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11209000\11209269\B. Measurements and calculations\007 Assemblagekernel\Testcases\Aangepast\"/>
    </mc:Choice>
  </mc:AlternateContent>
  <xr:revisionPtr revIDLastSave="0" documentId="13_ncr:1_{843C2278-D312-4897-9F2A-2C0D3F0BA99D}" xr6:coauthVersionLast="45" xr6:coauthVersionMax="45" xr10:uidLastSave="{00000000-0000-0000-0000-000000000000}"/>
  <bookViews>
    <workbookView xWindow="-120" yWindow="-120" windowWidth="29040" windowHeight="15840" tabRatio="653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7" l="1"/>
  <c r="J7" i="7" s="1"/>
  <c r="D3" i="7"/>
  <c r="I13" i="7"/>
  <c r="K13" i="7" s="1"/>
  <c r="H13" i="7"/>
  <c r="J13" i="7" s="1"/>
  <c r="I12" i="7"/>
  <c r="K12" i="7" s="1"/>
  <c r="H12" i="7"/>
  <c r="J12" i="7" s="1"/>
  <c r="I11" i="7"/>
  <c r="K11" i="7" s="1"/>
  <c r="H11" i="7"/>
  <c r="J11" i="7" s="1"/>
  <c r="I10" i="7"/>
  <c r="K10" i="7" s="1"/>
  <c r="H10" i="7"/>
  <c r="J10" i="7" s="1"/>
  <c r="I9" i="7"/>
  <c r="K9" i="7" s="1"/>
  <c r="H9" i="7"/>
  <c r="J9" i="7" s="1"/>
  <c r="I8" i="7"/>
  <c r="K8" i="7" s="1"/>
  <c r="H8" i="7"/>
  <c r="J8" i="7" s="1"/>
  <c r="I7" i="7"/>
  <c r="K7" i="7" s="1"/>
  <c r="M10" i="7" l="1"/>
  <c r="L10" i="7"/>
  <c r="O7" i="7"/>
  <c r="N7" i="7"/>
  <c r="O11" i="7"/>
  <c r="N11" i="7"/>
  <c r="O10" i="7"/>
  <c r="N10" i="7"/>
  <c r="M8" i="7"/>
  <c r="L8" i="7"/>
  <c r="O8" i="7"/>
  <c r="N8" i="7"/>
  <c r="O12" i="7"/>
  <c r="N12" i="7"/>
  <c r="M11" i="7"/>
  <c r="L11" i="7"/>
  <c r="M13" i="7"/>
  <c r="L13" i="7"/>
  <c r="M7" i="7"/>
  <c r="L7" i="7"/>
  <c r="L15" i="7" s="1"/>
  <c r="M12" i="7"/>
  <c r="L12" i="7"/>
  <c r="M9" i="7"/>
  <c r="L9" i="7"/>
  <c r="O9" i="7"/>
  <c r="N9" i="7"/>
  <c r="O13" i="7"/>
  <c r="N13" i="7"/>
  <c r="C11" i="9"/>
  <c r="C10" i="9"/>
  <c r="C9" i="9"/>
  <c r="C8" i="9"/>
  <c r="C11" i="14"/>
  <c r="C10" i="14"/>
  <c r="C9" i="14"/>
  <c r="C8" i="14"/>
  <c r="C11" i="10"/>
  <c r="C10" i="10"/>
  <c r="C9" i="10"/>
  <c r="C8" i="10"/>
  <c r="C11" i="5"/>
  <c r="C10" i="5"/>
  <c r="C9" i="5"/>
  <c r="C8" i="5"/>
  <c r="C11" i="3"/>
  <c r="C10" i="3"/>
  <c r="C9" i="3"/>
  <c r="C8" i="3"/>
  <c r="C11" i="2"/>
  <c r="C10" i="2"/>
  <c r="C9" i="2"/>
  <c r="C8" i="2"/>
  <c r="D2" i="7" l="1"/>
  <c r="N15" i="7"/>
  <c r="C7" i="9"/>
  <c r="U16" i="9"/>
  <c r="V16" i="9"/>
  <c r="U17" i="9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U25" i="9"/>
  <c r="V25" i="9"/>
  <c r="U26" i="9"/>
  <c r="V26" i="9"/>
  <c r="U27" i="9"/>
  <c r="V27" i="9"/>
  <c r="U28" i="9"/>
  <c r="V28" i="9"/>
  <c r="U29" i="9"/>
  <c r="V29" i="9"/>
  <c r="U30" i="9"/>
  <c r="V30" i="9"/>
  <c r="U31" i="9"/>
  <c r="V31" i="9"/>
  <c r="U32" i="9"/>
  <c r="V32" i="9"/>
  <c r="U33" i="9"/>
  <c r="V33" i="9"/>
  <c r="U34" i="9"/>
  <c r="V34" i="9"/>
  <c r="U35" i="9"/>
  <c r="V35" i="9"/>
  <c r="U36" i="9"/>
  <c r="V36" i="9"/>
  <c r="U37" i="9"/>
  <c r="V37" i="9"/>
  <c r="V15" i="9"/>
  <c r="U15" i="9"/>
  <c r="C6" i="9"/>
  <c r="U16" i="14"/>
  <c r="V16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U28" i="14"/>
  <c r="V28" i="14"/>
  <c r="U29" i="14"/>
  <c r="V29" i="14"/>
  <c r="U30" i="14"/>
  <c r="V30" i="14"/>
  <c r="U31" i="14"/>
  <c r="V31" i="14"/>
  <c r="U32" i="14"/>
  <c r="V32" i="14"/>
  <c r="U33" i="14"/>
  <c r="V33" i="14"/>
  <c r="U34" i="14"/>
  <c r="V34" i="14"/>
  <c r="U35" i="14"/>
  <c r="V35" i="14"/>
  <c r="U36" i="14"/>
  <c r="V36" i="14"/>
  <c r="U37" i="14"/>
  <c r="V37" i="14"/>
  <c r="V15" i="14"/>
  <c r="U15" i="14"/>
  <c r="C7" i="14"/>
  <c r="C6" i="14"/>
  <c r="U16" i="10"/>
  <c r="V16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U29" i="10"/>
  <c r="V29" i="10"/>
  <c r="U30" i="10"/>
  <c r="V30" i="10"/>
  <c r="U31" i="10"/>
  <c r="V31" i="10"/>
  <c r="U32" i="10"/>
  <c r="V32" i="10"/>
  <c r="U33" i="10"/>
  <c r="V33" i="10"/>
  <c r="U34" i="10"/>
  <c r="V34" i="10"/>
  <c r="U35" i="10"/>
  <c r="V35" i="10"/>
  <c r="U36" i="10"/>
  <c r="V36" i="10"/>
  <c r="U37" i="10"/>
  <c r="V37" i="10"/>
  <c r="V15" i="10"/>
  <c r="U15" i="10"/>
  <c r="C6" i="10"/>
  <c r="C7" i="10"/>
  <c r="C11" i="6"/>
  <c r="C10" i="6"/>
  <c r="C9" i="6"/>
  <c r="C8" i="6"/>
  <c r="V15" i="6"/>
  <c r="U15" i="6"/>
  <c r="C7" i="6"/>
  <c r="C6" i="6"/>
  <c r="C7" i="5"/>
  <c r="U16" i="5"/>
  <c r="V16" i="5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U32" i="5"/>
  <c r="V32" i="5"/>
  <c r="U33" i="5"/>
  <c r="V33" i="5"/>
  <c r="U34" i="5"/>
  <c r="V34" i="5"/>
  <c r="U35" i="5"/>
  <c r="V35" i="5"/>
  <c r="U36" i="5"/>
  <c r="V36" i="5"/>
  <c r="U37" i="5"/>
  <c r="V37" i="5"/>
  <c r="V15" i="5"/>
  <c r="U15" i="5"/>
  <c r="C6" i="5"/>
  <c r="C6" i="3"/>
  <c r="Y16" i="3"/>
  <c r="Z16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Y31" i="3"/>
  <c r="Z31" i="3"/>
  <c r="Y32" i="3"/>
  <c r="Z32" i="3"/>
  <c r="Y33" i="3"/>
  <c r="Z33" i="3"/>
  <c r="Y34" i="3"/>
  <c r="Z34" i="3"/>
  <c r="Y35" i="3"/>
  <c r="Z35" i="3"/>
  <c r="Y36" i="3"/>
  <c r="Z36" i="3"/>
  <c r="Y37" i="3"/>
  <c r="Z37" i="3"/>
  <c r="Z15" i="3"/>
  <c r="Y15" i="3"/>
  <c r="C7" i="3"/>
  <c r="C6" i="2"/>
  <c r="Y16" i="2"/>
  <c r="Z16" i="2"/>
  <c r="Y17" i="2"/>
  <c r="Z17" i="2"/>
  <c r="Y18" i="2"/>
  <c r="Z18" i="2"/>
  <c r="Y19" i="2"/>
  <c r="Z19" i="2"/>
  <c r="Y20" i="2"/>
  <c r="Z20" i="2"/>
  <c r="Y21" i="2"/>
  <c r="Z21" i="2"/>
  <c r="Y22" i="2"/>
  <c r="Z22" i="2"/>
  <c r="Y23" i="2"/>
  <c r="Z23" i="2"/>
  <c r="Y24" i="2"/>
  <c r="Z24" i="2"/>
  <c r="Y25" i="2"/>
  <c r="Z25" i="2"/>
  <c r="Y26" i="2"/>
  <c r="Z26" i="2"/>
  <c r="Y27" i="2"/>
  <c r="Z27" i="2"/>
  <c r="Y28" i="2"/>
  <c r="Z28" i="2"/>
  <c r="Y29" i="2"/>
  <c r="Z29" i="2"/>
  <c r="Y30" i="2"/>
  <c r="Z30" i="2"/>
  <c r="Y31" i="2"/>
  <c r="Z31" i="2"/>
  <c r="Y32" i="2"/>
  <c r="Z32" i="2"/>
  <c r="Y33" i="2"/>
  <c r="Z33" i="2"/>
  <c r="Y34" i="2"/>
  <c r="Z34" i="2"/>
  <c r="Y35" i="2"/>
  <c r="Z35" i="2"/>
  <c r="Y36" i="2"/>
  <c r="Z36" i="2"/>
  <c r="Y37" i="2"/>
  <c r="Z37" i="2"/>
  <c r="Z15" i="2"/>
  <c r="Y15" i="2"/>
  <c r="C7" i="2"/>
  <c r="T37" i="5" l="1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K15" i="6" l="1"/>
  <c r="I89" i="8" l="1" a="1"/>
  <c r="I89" i="8" s="1"/>
  <c r="I88" i="8" a="1"/>
  <c r="I88" i="8" s="1"/>
  <c r="I90" i="8" a="1"/>
  <c r="I90" i="8" s="1"/>
  <c r="I87" i="8" a="1"/>
  <c r="I87" i="8" s="1"/>
  <c r="T37" i="9" l="1"/>
  <c r="J37" i="9"/>
  <c r="T36" i="9"/>
  <c r="J36" i="9"/>
  <c r="T35" i="9"/>
  <c r="J35" i="9"/>
  <c r="T34" i="9"/>
  <c r="J34" i="9"/>
  <c r="T33" i="9"/>
  <c r="J33" i="9"/>
  <c r="T32" i="9"/>
  <c r="J32" i="9"/>
  <c r="T31" i="9"/>
  <c r="J31" i="9"/>
  <c r="T30" i="9"/>
  <c r="J30" i="9"/>
  <c r="T29" i="9"/>
  <c r="J29" i="9"/>
  <c r="T28" i="9"/>
  <c r="J28" i="9"/>
  <c r="T27" i="9"/>
  <c r="J27" i="9"/>
  <c r="T26" i="9"/>
  <c r="J26" i="9"/>
  <c r="T25" i="9"/>
  <c r="J25" i="9"/>
  <c r="T24" i="9"/>
  <c r="J24" i="9"/>
  <c r="T23" i="9"/>
  <c r="J23" i="9"/>
  <c r="T22" i="9"/>
  <c r="J22" i="9"/>
  <c r="T21" i="9"/>
  <c r="J21" i="9"/>
  <c r="T20" i="9"/>
  <c r="J20" i="9"/>
  <c r="T19" i="9"/>
  <c r="J19" i="9"/>
  <c r="T18" i="9"/>
  <c r="J18" i="9"/>
  <c r="T17" i="9"/>
  <c r="J17" i="9"/>
  <c r="T16" i="9"/>
  <c r="J16" i="9"/>
  <c r="T15" i="9"/>
  <c r="J15" i="9"/>
  <c r="T37" i="14"/>
  <c r="J37" i="14"/>
  <c r="T36" i="14"/>
  <c r="J36" i="14"/>
  <c r="T35" i="14"/>
  <c r="J35" i="14"/>
  <c r="T34" i="14"/>
  <c r="M34" i="14"/>
  <c r="N34" i="14" s="1"/>
  <c r="J34" i="14"/>
  <c r="T33" i="14"/>
  <c r="J33" i="14"/>
  <c r="T32" i="14"/>
  <c r="J32" i="14"/>
  <c r="T31" i="14"/>
  <c r="J31" i="14"/>
  <c r="T30" i="14"/>
  <c r="J30" i="14"/>
  <c r="T29" i="14"/>
  <c r="J29" i="14"/>
  <c r="T28" i="14"/>
  <c r="J28" i="14"/>
  <c r="T27" i="14"/>
  <c r="J27" i="14"/>
  <c r="T26" i="14"/>
  <c r="J26" i="14"/>
  <c r="T25" i="14"/>
  <c r="J25" i="14"/>
  <c r="M25" i="14" s="1"/>
  <c r="N25" i="14" s="1"/>
  <c r="T24" i="14"/>
  <c r="J24" i="14"/>
  <c r="T23" i="14"/>
  <c r="J23" i="14"/>
  <c r="T22" i="14"/>
  <c r="J22" i="14"/>
  <c r="T21" i="14"/>
  <c r="J21" i="14"/>
  <c r="T20" i="14"/>
  <c r="J20" i="14"/>
  <c r="T19" i="14"/>
  <c r="J19" i="14"/>
  <c r="T18" i="14"/>
  <c r="J18" i="14"/>
  <c r="T17" i="14"/>
  <c r="J17" i="14"/>
  <c r="T16" i="14"/>
  <c r="J16" i="14"/>
  <c r="T15" i="14"/>
  <c r="J15" i="14"/>
  <c r="T34" i="10"/>
  <c r="M34" i="10"/>
  <c r="N34" i="10" s="1"/>
  <c r="J34" i="10"/>
  <c r="O34" i="10" s="1"/>
  <c r="T33" i="10"/>
  <c r="J33" i="10"/>
  <c r="J37" i="5"/>
  <c r="J36" i="5"/>
  <c r="X37" i="3"/>
  <c r="S37" i="3"/>
  <c r="Q37" i="3"/>
  <c r="M37" i="3"/>
  <c r="L37" i="3"/>
  <c r="N37" i="3" s="1"/>
  <c r="X36" i="3"/>
  <c r="S36" i="3"/>
  <c r="N36" i="3"/>
  <c r="M36" i="3"/>
  <c r="L36" i="3"/>
  <c r="X35" i="3"/>
  <c r="M35" i="3"/>
  <c r="L35" i="3"/>
  <c r="S35" i="3" s="1"/>
  <c r="T35" i="3" s="1"/>
  <c r="X34" i="3"/>
  <c r="Q34" i="3"/>
  <c r="R34" i="3" s="1"/>
  <c r="M34" i="3"/>
  <c r="L34" i="3"/>
  <c r="N34" i="3" s="1"/>
  <c r="X33" i="3"/>
  <c r="M33" i="3"/>
  <c r="L33" i="3"/>
  <c r="X32" i="3"/>
  <c r="S32" i="3"/>
  <c r="T32" i="3" s="1"/>
  <c r="N32" i="3"/>
  <c r="M32" i="3"/>
  <c r="L32" i="3"/>
  <c r="X31" i="3"/>
  <c r="M31" i="3"/>
  <c r="L31" i="3"/>
  <c r="N31" i="3" s="1"/>
  <c r="X30" i="3"/>
  <c r="M30" i="3"/>
  <c r="L30" i="3"/>
  <c r="X29" i="3"/>
  <c r="M29" i="3"/>
  <c r="L29" i="3"/>
  <c r="S29" i="3" s="1"/>
  <c r="X28" i="3"/>
  <c r="N28" i="3"/>
  <c r="M28" i="3"/>
  <c r="L28" i="3"/>
  <c r="S28" i="3" s="1"/>
  <c r="T28" i="3" s="1"/>
  <c r="X27" i="3"/>
  <c r="T27" i="3"/>
  <c r="Q27" i="3"/>
  <c r="M27" i="3"/>
  <c r="L27" i="3"/>
  <c r="S27" i="3" s="1"/>
  <c r="X26" i="3"/>
  <c r="M26" i="3"/>
  <c r="L26" i="3"/>
  <c r="N26" i="3" s="1"/>
  <c r="X25" i="3"/>
  <c r="S25" i="3"/>
  <c r="M25" i="3"/>
  <c r="L25" i="3"/>
  <c r="X24" i="3"/>
  <c r="M24" i="3"/>
  <c r="L24" i="3"/>
  <c r="N24" i="3" s="1"/>
  <c r="X23" i="3"/>
  <c r="M23" i="3"/>
  <c r="L23" i="3"/>
  <c r="N23" i="3" s="1"/>
  <c r="X22" i="3"/>
  <c r="M22" i="3"/>
  <c r="L22" i="3"/>
  <c r="X21" i="3"/>
  <c r="M21" i="3"/>
  <c r="L21" i="3"/>
  <c r="X20" i="3"/>
  <c r="S20" i="3"/>
  <c r="T20" i="3" s="1"/>
  <c r="N20" i="3"/>
  <c r="M20" i="3"/>
  <c r="L20" i="3"/>
  <c r="X19" i="3"/>
  <c r="M19" i="3"/>
  <c r="L19" i="3"/>
  <c r="S19" i="3" s="1"/>
  <c r="T19" i="3" s="1"/>
  <c r="X18" i="3"/>
  <c r="Q18" i="3"/>
  <c r="R18" i="3" s="1"/>
  <c r="M18" i="3"/>
  <c r="L18" i="3"/>
  <c r="N18" i="3" s="1"/>
  <c r="B4" i="13"/>
  <c r="B3" i="13"/>
  <c r="O31" i="14" l="1"/>
  <c r="P31" i="14" s="1"/>
  <c r="E17" i="13"/>
  <c r="E18" i="13"/>
  <c r="Q26" i="3"/>
  <c r="R26" i="3" s="1"/>
  <c r="Q31" i="3"/>
  <c r="R31" i="3" s="1"/>
  <c r="O37" i="5"/>
  <c r="P37" i="5" s="1"/>
  <c r="N37" i="5"/>
  <c r="M37" i="5"/>
  <c r="O32" i="14"/>
  <c r="O20" i="9"/>
  <c r="P20" i="9" s="1"/>
  <c r="O33" i="10"/>
  <c r="P33" i="10" s="1"/>
  <c r="O29" i="14"/>
  <c r="P29" i="14" s="1"/>
  <c r="M20" i="9"/>
  <c r="N20" i="9" s="1"/>
  <c r="O24" i="9"/>
  <c r="P24" i="9" s="1"/>
  <c r="O28" i="9"/>
  <c r="P28" i="9" s="1"/>
  <c r="O21" i="14"/>
  <c r="P21" i="14" s="1"/>
  <c r="O23" i="9"/>
  <c r="P23" i="9" s="1"/>
  <c r="Q19" i="3"/>
  <c r="R19" i="3" s="1"/>
  <c r="S24" i="3"/>
  <c r="T24" i="3" s="1"/>
  <c r="O18" i="14"/>
  <c r="O16" i="9"/>
  <c r="P16" i="9" s="1"/>
  <c r="O31" i="9"/>
  <c r="P31" i="9" s="1"/>
  <c r="Q21" i="3"/>
  <c r="R21" i="3" s="1"/>
  <c r="S21" i="3"/>
  <c r="T21" i="3" s="1"/>
  <c r="Q23" i="3"/>
  <c r="R23" i="3" s="1"/>
  <c r="T25" i="3"/>
  <c r="M33" i="10"/>
  <c r="N33" i="10" s="1"/>
  <c r="M15" i="14"/>
  <c r="N15" i="14" s="1"/>
  <c r="K36" i="14"/>
  <c r="O32" i="9"/>
  <c r="P32" i="9" s="1"/>
  <c r="Q24" i="3"/>
  <c r="R24" i="3" s="1"/>
  <c r="O15" i="9"/>
  <c r="P15" i="9" s="1"/>
  <c r="E16" i="13"/>
  <c r="E14" i="13"/>
  <c r="Q25" i="9" s="1" a="1"/>
  <c r="Q25" i="9" s="1"/>
  <c r="R25" i="9" s="1"/>
  <c r="S25" i="9" s="1"/>
  <c r="K25" i="9" s="1"/>
  <c r="E15" i="13"/>
  <c r="E13" i="13"/>
  <c r="U26" i="3" s="1" a="1"/>
  <c r="U26" i="3" s="1"/>
  <c r="V26" i="3" s="1"/>
  <c r="W26" i="3" s="1"/>
  <c r="O26" i="3" s="1"/>
  <c r="Q29" i="3"/>
  <c r="R29" i="3" s="1"/>
  <c r="O36" i="5"/>
  <c r="P36" i="5" s="1"/>
  <c r="M36" i="5"/>
  <c r="N36" i="5" s="1"/>
  <c r="O25" i="14"/>
  <c r="P25" i="14" s="1"/>
  <c r="T29" i="3"/>
  <c r="O17" i="14"/>
  <c r="P17" i="14" s="1"/>
  <c r="O19" i="9"/>
  <c r="P19" i="9" s="1"/>
  <c r="O34" i="9"/>
  <c r="P34" i="9" s="1"/>
  <c r="M23" i="14"/>
  <c r="N23" i="14" s="1"/>
  <c r="R27" i="3"/>
  <c r="O27" i="3"/>
  <c r="Q32" i="3"/>
  <c r="R32" i="3" s="1"/>
  <c r="T36" i="3"/>
  <c r="R37" i="3"/>
  <c r="O16" i="14"/>
  <c r="M30" i="14"/>
  <c r="N30" i="14" s="1"/>
  <c r="O34" i="14"/>
  <c r="O18" i="9"/>
  <c r="K33" i="9"/>
  <c r="Q27" i="14" a="1"/>
  <c r="Q27" i="14" s="1"/>
  <c r="R27" i="14" s="1"/>
  <c r="S27" i="14" s="1"/>
  <c r="K27" i="14" s="1"/>
  <c r="O26" i="9"/>
  <c r="M25" i="9"/>
  <c r="N25" i="9" s="1"/>
  <c r="O25" i="9"/>
  <c r="P25" i="9" s="1"/>
  <c r="M17" i="9"/>
  <c r="N17" i="9" s="1"/>
  <c r="M33" i="9"/>
  <c r="N33" i="9" s="1"/>
  <c r="O17" i="9"/>
  <c r="P17" i="9" s="1"/>
  <c r="O33" i="9"/>
  <c r="P33" i="9" s="1"/>
  <c r="M28" i="9"/>
  <c r="N28" i="9" s="1"/>
  <c r="O27" i="9"/>
  <c r="P27" i="9" s="1"/>
  <c r="M21" i="9"/>
  <c r="N21" i="9" s="1"/>
  <c r="M29" i="9"/>
  <c r="N29" i="9" s="1"/>
  <c r="M16" i="9"/>
  <c r="N16" i="9" s="1"/>
  <c r="M24" i="9"/>
  <c r="N24" i="9" s="1"/>
  <c r="M32" i="9"/>
  <c r="N32" i="9" s="1"/>
  <c r="M37" i="9"/>
  <c r="N37" i="9" s="1"/>
  <c r="Q24" i="9" a="1"/>
  <c r="Q24" i="9" s="1"/>
  <c r="R24" i="9" s="1"/>
  <c r="S24" i="9" s="1"/>
  <c r="K24" i="9" s="1"/>
  <c r="O35" i="9"/>
  <c r="P35" i="9" s="1"/>
  <c r="M36" i="9"/>
  <c r="N36" i="9" s="1"/>
  <c r="O37" i="9"/>
  <c r="P37" i="9" s="1"/>
  <c r="O36" i="9"/>
  <c r="P36" i="9" s="1"/>
  <c r="Q15" i="9" a="1"/>
  <c r="Q15" i="9" s="1"/>
  <c r="R15" i="9" s="1"/>
  <c r="S15" i="9" s="1"/>
  <c r="K15" i="9" s="1"/>
  <c r="P18" i="9"/>
  <c r="M19" i="9"/>
  <c r="N19" i="9" s="1"/>
  <c r="O21" i="9"/>
  <c r="P21" i="9" s="1"/>
  <c r="P26" i="9"/>
  <c r="M27" i="9"/>
  <c r="N27" i="9" s="1"/>
  <c r="O29" i="9"/>
  <c r="P29" i="9" s="1"/>
  <c r="Q31" i="9" a="1"/>
  <c r="Q31" i="9" s="1"/>
  <c r="R31" i="9" s="1"/>
  <c r="S31" i="9" s="1"/>
  <c r="K31" i="9" s="1"/>
  <c r="M35" i="9"/>
  <c r="N35" i="9" s="1"/>
  <c r="M22" i="9"/>
  <c r="N22" i="9" s="1"/>
  <c r="M30" i="9"/>
  <c r="N30" i="9" s="1"/>
  <c r="O30" i="9"/>
  <c r="P30" i="9" s="1"/>
  <c r="O22" i="9"/>
  <c r="P22" i="9" s="1"/>
  <c r="M15" i="9"/>
  <c r="N15" i="9" s="1"/>
  <c r="M23" i="9"/>
  <c r="N23" i="9" s="1"/>
  <c r="M31" i="9"/>
  <c r="N31" i="9" s="1"/>
  <c r="M18" i="9"/>
  <c r="N18" i="9" s="1"/>
  <c r="M26" i="9"/>
  <c r="N26" i="9" s="1"/>
  <c r="M34" i="9"/>
  <c r="N34" i="9" s="1"/>
  <c r="M22" i="14"/>
  <c r="M18" i="14"/>
  <c r="N18" i="14" s="1"/>
  <c r="O23" i="14"/>
  <c r="M17" i="14"/>
  <c r="N17" i="14" s="1"/>
  <c r="M37" i="14"/>
  <c r="N37" i="14" s="1"/>
  <c r="M26" i="14"/>
  <c r="N26" i="14" s="1"/>
  <c r="O33" i="14"/>
  <c r="P33" i="14" s="1"/>
  <c r="O26" i="14"/>
  <c r="M29" i="14"/>
  <c r="O37" i="14"/>
  <c r="P37" i="14" s="1"/>
  <c r="M21" i="14"/>
  <c r="N21" i="14" s="1"/>
  <c r="P23" i="14"/>
  <c r="M33" i="14"/>
  <c r="N33" i="14" s="1"/>
  <c r="N29" i="14"/>
  <c r="O15" i="14"/>
  <c r="P15" i="14" s="1"/>
  <c r="O20" i="14"/>
  <c r="P20" i="14" s="1"/>
  <c r="O35" i="14"/>
  <c r="P34" i="14"/>
  <c r="M16" i="14"/>
  <c r="N16" i="14" s="1"/>
  <c r="M24" i="14"/>
  <c r="N24" i="14" s="1"/>
  <c r="M32" i="14"/>
  <c r="N32" i="14" s="1"/>
  <c r="Q36" i="14" a="1"/>
  <c r="Q36" i="14" s="1"/>
  <c r="R36" i="14" s="1"/>
  <c r="S36" i="14" s="1"/>
  <c r="P18" i="14"/>
  <c r="M19" i="14"/>
  <c r="N19" i="14" s="1"/>
  <c r="P26" i="14"/>
  <c r="M27" i="14"/>
  <c r="N27" i="14" s="1"/>
  <c r="Q31" i="14" a="1"/>
  <c r="Q31" i="14" s="1"/>
  <c r="R31" i="14" s="1"/>
  <c r="S31" i="14" s="1"/>
  <c r="K31" i="14" s="1"/>
  <c r="M35" i="14"/>
  <c r="N35" i="14" s="1"/>
  <c r="O24" i="14"/>
  <c r="P24" i="14" s="1"/>
  <c r="P16" i="14"/>
  <c r="O19" i="14"/>
  <c r="P19" i="14" s="1"/>
  <c r="N22" i="14"/>
  <c r="O27" i="14"/>
  <c r="P27" i="14" s="1"/>
  <c r="P32" i="14"/>
  <c r="M20" i="14"/>
  <c r="N20" i="14" s="1"/>
  <c r="O22" i="14"/>
  <c r="P22" i="14" s="1"/>
  <c r="M28" i="14"/>
  <c r="N28" i="14" s="1"/>
  <c r="O30" i="14"/>
  <c r="P30" i="14" s="1"/>
  <c r="P35" i="14"/>
  <c r="M36" i="14"/>
  <c r="N36" i="14" s="1"/>
  <c r="M31" i="14"/>
  <c r="N31" i="14" s="1"/>
  <c r="O28" i="14"/>
  <c r="P28" i="14" s="1"/>
  <c r="O36" i="14"/>
  <c r="P36" i="14" s="1"/>
  <c r="P34" i="10"/>
  <c r="T22" i="3"/>
  <c r="R30" i="3"/>
  <c r="S18" i="3"/>
  <c r="Q20" i="3"/>
  <c r="N22" i="3"/>
  <c r="S26" i="3"/>
  <c r="T26" i="3" s="1"/>
  <c r="Q28" i="3"/>
  <c r="R28" i="3" s="1"/>
  <c r="N30" i="3"/>
  <c r="U32" i="3" a="1"/>
  <c r="U32" i="3" s="1"/>
  <c r="V32" i="3" s="1"/>
  <c r="W32" i="3" s="1"/>
  <c r="O32" i="3" s="1"/>
  <c r="S34" i="3"/>
  <c r="Q36" i="3"/>
  <c r="R36" i="3" s="1"/>
  <c r="T37" i="3"/>
  <c r="N33" i="3"/>
  <c r="T18" i="3"/>
  <c r="N19" i="3"/>
  <c r="R20" i="3"/>
  <c r="U21" i="3" a="1"/>
  <c r="U21" i="3" s="1"/>
  <c r="V21" i="3" s="1"/>
  <c r="W21" i="3" s="1"/>
  <c r="O21" i="3" s="1"/>
  <c r="S23" i="3"/>
  <c r="T23" i="3" s="1"/>
  <c r="Q25" i="3"/>
  <c r="R25" i="3" s="1"/>
  <c r="N27" i="3"/>
  <c r="S31" i="3"/>
  <c r="T31" i="3" s="1"/>
  <c r="Q33" i="3"/>
  <c r="R33" i="3" s="1"/>
  <c r="T34" i="3"/>
  <c r="N35" i="3"/>
  <c r="Q30" i="3"/>
  <c r="N25" i="3"/>
  <c r="N29" i="3"/>
  <c r="S33" i="3"/>
  <c r="T33" i="3" s="1"/>
  <c r="Q35" i="3"/>
  <c r="R35" i="3" s="1"/>
  <c r="Q22" i="3"/>
  <c r="R22" i="3" s="1"/>
  <c r="N21" i="3"/>
  <c r="S22" i="3"/>
  <c r="S30" i="3"/>
  <c r="T30" i="3" s="1"/>
  <c r="T37" i="10"/>
  <c r="J37" i="10"/>
  <c r="T36" i="10"/>
  <c r="J36" i="10"/>
  <c r="T35" i="10"/>
  <c r="O35" i="10"/>
  <c r="J35" i="10"/>
  <c r="T32" i="10"/>
  <c r="J32" i="10"/>
  <c r="T31" i="10"/>
  <c r="J31" i="10"/>
  <c r="M31" i="10" s="1"/>
  <c r="T30" i="10"/>
  <c r="J30" i="10"/>
  <c r="T29" i="10"/>
  <c r="J29" i="10"/>
  <c r="T28" i="10"/>
  <c r="J28" i="10"/>
  <c r="T27" i="10"/>
  <c r="J27" i="10"/>
  <c r="T26" i="10"/>
  <c r="J26" i="10"/>
  <c r="T25" i="10"/>
  <c r="J25" i="10"/>
  <c r="T24" i="10"/>
  <c r="J24" i="10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M37" i="2"/>
  <c r="L37" i="2"/>
  <c r="S37" i="2" s="1"/>
  <c r="T37" i="2" s="1"/>
  <c r="M36" i="2"/>
  <c r="L36" i="2"/>
  <c r="M35" i="2"/>
  <c r="L35" i="2"/>
  <c r="M34" i="2"/>
  <c r="L34" i="2"/>
  <c r="M33" i="2"/>
  <c r="L33" i="2"/>
  <c r="M32" i="2"/>
  <c r="L32" i="2"/>
  <c r="M31" i="2"/>
  <c r="L31" i="2"/>
  <c r="S31" i="2" s="1"/>
  <c r="T31" i="2" s="1"/>
  <c r="M30" i="2"/>
  <c r="L30" i="2"/>
  <c r="M29" i="2"/>
  <c r="L29" i="2"/>
  <c r="M28" i="2"/>
  <c r="L28" i="2"/>
  <c r="S28" i="2" s="1"/>
  <c r="T28" i="2" s="1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S21" i="2" s="1"/>
  <c r="T21" i="2" s="1"/>
  <c r="M20" i="2"/>
  <c r="L20" i="2"/>
  <c r="M19" i="2"/>
  <c r="L19" i="2"/>
  <c r="U33" i="3" l="1" a="1"/>
  <c r="U33" i="3" s="1"/>
  <c r="V33" i="3" s="1"/>
  <c r="W33" i="3" s="1"/>
  <c r="O33" i="3" s="1"/>
  <c r="N22" i="2"/>
  <c r="S22" i="2"/>
  <c r="T22" i="2" s="1"/>
  <c r="N26" i="2"/>
  <c r="S26" i="2"/>
  <c r="T26" i="2" s="1"/>
  <c r="T30" i="2"/>
  <c r="S30" i="2"/>
  <c r="S34" i="2"/>
  <c r="T34" i="2" s="1"/>
  <c r="Q19" i="5" a="1"/>
  <c r="Q19" i="5" s="1"/>
  <c r="R19" i="5" s="1"/>
  <c r="S19" i="5" s="1"/>
  <c r="K19" i="5" s="1"/>
  <c r="O19" i="5"/>
  <c r="P19" i="5" s="1"/>
  <c r="M19" i="5"/>
  <c r="N19" i="5" s="1"/>
  <c r="O27" i="5"/>
  <c r="M27" i="5"/>
  <c r="N27" i="5"/>
  <c r="Q27" i="5" a="1"/>
  <c r="Q27" i="5" s="1"/>
  <c r="R27" i="5" s="1"/>
  <c r="S27" i="5" s="1"/>
  <c r="K27" i="5" s="1"/>
  <c r="P27" i="5"/>
  <c r="P35" i="5"/>
  <c r="N35" i="5"/>
  <c r="O35" i="5"/>
  <c r="M35" i="5"/>
  <c r="Q35" i="5" a="1"/>
  <c r="Q35" i="5" s="1"/>
  <c r="R35" i="5" s="1"/>
  <c r="S35" i="5" s="1"/>
  <c r="K35" i="5" s="1"/>
  <c r="Q32" i="14" a="1"/>
  <c r="Q32" i="14" s="1"/>
  <c r="R32" i="14" s="1"/>
  <c r="S32" i="14" s="1"/>
  <c r="K32" i="14" s="1"/>
  <c r="K76" i="8" s="1" a="1"/>
  <c r="K76" i="8" s="1"/>
  <c r="Q29" i="14" a="1"/>
  <c r="Q29" i="14" s="1"/>
  <c r="R29" i="14" s="1"/>
  <c r="S29" i="14" s="1"/>
  <c r="K29" i="14" s="1"/>
  <c r="K66" i="8" s="1" a="1"/>
  <c r="K66" i="8" s="1"/>
  <c r="Q21" i="14" a="1"/>
  <c r="Q21" i="14" s="1"/>
  <c r="R21" i="14" s="1"/>
  <c r="S21" i="14" s="1"/>
  <c r="K21" i="14" s="1"/>
  <c r="Q34" i="9" a="1"/>
  <c r="Q34" i="9" s="1"/>
  <c r="R34" i="9" s="1"/>
  <c r="S34" i="9" s="1"/>
  <c r="K34" i="9" s="1"/>
  <c r="L82" i="8" s="1" a="1"/>
  <c r="L82" i="8" s="1"/>
  <c r="Q37" i="9" a="1"/>
  <c r="Q37" i="9" s="1"/>
  <c r="R37" i="9" s="1"/>
  <c r="S37" i="9" s="1"/>
  <c r="K37" i="9" s="1"/>
  <c r="L90" i="8" s="1" a="1"/>
  <c r="L90" i="8" s="1"/>
  <c r="Q16" i="9" a="1"/>
  <c r="Q16" i="9" s="1"/>
  <c r="R16" i="9" s="1"/>
  <c r="S16" i="9" s="1"/>
  <c r="K16" i="9" s="1"/>
  <c r="Q33" i="9" a="1"/>
  <c r="Q33" i="9" s="1"/>
  <c r="R33" i="9" s="1"/>
  <c r="S33" i="9" s="1"/>
  <c r="Q30" i="14" a="1"/>
  <c r="Q30" i="14" s="1"/>
  <c r="R30" i="14" s="1"/>
  <c r="S30" i="14" s="1"/>
  <c r="K30" i="14" s="1"/>
  <c r="K69" i="8" s="1" a="1"/>
  <c r="K69" i="8" s="1"/>
  <c r="Q21" i="9" a="1"/>
  <c r="Q21" i="9" s="1"/>
  <c r="R21" i="9" s="1"/>
  <c r="S21" i="9" s="1"/>
  <c r="K21" i="9" s="1"/>
  <c r="Q27" i="9" a="1"/>
  <c r="Q27" i="9" s="1"/>
  <c r="R27" i="9" s="1"/>
  <c r="S27" i="9" s="1"/>
  <c r="K27" i="9" s="1"/>
  <c r="L64" i="8" s="1" a="1"/>
  <c r="L64" i="8" s="1"/>
  <c r="Q25" i="14" a="1"/>
  <c r="Q25" i="14" s="1"/>
  <c r="R25" i="14" s="1"/>
  <c r="S25" i="14" s="1"/>
  <c r="K25" i="14" s="1"/>
  <c r="Q20" i="5" a="1"/>
  <c r="Q20" i="5" s="1"/>
  <c r="R20" i="5" s="1"/>
  <c r="S20" i="5" s="1"/>
  <c r="K20" i="5" s="1"/>
  <c r="M20" i="5"/>
  <c r="N20" i="5" s="1"/>
  <c r="O20" i="5"/>
  <c r="P20" i="5" s="1"/>
  <c r="Q34" i="10" a="1"/>
  <c r="Q34" i="10" s="1"/>
  <c r="R34" i="10" s="1"/>
  <c r="S34" i="10" s="1"/>
  <c r="K34" i="10" s="1"/>
  <c r="N27" i="2"/>
  <c r="T27" i="2"/>
  <c r="S27" i="2"/>
  <c r="N35" i="2"/>
  <c r="T35" i="2"/>
  <c r="S35" i="2"/>
  <c r="O21" i="5"/>
  <c r="M21" i="5"/>
  <c r="N21" i="5"/>
  <c r="P21" i="5"/>
  <c r="Q21" i="5" a="1"/>
  <c r="Q21" i="5" s="1"/>
  <c r="R21" i="5" s="1"/>
  <c r="S21" i="5" s="1"/>
  <c r="K21" i="5" s="1"/>
  <c r="H25" i="8" s="1" a="1"/>
  <c r="H25" i="8" s="1"/>
  <c r="Q29" i="5" a="1"/>
  <c r="Q29" i="5" s="1"/>
  <c r="R29" i="5" s="1"/>
  <c r="S29" i="5" s="1"/>
  <c r="K29" i="5" s="1"/>
  <c r="M29" i="5"/>
  <c r="O29" i="5"/>
  <c r="P29" i="5" s="1"/>
  <c r="N29" i="5"/>
  <c r="O37" i="10"/>
  <c r="U29" i="3" a="1"/>
  <c r="U29" i="3" s="1"/>
  <c r="V29" i="3" s="1"/>
  <c r="W29" i="3" s="1"/>
  <c r="O29" i="3" s="1"/>
  <c r="Q23" i="14" a="1"/>
  <c r="Q23" i="14" s="1"/>
  <c r="R23" i="14" s="1"/>
  <c r="S23" i="14" s="1"/>
  <c r="K23" i="14" s="1"/>
  <c r="Q26" i="9" a="1"/>
  <c r="Q26" i="9" s="1"/>
  <c r="R26" i="9" s="1"/>
  <c r="S26" i="9" s="1"/>
  <c r="K26" i="9" s="1"/>
  <c r="L63" i="8" s="1" a="1"/>
  <c r="L63" i="8" s="1"/>
  <c r="Q36" i="9" a="1"/>
  <c r="Q36" i="9" s="1"/>
  <c r="R36" i="9" s="1"/>
  <c r="S36" i="9" s="1"/>
  <c r="K36" i="9" s="1"/>
  <c r="Q29" i="9" a="1"/>
  <c r="Q29" i="9" s="1"/>
  <c r="R29" i="9" s="1"/>
  <c r="S29" i="9" s="1"/>
  <c r="K29" i="9" s="1"/>
  <c r="Q36" i="5" a="1"/>
  <c r="Q36" i="5" s="1"/>
  <c r="R36" i="5" s="1"/>
  <c r="S36" i="5" s="1"/>
  <c r="K36" i="5" s="1"/>
  <c r="Q30" i="9" a="1"/>
  <c r="Q30" i="9" s="1"/>
  <c r="R30" i="9" s="1"/>
  <c r="S30" i="9" s="1"/>
  <c r="K30" i="9" s="1"/>
  <c r="L69" i="8" s="1" a="1"/>
  <c r="L69" i="8" s="1"/>
  <c r="U35" i="3" a="1"/>
  <c r="U35" i="3" s="1"/>
  <c r="V35" i="3" s="1"/>
  <c r="W35" i="3" s="1"/>
  <c r="O35" i="3" s="1"/>
  <c r="Q22" i="14" a="1"/>
  <c r="Q22" i="14" s="1"/>
  <c r="R22" i="14" s="1"/>
  <c r="S22" i="14" s="1"/>
  <c r="K22" i="14" s="1"/>
  <c r="Q35" i="9" a="1"/>
  <c r="Q35" i="9" s="1"/>
  <c r="R35" i="9" s="1"/>
  <c r="S35" i="9" s="1"/>
  <c r="K35" i="9" s="1"/>
  <c r="L87" i="8" s="1" a="1"/>
  <c r="L87" i="8" s="1"/>
  <c r="Q33" i="2"/>
  <c r="R33" i="2" s="1"/>
  <c r="U33" i="2" a="1"/>
  <c r="U33" i="2" s="1"/>
  <c r="V33" i="2" s="1"/>
  <c r="W33" i="2" s="1"/>
  <c r="O33" i="2" s="1"/>
  <c r="R34" i="2"/>
  <c r="Q34" i="2"/>
  <c r="U34" i="2" a="1"/>
  <c r="U34" i="2" s="1"/>
  <c r="V34" i="2" s="1"/>
  <c r="W34" i="2" s="1"/>
  <c r="O34" i="2" s="1"/>
  <c r="O24" i="10"/>
  <c r="U30" i="3" a="1"/>
  <c r="U30" i="3" s="1"/>
  <c r="V30" i="3" s="1"/>
  <c r="W30" i="3" s="1"/>
  <c r="O30" i="3" s="1"/>
  <c r="S19" i="2"/>
  <c r="T19" i="2" s="1"/>
  <c r="Q27" i="2"/>
  <c r="U27" i="2" a="1"/>
  <c r="U27" i="2" s="1"/>
  <c r="V27" i="2" s="1"/>
  <c r="W27" i="2" s="1"/>
  <c r="R27" i="2"/>
  <c r="O27" i="2"/>
  <c r="Q22" i="5" a="1"/>
  <c r="Q22" i="5" s="1"/>
  <c r="R22" i="5" s="1"/>
  <c r="S22" i="5" s="1"/>
  <c r="K22" i="5" s="1"/>
  <c r="O22" i="5"/>
  <c r="P22" i="5" s="1"/>
  <c r="M22" i="5"/>
  <c r="N22" i="5" s="1"/>
  <c r="N30" i="5"/>
  <c r="M30" i="5"/>
  <c r="O30" i="5"/>
  <c r="Q30" i="5" a="1"/>
  <c r="Q30" i="5" s="1"/>
  <c r="R30" i="5" s="1"/>
  <c r="S30" i="5" s="1"/>
  <c r="P30" i="5"/>
  <c r="K30" i="5"/>
  <c r="O29" i="10"/>
  <c r="O32" i="10"/>
  <c r="U24" i="3" a="1"/>
  <c r="U24" i="3" s="1"/>
  <c r="V24" i="3" s="1"/>
  <c r="W24" i="3" s="1"/>
  <c r="O24" i="3" s="1"/>
  <c r="Q24" i="14" a="1"/>
  <c r="Q24" i="14" s="1"/>
  <c r="R24" i="14" s="1"/>
  <c r="S24" i="14" s="1"/>
  <c r="K24" i="14" s="1"/>
  <c r="Q20" i="14" a="1"/>
  <c r="Q20" i="14" s="1"/>
  <c r="R20" i="14" s="1"/>
  <c r="S20" i="14" s="1"/>
  <c r="K20" i="14" s="1"/>
  <c r="Q33" i="14" a="1"/>
  <c r="Q33" i="14" s="1"/>
  <c r="R33" i="14" s="1"/>
  <c r="S33" i="14" s="1"/>
  <c r="K33" i="14" s="1"/>
  <c r="K81" i="8" s="1" a="1"/>
  <c r="K81" i="8" s="1"/>
  <c r="Q23" i="9" a="1"/>
  <c r="Q23" i="9" s="1"/>
  <c r="R23" i="9" s="1"/>
  <c r="S23" i="9" s="1"/>
  <c r="K23" i="9" s="1"/>
  <c r="U25" i="3" a="1"/>
  <c r="U25" i="3" s="1"/>
  <c r="V25" i="3" s="1"/>
  <c r="W25" i="3" s="1"/>
  <c r="O25" i="3" s="1"/>
  <c r="Q17" i="9" a="1"/>
  <c r="Q17" i="9" s="1"/>
  <c r="R17" i="9" s="1"/>
  <c r="S17" i="9" s="1"/>
  <c r="K17" i="9" s="1"/>
  <c r="U19" i="3" a="1"/>
  <c r="U19" i="3" s="1"/>
  <c r="V19" i="3" s="1"/>
  <c r="W19" i="3" s="1"/>
  <c r="O19" i="3" s="1"/>
  <c r="U21" i="2" a="1"/>
  <c r="U21" i="2" s="1"/>
  <c r="V21" i="2" s="1"/>
  <c r="W21" i="2" s="1"/>
  <c r="O21" i="2" s="1"/>
  <c r="Q21" i="2"/>
  <c r="R21" i="2" s="1"/>
  <c r="Q26" i="5" a="1"/>
  <c r="Q26" i="5" s="1"/>
  <c r="R26" i="5" s="1"/>
  <c r="S26" i="5" s="1"/>
  <c r="K26" i="5" s="1"/>
  <c r="H44" i="8" s="1" a="1"/>
  <c r="H44" i="8" s="1"/>
  <c r="O26" i="5"/>
  <c r="P26" i="5" s="1"/>
  <c r="M26" i="5"/>
  <c r="N26" i="5" s="1"/>
  <c r="Q30" i="2"/>
  <c r="R30" i="2" s="1"/>
  <c r="U30" i="2" a="1"/>
  <c r="U30" i="2" s="1"/>
  <c r="V30" i="2" s="1"/>
  <c r="W30" i="2" s="1"/>
  <c r="O30" i="2" s="1"/>
  <c r="M28" i="10"/>
  <c r="Q35" i="14" a="1"/>
  <c r="Q35" i="14" s="1"/>
  <c r="R35" i="14" s="1"/>
  <c r="S35" i="14" s="1"/>
  <c r="K35" i="14" s="1"/>
  <c r="K87" i="8" s="1" a="1"/>
  <c r="K87" i="8" s="1"/>
  <c r="N23" i="2"/>
  <c r="T23" i="2"/>
  <c r="S23" i="2"/>
  <c r="U19" i="2" a="1"/>
  <c r="U19" i="2" s="1"/>
  <c r="V19" i="2" s="1"/>
  <c r="W19" i="2" s="1"/>
  <c r="O19" i="2" s="1"/>
  <c r="Q19" i="2"/>
  <c r="R19" i="2" s="1"/>
  <c r="U31" i="2" a="1"/>
  <c r="U31" i="2" s="1"/>
  <c r="V31" i="2" s="1"/>
  <c r="W31" i="2" s="1"/>
  <c r="O31" i="2" s="1"/>
  <c r="Q31" i="2"/>
  <c r="R31" i="2" s="1"/>
  <c r="N36" i="2"/>
  <c r="S36" i="2"/>
  <c r="T36" i="2" s="1"/>
  <c r="M23" i="5"/>
  <c r="N23" i="5" s="1"/>
  <c r="O23" i="5"/>
  <c r="P23" i="5" s="1"/>
  <c r="Q23" i="5" a="1"/>
  <c r="Q23" i="5" s="1"/>
  <c r="R23" i="5" s="1"/>
  <c r="S23" i="5" s="1"/>
  <c r="K23" i="5" s="1"/>
  <c r="H31" i="8" s="1" a="1"/>
  <c r="H31" i="8" s="1"/>
  <c r="N31" i="5"/>
  <c r="M31" i="5"/>
  <c r="Q31" i="5" a="1"/>
  <c r="Q31" i="5" s="1"/>
  <c r="R31" i="5" s="1"/>
  <c r="S31" i="5" s="1"/>
  <c r="K31" i="5" s="1"/>
  <c r="O31" i="5"/>
  <c r="P31" i="5" s="1"/>
  <c r="Q19" i="9" a="1"/>
  <c r="Q19" i="9" s="1"/>
  <c r="R19" i="9" s="1"/>
  <c r="S19" i="9" s="1"/>
  <c r="K19" i="9" s="1"/>
  <c r="Q18" i="9" a="1"/>
  <c r="Q18" i="9" s="1"/>
  <c r="R18" i="9" s="1"/>
  <c r="S18" i="9" s="1"/>
  <c r="K18" i="9" s="1"/>
  <c r="U36" i="3" a="1"/>
  <c r="U36" i="3" s="1"/>
  <c r="V36" i="3" s="1"/>
  <c r="W36" i="3" s="1"/>
  <c r="O36" i="3" s="1"/>
  <c r="Q19" i="14" a="1"/>
  <c r="Q19" i="14" s="1"/>
  <c r="R19" i="14" s="1"/>
  <c r="S19" i="14" s="1"/>
  <c r="K19" i="14" s="1"/>
  <c r="K89" i="8" a="1"/>
  <c r="K89" i="8" s="1"/>
  <c r="K88" i="8" a="1"/>
  <c r="K88" i="8" s="1"/>
  <c r="U28" i="3" a="1"/>
  <c r="U28" i="3" s="1"/>
  <c r="V28" i="3" s="1"/>
  <c r="W28" i="3" s="1"/>
  <c r="O28" i="3" s="1"/>
  <c r="Q37" i="5" a="1"/>
  <c r="Q37" i="5" s="1"/>
  <c r="R37" i="5" s="1"/>
  <c r="S37" i="5" s="1"/>
  <c r="K37" i="5" s="1"/>
  <c r="U29" i="2" a="1"/>
  <c r="U29" i="2" s="1"/>
  <c r="V29" i="2" s="1"/>
  <c r="W29" i="2" s="1"/>
  <c r="O29" i="2" s="1"/>
  <c r="Q29" i="2"/>
  <c r="R29" i="2" s="1"/>
  <c r="M34" i="5"/>
  <c r="N34" i="5" s="1"/>
  <c r="O34" i="5"/>
  <c r="P34" i="5" s="1"/>
  <c r="Q34" i="5" a="1"/>
  <c r="Q34" i="5" s="1"/>
  <c r="R34" i="5" s="1"/>
  <c r="S34" i="5" s="1"/>
  <c r="K34" i="5" s="1"/>
  <c r="U22" i="2" a="1"/>
  <c r="U22" i="2" s="1"/>
  <c r="V22" i="2" s="1"/>
  <c r="W22" i="2" s="1"/>
  <c r="O22" i="2" s="1"/>
  <c r="Q22" i="2"/>
  <c r="R22" i="2" s="1"/>
  <c r="Q28" i="5" a="1"/>
  <c r="Q28" i="5" s="1"/>
  <c r="R28" i="5" s="1"/>
  <c r="S28" i="5" s="1"/>
  <c r="K28" i="5" s="1"/>
  <c r="O28" i="5"/>
  <c r="P28" i="5" s="1"/>
  <c r="M28" i="5"/>
  <c r="N28" i="5" s="1"/>
  <c r="R23" i="2"/>
  <c r="Q23" i="2"/>
  <c r="U23" i="2" a="1"/>
  <c r="U23" i="2" s="1"/>
  <c r="V23" i="2" s="1"/>
  <c r="W23" i="2" s="1"/>
  <c r="O23" i="2"/>
  <c r="U35" i="2" a="1"/>
  <c r="U35" i="2" s="1"/>
  <c r="V35" i="2" s="1"/>
  <c r="W35" i="2" s="1"/>
  <c r="Q35" i="2"/>
  <c r="R35" i="2" s="1"/>
  <c r="O35" i="2"/>
  <c r="N20" i="2"/>
  <c r="S20" i="2"/>
  <c r="T20" i="2" s="1"/>
  <c r="N24" i="2"/>
  <c r="S24" i="2"/>
  <c r="T24" i="2" s="1"/>
  <c r="N32" i="2"/>
  <c r="S32" i="2"/>
  <c r="T32" i="2" s="1"/>
  <c r="R20" i="2"/>
  <c r="Q20" i="2"/>
  <c r="U20" i="2" a="1"/>
  <c r="U20" i="2" s="1"/>
  <c r="V20" i="2" s="1"/>
  <c r="W20" i="2" s="1"/>
  <c r="O20" i="2" s="1"/>
  <c r="Q24" i="2"/>
  <c r="R24" i="2" s="1"/>
  <c r="U24" i="2" a="1"/>
  <c r="U24" i="2" s="1"/>
  <c r="V24" i="2" s="1"/>
  <c r="W24" i="2" s="1"/>
  <c r="O24" i="2"/>
  <c r="U28" i="2" a="1"/>
  <c r="U28" i="2" s="1"/>
  <c r="V28" i="2" s="1"/>
  <c r="W28" i="2" s="1"/>
  <c r="O28" i="2" s="1"/>
  <c r="Q28" i="2"/>
  <c r="R28" i="2" s="1"/>
  <c r="U32" i="2" a="1"/>
  <c r="U32" i="2" s="1"/>
  <c r="V32" i="2" s="1"/>
  <c r="W32" i="2" s="1"/>
  <c r="O32" i="2" s="1"/>
  <c r="Q32" i="2"/>
  <c r="R32" i="2"/>
  <c r="R36" i="2"/>
  <c r="U36" i="2" a="1"/>
  <c r="U36" i="2" s="1"/>
  <c r="V36" i="2" s="1"/>
  <c r="W36" i="2" s="1"/>
  <c r="O36" i="2" s="1"/>
  <c r="Q36" i="2"/>
  <c r="P24" i="5"/>
  <c r="M24" i="5"/>
  <c r="N24" i="5" s="1"/>
  <c r="O24" i="5"/>
  <c r="Q24" i="5" a="1"/>
  <c r="Q24" i="5" s="1"/>
  <c r="R24" i="5" s="1"/>
  <c r="S24" i="5" s="1"/>
  <c r="K24" i="5" s="1"/>
  <c r="O32" i="5"/>
  <c r="P32" i="5" s="1"/>
  <c r="Q32" i="5" a="1"/>
  <c r="Q32" i="5" s="1"/>
  <c r="R32" i="5" s="1"/>
  <c r="S32" i="5" s="1"/>
  <c r="K32" i="5" s="1"/>
  <c r="M32" i="5"/>
  <c r="N32" i="5" s="1"/>
  <c r="M35" i="10"/>
  <c r="N35" i="10" s="1"/>
  <c r="U37" i="3" a="1"/>
  <c r="U37" i="3" s="1"/>
  <c r="V37" i="3" s="1"/>
  <c r="W37" i="3" s="1"/>
  <c r="O37" i="3" s="1"/>
  <c r="Q26" i="14" a="1"/>
  <c r="Q26" i="14" s="1"/>
  <c r="R26" i="14" s="1"/>
  <c r="S26" i="14" s="1"/>
  <c r="K26" i="14" s="1"/>
  <c r="K63" i="8" s="1" a="1"/>
  <c r="K63" i="8" s="1"/>
  <c r="Q17" i="14" a="1"/>
  <c r="Q17" i="14" s="1"/>
  <c r="R17" i="14" s="1"/>
  <c r="S17" i="14" s="1"/>
  <c r="K17" i="14" s="1"/>
  <c r="Q22" i="9" a="1"/>
  <c r="Q22" i="9" s="1"/>
  <c r="R22" i="9" s="1"/>
  <c r="S22" i="9" s="1"/>
  <c r="K22" i="9" s="1"/>
  <c r="U20" i="3" a="1"/>
  <c r="U20" i="3" s="1"/>
  <c r="V20" i="3" s="1"/>
  <c r="W20" i="3" s="1"/>
  <c r="O20" i="3" s="1"/>
  <c r="Q15" i="6" a="1"/>
  <c r="Q15" i="6" s="1"/>
  <c r="R15" i="6" s="1"/>
  <c r="Q33" i="10" a="1"/>
  <c r="Q33" i="10" s="1"/>
  <c r="R33" i="10" s="1"/>
  <c r="S33" i="10" s="1"/>
  <c r="K33" i="10" s="1"/>
  <c r="U23" i="3" a="1"/>
  <c r="U23" i="3" s="1"/>
  <c r="V23" i="3" s="1"/>
  <c r="W23" i="3" s="1"/>
  <c r="O23" i="3" s="1"/>
  <c r="Q28" i="9" a="1"/>
  <c r="Q28" i="9" s="1"/>
  <c r="R28" i="9" s="1"/>
  <c r="S28" i="9" s="1"/>
  <c r="K28" i="9" s="1"/>
  <c r="L65" i="8" s="1" a="1"/>
  <c r="L65" i="8" s="1"/>
  <c r="Q34" i="14" a="1"/>
  <c r="Q34" i="14" s="1"/>
  <c r="R34" i="14" s="1"/>
  <c r="S34" i="14" s="1"/>
  <c r="K34" i="14" s="1"/>
  <c r="K84" i="8" s="1" a="1"/>
  <c r="K84" i="8" s="1"/>
  <c r="U34" i="3" a="1"/>
  <c r="U34" i="3" s="1"/>
  <c r="V34" i="3" s="1"/>
  <c r="W34" i="3" s="1"/>
  <c r="O34" i="3" s="1"/>
  <c r="U27" i="3" a="1"/>
  <c r="U27" i="3" s="1"/>
  <c r="V27" i="3" s="1"/>
  <c r="W27" i="3" s="1"/>
  <c r="U22" i="3" a="1"/>
  <c r="U22" i="3" s="1"/>
  <c r="V22" i="3" s="1"/>
  <c r="W22" i="3" s="1"/>
  <c r="O22" i="3" s="1"/>
  <c r="U31" i="3" a="1"/>
  <c r="U31" i="3" s="1"/>
  <c r="V31" i="3" s="1"/>
  <c r="W31" i="3" s="1"/>
  <c r="O31" i="3" s="1"/>
  <c r="U25" i="2" a="1"/>
  <c r="U25" i="2" s="1"/>
  <c r="V25" i="2" s="1"/>
  <c r="W25" i="2" s="1"/>
  <c r="O25" i="2" s="1"/>
  <c r="Q25" i="2"/>
  <c r="R25" i="2" s="1"/>
  <c r="Q37" i="2"/>
  <c r="R37" i="2" s="1"/>
  <c r="U37" i="2" a="1"/>
  <c r="U37" i="2" s="1"/>
  <c r="V37" i="2" s="1"/>
  <c r="W37" i="2" s="1"/>
  <c r="O37" i="2" s="1"/>
  <c r="O27" i="10"/>
  <c r="U26" i="2" a="1"/>
  <c r="U26" i="2" s="1"/>
  <c r="V26" i="2" s="1"/>
  <c r="W26" i="2" s="1"/>
  <c r="O26" i="2" s="1"/>
  <c r="Q26" i="2"/>
  <c r="R26" i="2" s="1"/>
  <c r="O31" i="10"/>
  <c r="P31" i="10" s="1"/>
  <c r="Q28" i="14" a="1"/>
  <c r="Q28" i="14" s="1"/>
  <c r="R28" i="14" s="1"/>
  <c r="S28" i="14" s="1"/>
  <c r="K28" i="14" s="1"/>
  <c r="N25" i="2"/>
  <c r="S25" i="2"/>
  <c r="T25" i="2" s="1"/>
  <c r="N29" i="2"/>
  <c r="S29" i="2"/>
  <c r="T29" i="2" s="1"/>
  <c r="N33" i="2"/>
  <c r="S33" i="2"/>
  <c r="T33" i="2" s="1"/>
  <c r="Q25" i="5" a="1"/>
  <c r="Q25" i="5" s="1"/>
  <c r="R25" i="5" s="1"/>
  <c r="S25" i="5" s="1"/>
  <c r="K25" i="5" s="1"/>
  <c r="O25" i="5"/>
  <c r="P25" i="5" s="1"/>
  <c r="M25" i="5"/>
  <c r="N25" i="5" s="1"/>
  <c r="M33" i="5"/>
  <c r="N33" i="5" s="1"/>
  <c r="Q33" i="5" a="1"/>
  <c r="Q33" i="5" s="1"/>
  <c r="R33" i="5" s="1"/>
  <c r="S33" i="5" s="1"/>
  <c r="K33" i="5" s="1"/>
  <c r="P33" i="5"/>
  <c r="O33" i="5"/>
  <c r="Q16" i="14" a="1"/>
  <c r="Q16" i="14" s="1"/>
  <c r="R16" i="14" s="1"/>
  <c r="S16" i="14" s="1"/>
  <c r="K16" i="14" s="1"/>
  <c r="Q15" i="14" a="1"/>
  <c r="Q15" i="14" s="1"/>
  <c r="R15" i="14" s="1"/>
  <c r="S15" i="14" s="1"/>
  <c r="K15" i="14" s="1"/>
  <c r="Q32" i="9" a="1"/>
  <c r="Q32" i="9" s="1"/>
  <c r="R32" i="9" s="1"/>
  <c r="S32" i="9" s="1"/>
  <c r="K32" i="9" s="1"/>
  <c r="L75" i="8" s="1" a="1"/>
  <c r="L75" i="8" s="1"/>
  <c r="Q20" i="9" a="1"/>
  <c r="Q20" i="9" s="1"/>
  <c r="R20" i="9" s="1"/>
  <c r="S20" i="9" s="1"/>
  <c r="K20" i="9" s="1"/>
  <c r="Q37" i="14" a="1"/>
  <c r="Q37" i="14" s="1"/>
  <c r="R37" i="14" s="1"/>
  <c r="S37" i="14" s="1"/>
  <c r="K37" i="14" s="1"/>
  <c r="K90" i="8" s="1" a="1"/>
  <c r="K90" i="8" s="1"/>
  <c r="U18" i="3" a="1"/>
  <c r="U18" i="3" s="1"/>
  <c r="V18" i="3" s="1"/>
  <c r="W18" i="3" s="1"/>
  <c r="O18" i="3" s="1"/>
  <c r="Q18" i="14" a="1"/>
  <c r="Q18" i="14" s="1"/>
  <c r="R18" i="14" s="1"/>
  <c r="S18" i="14" s="1"/>
  <c r="K18" i="14" s="1"/>
  <c r="L78" i="8" a="1"/>
  <c r="L78" i="8" s="1"/>
  <c r="L72" i="8" a="1"/>
  <c r="L72" i="8" s="1"/>
  <c r="L66" i="8" a="1"/>
  <c r="L66" i="8" s="1"/>
  <c r="L80" i="8" a="1"/>
  <c r="L80" i="8" s="1"/>
  <c r="L74" i="8" a="1"/>
  <c r="L74" i="8" s="1"/>
  <c r="L68" i="8" a="1"/>
  <c r="L68" i="8" s="1"/>
  <c r="L85" i="8" a="1"/>
  <c r="L85" i="8" s="1"/>
  <c r="L67" i="8" a="1"/>
  <c r="L67" i="8" s="1"/>
  <c r="L73" i="8" a="1"/>
  <c r="L73" i="8" s="1"/>
  <c r="L81" i="8" a="1"/>
  <c r="L81" i="8" s="1"/>
  <c r="L83" i="8" a="1"/>
  <c r="L83" i="8" s="1"/>
  <c r="L79" i="8" a="1"/>
  <c r="L79" i="8" s="1"/>
  <c r="L71" i="8" a="1"/>
  <c r="L71" i="8" s="1"/>
  <c r="L86" i="8" a="1"/>
  <c r="L86" i="8" s="1"/>
  <c r="L77" i="8" a="1"/>
  <c r="L77" i="8" s="1"/>
  <c r="L70" i="8" a="1"/>
  <c r="L70" i="8" s="1"/>
  <c r="L84" i="8" a="1"/>
  <c r="L84" i="8" s="1"/>
  <c r="L76" i="8" a="1"/>
  <c r="L76" i="8" s="1"/>
  <c r="K65" i="8" a="1"/>
  <c r="K65" i="8" s="1"/>
  <c r="K86" i="8" a="1"/>
  <c r="K86" i="8" s="1"/>
  <c r="K75" i="8" a="1"/>
  <c r="K75" i="8" s="1"/>
  <c r="K72" i="8" a="1"/>
  <c r="K72" i="8" s="1"/>
  <c r="K64" i="8" a="1"/>
  <c r="K64" i="8" s="1"/>
  <c r="K77" i="8" a="1"/>
  <c r="K77" i="8" s="1"/>
  <c r="K83" i="8" a="1"/>
  <c r="K83" i="8" s="1"/>
  <c r="K74" i="8" a="1"/>
  <c r="K74" i="8" s="1"/>
  <c r="K73" i="8" a="1"/>
  <c r="K73" i="8" s="1"/>
  <c r="K68" i="8" a="1"/>
  <c r="K68" i="8" s="1"/>
  <c r="M29" i="10"/>
  <c r="M27" i="10"/>
  <c r="M37" i="10"/>
  <c r="N37" i="10" s="1"/>
  <c r="M25" i="10"/>
  <c r="N25" i="10" s="1"/>
  <c r="O25" i="10"/>
  <c r="P25" i="10" s="1"/>
  <c r="P27" i="10"/>
  <c r="N31" i="10"/>
  <c r="N29" i="10"/>
  <c r="P37" i="10"/>
  <c r="P26" i="10"/>
  <c r="M32" i="10"/>
  <c r="N32" i="10" s="1"/>
  <c r="P29" i="10"/>
  <c r="M24" i="10"/>
  <c r="N24" i="10" s="1"/>
  <c r="O26" i="10"/>
  <c r="O36" i="10"/>
  <c r="P36" i="10" s="1"/>
  <c r="N27" i="10"/>
  <c r="N30" i="2"/>
  <c r="N37" i="2"/>
  <c r="N34" i="2"/>
  <c r="N31" i="2"/>
  <c r="N28" i="2"/>
  <c r="N19" i="2"/>
  <c r="N21" i="2"/>
  <c r="M30" i="10"/>
  <c r="N30" i="10" s="1"/>
  <c r="P24" i="10"/>
  <c r="P32" i="10"/>
  <c r="O30" i="10"/>
  <c r="P30" i="10" s="1"/>
  <c r="M26" i="10"/>
  <c r="N26" i="10" s="1"/>
  <c r="O28" i="10"/>
  <c r="P28" i="10" s="1"/>
  <c r="P35" i="10"/>
  <c r="M36" i="10"/>
  <c r="N36" i="10" s="1"/>
  <c r="N28" i="10"/>
  <c r="K85" i="8" l="1" a="1"/>
  <c r="K85" i="8" s="1"/>
  <c r="K82" i="8" a="1"/>
  <c r="K82" i="8" s="1"/>
  <c r="K71" i="8" a="1"/>
  <c r="K71" i="8" s="1"/>
  <c r="K70" i="8" a="1"/>
  <c r="K70" i="8" s="1"/>
  <c r="K67" i="8" a="1"/>
  <c r="K67" i="8" s="1"/>
  <c r="H82" i="8" a="1"/>
  <c r="H82" i="8" s="1"/>
  <c r="H81" i="8" a="1"/>
  <c r="H81" i="8" s="1"/>
  <c r="H77" i="8" a="1"/>
  <c r="H77" i="8" s="1"/>
  <c r="H76" i="8" a="1"/>
  <c r="H76" i="8" s="1"/>
  <c r="F89" i="8" a="1"/>
  <c r="F89" i="8" s="1"/>
  <c r="F90" i="8" a="1"/>
  <c r="F90" i="8" s="1"/>
  <c r="H80" i="8" a="1"/>
  <c r="H80" i="8" s="1"/>
  <c r="H79" i="8" a="1"/>
  <c r="H79" i="8" s="1"/>
  <c r="H78" i="8" a="1"/>
  <c r="H78" i="8" s="1"/>
  <c r="H90" i="8" a="1"/>
  <c r="H90" i="8" s="1"/>
  <c r="H89" i="8" a="1"/>
  <c r="H89" i="8" s="1"/>
  <c r="H88" i="8" a="1"/>
  <c r="H88" i="8" s="1"/>
  <c r="H87" i="8" a="1"/>
  <c r="H87" i="8" s="1"/>
  <c r="H86" i="8" a="1"/>
  <c r="H86" i="8" s="1"/>
  <c r="H85" i="8" a="1"/>
  <c r="H85" i="8" s="1"/>
  <c r="L89" i="8" a="1"/>
  <c r="L89" i="8" s="1"/>
  <c r="L88" i="8" a="1"/>
  <c r="L88" i="8" s="1"/>
  <c r="H46" i="8" a="1"/>
  <c r="H46" i="8" s="1"/>
  <c r="H45" i="8" a="1"/>
  <c r="H45" i="8" s="1"/>
  <c r="H23" i="8" a="1"/>
  <c r="H23" i="8" s="1"/>
  <c r="H22" i="8" a="1"/>
  <c r="H22" i="8" s="1"/>
  <c r="H21" i="8" a="1"/>
  <c r="H21" i="8" s="1"/>
  <c r="H20" i="8" a="1"/>
  <c r="H20" i="8" s="1"/>
  <c r="H24" i="8" a="1"/>
  <c r="H24" i="8" s="1"/>
  <c r="H34" i="8" a="1"/>
  <c r="H34" i="8" s="1"/>
  <c r="H33" i="8" a="1"/>
  <c r="H33" i="8" s="1"/>
  <c r="H32" i="8" a="1"/>
  <c r="H32" i="8" s="1"/>
  <c r="H36" i="8" a="1"/>
  <c r="H36" i="8" s="1"/>
  <c r="H35" i="8" a="1"/>
  <c r="H35" i="8" s="1"/>
  <c r="H66" i="8" a="1"/>
  <c r="H66" i="8" s="1"/>
  <c r="H65" i="8" a="1"/>
  <c r="H65" i="8" s="1"/>
  <c r="H64" i="8" a="1"/>
  <c r="H64" i="8" s="1"/>
  <c r="H63" i="8" a="1"/>
  <c r="H63" i="8" s="1"/>
  <c r="H67" i="8" a="1"/>
  <c r="H67" i="8" s="1"/>
  <c r="H62" i="8" a="1"/>
  <c r="H62" i="8" s="1"/>
  <c r="H61" i="8" a="1"/>
  <c r="H61" i="8" s="1"/>
  <c r="H60" i="8" a="1"/>
  <c r="H60" i="8" s="1"/>
  <c r="H59" i="8" a="1"/>
  <c r="H59" i="8" s="1"/>
  <c r="K80" i="8" a="1"/>
  <c r="K80" i="8" s="1"/>
  <c r="H74" i="8" a="1"/>
  <c r="H74" i="8" s="1"/>
  <c r="H73" i="8" a="1"/>
  <c r="H73" i="8" s="1"/>
  <c r="H75" i="8" a="1"/>
  <c r="H75" i="8" s="1"/>
  <c r="H71" i="8" a="1"/>
  <c r="H71" i="8" s="1"/>
  <c r="H70" i="8" a="1"/>
  <c r="H70" i="8" s="1"/>
  <c r="H69" i="8" a="1"/>
  <c r="H69" i="8" s="1"/>
  <c r="H72" i="8" a="1"/>
  <c r="H72" i="8" s="1"/>
  <c r="H68" i="8" a="1"/>
  <c r="H68" i="8" s="1"/>
  <c r="H58" i="8" a="1"/>
  <c r="H58" i="8" s="1"/>
  <c r="H57" i="8" a="1"/>
  <c r="H57" i="8" s="1"/>
  <c r="H55" i="8" a="1"/>
  <c r="H55" i="8" s="1"/>
  <c r="H54" i="8" a="1"/>
  <c r="H54" i="8" s="1"/>
  <c r="H56" i="8" a="1"/>
  <c r="H56" i="8" s="1"/>
  <c r="H53" i="8" a="1"/>
  <c r="H53" i="8" s="1"/>
  <c r="H52" i="8" a="1"/>
  <c r="H52" i="8" s="1"/>
  <c r="F88" i="8" a="1"/>
  <c r="F88" i="8" s="1"/>
  <c r="F87" i="8" a="1"/>
  <c r="F87" i="8" s="1"/>
  <c r="K78" i="8" a="1"/>
  <c r="K78" i="8" s="1"/>
  <c r="H84" i="8" a="1"/>
  <c r="H84" i="8" s="1"/>
  <c r="H83" i="8" a="1"/>
  <c r="H83" i="8" s="1"/>
  <c r="K79" i="8" a="1"/>
  <c r="K79" i="8" s="1"/>
  <c r="H42" i="8" a="1"/>
  <c r="H42" i="8" s="1"/>
  <c r="H39" i="8" a="1"/>
  <c r="H39" i="8" s="1"/>
  <c r="H40" i="8" a="1"/>
  <c r="H40" i="8" s="1"/>
  <c r="H38" i="8" a="1"/>
  <c r="H38" i="8" s="1"/>
  <c r="H37" i="8" a="1"/>
  <c r="H37" i="8" s="1"/>
  <c r="H43" i="8" a="1"/>
  <c r="H43" i="8" s="1"/>
  <c r="H41" i="8" a="1"/>
  <c r="H41" i="8" s="1"/>
  <c r="G88" i="8" a="1"/>
  <c r="G88" i="8" s="1"/>
  <c r="G89" i="8" a="1"/>
  <c r="G89" i="8" s="1"/>
  <c r="G90" i="8" a="1"/>
  <c r="G90" i="8" s="1"/>
  <c r="G87" i="8" a="1"/>
  <c r="G87" i="8" s="1"/>
  <c r="H50" i="8" a="1"/>
  <c r="H50" i="8" s="1"/>
  <c r="H47" i="8" a="1"/>
  <c r="H47" i="8" s="1"/>
  <c r="H49" i="8" a="1"/>
  <c r="H49" i="8" s="1"/>
  <c r="H51" i="8" a="1"/>
  <c r="H51" i="8" s="1"/>
  <c r="H48" i="8" a="1"/>
  <c r="H48" i="8" s="1"/>
  <c r="H26" i="8" a="1"/>
  <c r="H26" i="8" s="1"/>
  <c r="H27" i="8" a="1"/>
  <c r="H27" i="8" s="1"/>
  <c r="H30" i="8" a="1"/>
  <c r="H30" i="8" s="1"/>
  <c r="H29" i="8" a="1"/>
  <c r="H29" i="8" s="1"/>
  <c r="H28" i="8" a="1"/>
  <c r="H28" i="8" s="1"/>
  <c r="H18" i="8" a="1"/>
  <c r="H18" i="8" s="1"/>
  <c r="H16" i="8" a="1"/>
  <c r="H16" i="8" s="1"/>
  <c r="H15" i="8" a="1"/>
  <c r="H15" i="8" s="1"/>
  <c r="H19" i="8" a="1"/>
  <c r="H19" i="8" s="1"/>
  <c r="H17" i="8" a="1"/>
  <c r="H17" i="8" s="1"/>
  <c r="J18" i="5"/>
  <c r="J16" i="5"/>
  <c r="J15" i="5"/>
  <c r="J17" i="5"/>
  <c r="O18" i="5" l="1"/>
  <c r="P18" i="5" s="1"/>
  <c r="M18" i="5"/>
  <c r="N18" i="5" s="1"/>
  <c r="Q18" i="5" a="1"/>
  <c r="Q18" i="5" s="1"/>
  <c r="R18" i="5" s="1"/>
  <c r="S18" i="5" s="1"/>
  <c r="K18" i="5" s="1"/>
  <c r="Q16" i="5" a="1"/>
  <c r="Q16" i="5" s="1"/>
  <c r="R16" i="5" s="1"/>
  <c r="S16" i="5" s="1"/>
  <c r="K16" i="5" s="1"/>
  <c r="O16" i="5"/>
  <c r="P16" i="5" s="1"/>
  <c r="M16" i="5"/>
  <c r="N16" i="5" s="1"/>
  <c r="M17" i="5"/>
  <c r="N17" i="5" s="1"/>
  <c r="Q17" i="5" a="1"/>
  <c r="Q17" i="5" s="1"/>
  <c r="R17" i="5" s="1"/>
  <c r="S17" i="5" s="1"/>
  <c r="K17" i="5" s="1"/>
  <c r="P17" i="5"/>
  <c r="O17" i="5"/>
  <c r="J23" i="10"/>
  <c r="J22" i="10"/>
  <c r="J21" i="10"/>
  <c r="J20" i="10"/>
  <c r="J19" i="10"/>
  <c r="J18" i="10"/>
  <c r="J17" i="10"/>
  <c r="J16" i="10"/>
  <c r="J15" i="10"/>
  <c r="H10" i="8" l="1" a="1"/>
  <c r="H10" i="8" s="1"/>
  <c r="H11" i="8" a="1"/>
  <c r="H11" i="8" s="1"/>
  <c r="H14" i="8" a="1"/>
  <c r="H14" i="8" s="1"/>
  <c r="H13" i="8" a="1"/>
  <c r="H13" i="8" s="1"/>
  <c r="H12" i="8" a="1"/>
  <c r="H12" i="8" s="1"/>
  <c r="H7" i="8" a="1"/>
  <c r="H7" i="8" s="1"/>
  <c r="H9" i="8" a="1"/>
  <c r="H9" i="8" s="1"/>
  <c r="H8" i="8" a="1"/>
  <c r="H8" i="8" s="1"/>
  <c r="M18" i="2"/>
  <c r="L18" i="2"/>
  <c r="S18" i="2" s="1"/>
  <c r="T18" i="2" s="1"/>
  <c r="M17" i="2"/>
  <c r="L17" i="2"/>
  <c r="M16" i="2"/>
  <c r="L16" i="2"/>
  <c r="M15" i="2"/>
  <c r="L15" i="2"/>
  <c r="M17" i="3"/>
  <c r="L17" i="3"/>
  <c r="M16" i="3"/>
  <c r="L16" i="3"/>
  <c r="M15" i="3"/>
  <c r="L15" i="3"/>
  <c r="E7" i="13"/>
  <c r="S16" i="2" l="1"/>
  <c r="T16" i="2" s="1"/>
  <c r="T17" i="2"/>
  <c r="S17" i="2"/>
  <c r="Q17" i="2"/>
  <c r="R17" i="2" s="1"/>
  <c r="U17" i="2" a="1"/>
  <c r="U17" i="2" s="1"/>
  <c r="V17" i="2" s="1"/>
  <c r="W17" i="2" s="1"/>
  <c r="O17" i="2" s="1"/>
  <c r="U18" i="2" a="1"/>
  <c r="U18" i="2" s="1"/>
  <c r="V18" i="2" s="1"/>
  <c r="W18" i="2" s="1"/>
  <c r="O18" i="2" s="1"/>
  <c r="Q18" i="2"/>
  <c r="R18" i="2" s="1"/>
  <c r="Q16" i="2"/>
  <c r="R16" i="2" s="1"/>
  <c r="U16" i="2" a="1"/>
  <c r="U16" i="2" s="1"/>
  <c r="V16" i="2" s="1"/>
  <c r="W16" i="2" s="1"/>
  <c r="O16" i="2" s="1"/>
  <c r="O17" i="10"/>
  <c r="O23" i="10"/>
  <c r="M17" i="10"/>
  <c r="T17" i="10"/>
  <c r="T18" i="10"/>
  <c r="T19" i="10"/>
  <c r="T20" i="10"/>
  <c r="M21" i="10"/>
  <c r="O21" i="10"/>
  <c r="T21" i="10"/>
  <c r="T22" i="10"/>
  <c r="T23" i="10"/>
  <c r="M23" i="10" l="1"/>
  <c r="N23" i="10" s="1"/>
  <c r="O19" i="10"/>
  <c r="P19" i="10" s="1"/>
  <c r="M19" i="10"/>
  <c r="N19" i="10" s="1"/>
  <c r="P23" i="10"/>
  <c r="N21" i="10"/>
  <c r="P21" i="10"/>
  <c r="P17" i="10"/>
  <c r="N17" i="10"/>
  <c r="O22" i="10"/>
  <c r="P22" i="10" s="1"/>
  <c r="O20" i="10"/>
  <c r="P20" i="10" s="1"/>
  <c r="M22" i="10"/>
  <c r="N22" i="10" s="1"/>
  <c r="M20" i="10"/>
  <c r="N20" i="10" s="1"/>
  <c r="O18" i="10"/>
  <c r="P18" i="10" s="1"/>
  <c r="M18" i="10"/>
  <c r="N18" i="10" s="1"/>
  <c r="C13" i="7" l="1"/>
  <c r="D13" i="7" l="1"/>
  <c r="O15" i="10" l="1"/>
  <c r="O15" i="6"/>
  <c r="T16" i="10"/>
  <c r="T15" i="10"/>
  <c r="O16" i="10" l="1"/>
  <c r="P16" i="10" s="1"/>
  <c r="M16" i="10"/>
  <c r="N16" i="10" s="1"/>
  <c r="M15" i="10"/>
  <c r="N15" i="10" s="1"/>
  <c r="P15" i="10"/>
  <c r="T15" i="5"/>
  <c r="O15" i="5"/>
  <c r="C12" i="7" l="1"/>
  <c r="D12" i="7"/>
  <c r="D11" i="7"/>
  <c r="C11" i="7"/>
  <c r="T15" i="6"/>
  <c r="P15" i="6"/>
  <c r="M15" i="6"/>
  <c r="P15" i="5"/>
  <c r="X17" i="3"/>
  <c r="S17" i="3"/>
  <c r="X16" i="3"/>
  <c r="Q16" i="3"/>
  <c r="N16" i="3" l="1"/>
  <c r="S16" i="3"/>
  <c r="T16" i="3" s="1"/>
  <c r="R16" i="3"/>
  <c r="E4" i="13"/>
  <c r="F5" i="13" s="1"/>
  <c r="E6" i="13"/>
  <c r="F7" i="13" s="1"/>
  <c r="F8" i="13"/>
  <c r="E5" i="13"/>
  <c r="F6" i="13" s="1"/>
  <c r="C10" i="7"/>
  <c r="N15" i="6"/>
  <c r="M15" i="5"/>
  <c r="N15" i="5" s="1"/>
  <c r="X15" i="3"/>
  <c r="T17" i="3"/>
  <c r="Q15" i="3"/>
  <c r="S15" i="3"/>
  <c r="L28" i="8" l="1" a="1"/>
  <c r="L28" i="8" s="1"/>
  <c r="Q27" i="10" a="1"/>
  <c r="Q27" i="10" s="1"/>
  <c r="R27" i="10" s="1"/>
  <c r="S27" i="10" s="1"/>
  <c r="K27" i="10" s="1"/>
  <c r="K21" i="8" a="1"/>
  <c r="K21" i="8" s="1"/>
  <c r="Q32" i="10" a="1"/>
  <c r="Q32" i="10" s="1"/>
  <c r="R32" i="10" s="1"/>
  <c r="S32" i="10" s="1"/>
  <c r="K32" i="10" s="1"/>
  <c r="Q37" i="10" a="1"/>
  <c r="Q37" i="10" s="1"/>
  <c r="R37" i="10" s="1"/>
  <c r="S37" i="10" s="1"/>
  <c r="K37" i="10" s="1"/>
  <c r="J90" i="8" s="1" a="1"/>
  <c r="J90" i="8" s="1"/>
  <c r="K34" i="8" a="1"/>
  <c r="K34" i="8" s="1"/>
  <c r="L35" i="8" a="1"/>
  <c r="L35" i="8" s="1"/>
  <c r="K33" i="8" a="1"/>
  <c r="K33" i="8" s="1"/>
  <c r="Q28" i="10" a="1"/>
  <c r="Q28" i="10" s="1"/>
  <c r="R28" i="10" s="1"/>
  <c r="S28" i="10" s="1"/>
  <c r="K28" i="10" s="1"/>
  <c r="K36" i="8" a="1"/>
  <c r="K36" i="8" s="1"/>
  <c r="Q31" i="10" a="1"/>
  <c r="Q31" i="10" s="1"/>
  <c r="R31" i="10" s="1"/>
  <c r="S31" i="10" s="1"/>
  <c r="K31" i="10" s="1"/>
  <c r="K18" i="8" a="1"/>
  <c r="K18" i="8" s="1"/>
  <c r="Q24" i="10" a="1"/>
  <c r="Q24" i="10" s="1"/>
  <c r="R24" i="10" s="1"/>
  <c r="S24" i="10" s="1"/>
  <c r="K24" i="10" s="1"/>
  <c r="L33" i="8" a="1"/>
  <c r="L33" i="8" s="1"/>
  <c r="L21" i="8" a="1"/>
  <c r="L21" i="8" s="1"/>
  <c r="L18" i="8" a="1"/>
  <c r="L18" i="8" s="1"/>
  <c r="Q29" i="10" a="1"/>
  <c r="Q29" i="10" s="1"/>
  <c r="R29" i="10" s="1"/>
  <c r="S29" i="10" s="1"/>
  <c r="K29" i="10" s="1"/>
  <c r="L41" i="8" a="1"/>
  <c r="L41" i="8" s="1"/>
  <c r="K32" i="8" a="1"/>
  <c r="K32" i="8" s="1"/>
  <c r="Q35" i="10" a="1"/>
  <c r="Q35" i="10" s="1"/>
  <c r="R35" i="10" s="1"/>
  <c r="S35" i="10" s="1"/>
  <c r="K35" i="10" s="1"/>
  <c r="J87" i="8" s="1" a="1"/>
  <c r="J87" i="8" s="1"/>
  <c r="L12" i="8" a="1"/>
  <c r="L12" i="8" s="1"/>
  <c r="Q26" i="10" a="1"/>
  <c r="Q26" i="10" s="1"/>
  <c r="R26" i="10" s="1"/>
  <c r="S26" i="10" s="1"/>
  <c r="K26" i="10" s="1"/>
  <c r="K12" i="8" a="1"/>
  <c r="K12" i="8" s="1"/>
  <c r="L34" i="8" a="1"/>
  <c r="L34" i="8" s="1"/>
  <c r="Q36" i="10" a="1"/>
  <c r="Q36" i="10" s="1"/>
  <c r="R36" i="10" s="1"/>
  <c r="S36" i="10" s="1"/>
  <c r="K36" i="10" s="1"/>
  <c r="Q30" i="10" a="1"/>
  <c r="Q30" i="10" s="1"/>
  <c r="R30" i="10" s="1"/>
  <c r="S30" i="10" s="1"/>
  <c r="K30" i="10" s="1"/>
  <c r="L32" i="8" a="1"/>
  <c r="L32" i="8" s="1"/>
  <c r="L36" i="8" a="1"/>
  <c r="L36" i="8" s="1"/>
  <c r="K28" i="8" a="1"/>
  <c r="K28" i="8" s="1"/>
  <c r="Q25" i="10" a="1"/>
  <c r="Q25" i="10" s="1"/>
  <c r="R25" i="10" s="1"/>
  <c r="S25" i="10" s="1"/>
  <c r="K25" i="10" s="1"/>
  <c r="K35" i="8" a="1"/>
  <c r="K35" i="8" s="1"/>
  <c r="K41" i="8" a="1"/>
  <c r="K41" i="8" s="1"/>
  <c r="Q20" i="10" a="1"/>
  <c r="Q20" i="10" s="1"/>
  <c r="R20" i="10" s="1"/>
  <c r="S20" i="10" s="1"/>
  <c r="K20" i="10" s="1"/>
  <c r="Q21" i="10" a="1"/>
  <c r="Q21" i="10" s="1"/>
  <c r="R21" i="10" s="1"/>
  <c r="S21" i="10" s="1"/>
  <c r="K21" i="10" s="1"/>
  <c r="Q18" i="10" a="1"/>
  <c r="Q18" i="10" s="1"/>
  <c r="R18" i="10" s="1"/>
  <c r="S18" i="10" s="1"/>
  <c r="K18" i="10" s="1"/>
  <c r="Q16" i="10" a="1"/>
  <c r="Q16" i="10" s="1"/>
  <c r="R16" i="10" s="1"/>
  <c r="S16" i="10" s="1"/>
  <c r="K16" i="10" s="1"/>
  <c r="Q15" i="10" a="1"/>
  <c r="Q15" i="10" s="1"/>
  <c r="R15" i="10" s="1"/>
  <c r="S15" i="10" s="1"/>
  <c r="K15" i="10" s="1"/>
  <c r="Q23" i="10" a="1"/>
  <c r="Q23" i="10" s="1"/>
  <c r="R23" i="10" s="1"/>
  <c r="S23" i="10" s="1"/>
  <c r="K23" i="10" s="1"/>
  <c r="Q22" i="10" a="1"/>
  <c r="Q22" i="10" s="1"/>
  <c r="R22" i="10" s="1"/>
  <c r="S22" i="10" s="1"/>
  <c r="K22" i="10" s="1"/>
  <c r="Q17" i="10" a="1"/>
  <c r="Q17" i="10" s="1"/>
  <c r="R17" i="10" s="1"/>
  <c r="S17" i="10" s="1"/>
  <c r="K17" i="10" s="1"/>
  <c r="U17" i="3" a="1"/>
  <c r="U17" i="3" s="1"/>
  <c r="V17" i="3" s="1"/>
  <c r="W17" i="3" s="1"/>
  <c r="O17" i="3" s="1"/>
  <c r="U16" i="3" a="1"/>
  <c r="U16" i="3" s="1"/>
  <c r="V16" i="3" s="1"/>
  <c r="W16" i="3" s="1"/>
  <c r="O16" i="3" s="1"/>
  <c r="Q19" i="10" a="1"/>
  <c r="Q19" i="10" s="1"/>
  <c r="R19" i="10" s="1"/>
  <c r="S19" i="10" s="1"/>
  <c r="K19" i="10" s="1"/>
  <c r="U15" i="3" a="1"/>
  <c r="U15" i="3" s="1"/>
  <c r="V15" i="3" s="1"/>
  <c r="W15" i="3" s="1"/>
  <c r="O15" i="3" s="1"/>
  <c r="U15" i="2" a="1"/>
  <c r="U15" i="2" s="1"/>
  <c r="V15" i="2" s="1"/>
  <c r="W15" i="2" s="1"/>
  <c r="O15" i="2" s="1"/>
  <c r="N16" i="2"/>
  <c r="S15" i="6"/>
  <c r="D10" i="7"/>
  <c r="Q15" i="5" a="1"/>
  <c r="Q15" i="5" s="1"/>
  <c r="Q17" i="3"/>
  <c r="R17" i="3" s="1"/>
  <c r="N15" i="3"/>
  <c r="T15" i="3"/>
  <c r="R15" i="3"/>
  <c r="N17" i="3"/>
  <c r="X15" i="2"/>
  <c r="E90" i="8" l="1"/>
  <c r="D90" i="8"/>
  <c r="D87" i="8"/>
  <c r="E87" i="8"/>
  <c r="R15" i="5"/>
  <c r="S15" i="5" s="1"/>
  <c r="K15" i="5" s="1"/>
  <c r="J89" i="8" a="1"/>
  <c r="J89" i="8" s="1"/>
  <c r="J88" i="8" a="1"/>
  <c r="J88" i="8" s="1"/>
  <c r="J41" i="8" a="1"/>
  <c r="J41" i="8" s="1"/>
  <c r="J18" i="8" a="1"/>
  <c r="J18" i="8" s="1"/>
  <c r="J28" i="8" a="1"/>
  <c r="J28" i="8" s="1"/>
  <c r="J86" i="8" a="1"/>
  <c r="J86" i="8" s="1"/>
  <c r="J81" i="8" a="1"/>
  <c r="J81" i="8" s="1"/>
  <c r="J79" i="8" a="1"/>
  <c r="J79" i="8" s="1"/>
  <c r="J77" i="8" a="1"/>
  <c r="J77" i="8" s="1"/>
  <c r="J75" i="8" a="1"/>
  <c r="J75" i="8" s="1"/>
  <c r="J63" i="8" a="1"/>
  <c r="J63" i="8" s="1"/>
  <c r="J64" i="8" a="1"/>
  <c r="J64" i="8" s="1"/>
  <c r="J84" i="8" a="1"/>
  <c r="J84" i="8" s="1"/>
  <c r="J73" i="8" a="1"/>
  <c r="J73" i="8" s="1"/>
  <c r="J71" i="8" a="1"/>
  <c r="J71" i="8" s="1"/>
  <c r="J69" i="8" a="1"/>
  <c r="J69" i="8" s="1"/>
  <c r="J67" i="8" a="1"/>
  <c r="J67" i="8" s="1"/>
  <c r="J70" i="8" a="1"/>
  <c r="J70" i="8" s="1"/>
  <c r="J80" i="8" a="1"/>
  <c r="J80" i="8" s="1"/>
  <c r="J76" i="8" a="1"/>
  <c r="J76" i="8" s="1"/>
  <c r="J72" i="8" a="1"/>
  <c r="J72" i="8" s="1"/>
  <c r="J66" i="8" a="1"/>
  <c r="J66" i="8" s="1"/>
  <c r="J78" i="8" a="1"/>
  <c r="J78" i="8" s="1"/>
  <c r="J74" i="8" a="1"/>
  <c r="J74" i="8" s="1"/>
  <c r="J83" i="8" a="1"/>
  <c r="J83" i="8" s="1"/>
  <c r="J65" i="8" a="1"/>
  <c r="J65" i="8" s="1"/>
  <c r="J68" i="8" a="1"/>
  <c r="J68" i="8" s="1"/>
  <c r="J82" i="8" a="1"/>
  <c r="J82" i="8" s="1"/>
  <c r="J85" i="8" a="1"/>
  <c r="J85" i="8" s="1"/>
  <c r="F79" i="8" a="1"/>
  <c r="F79" i="8" s="1"/>
  <c r="F78" i="8" a="1"/>
  <c r="F78" i="8" s="1"/>
  <c r="F80" i="8" a="1"/>
  <c r="F80" i="8" s="1"/>
  <c r="F73" i="8" a="1"/>
  <c r="F73" i="8" s="1"/>
  <c r="F72" i="8" a="1"/>
  <c r="F72" i="8" s="1"/>
  <c r="F77" i="8" a="1"/>
  <c r="F77" i="8" s="1"/>
  <c r="F76" i="8" a="1"/>
  <c r="F76" i="8" s="1"/>
  <c r="F71" i="8" a="1"/>
  <c r="F71" i="8" s="1"/>
  <c r="F75" i="8" a="1"/>
  <c r="F75" i="8" s="1"/>
  <c r="F70" i="8" a="1"/>
  <c r="F70" i="8" s="1"/>
  <c r="F74" i="8" a="1"/>
  <c r="F74" i="8" s="1"/>
  <c r="F83" i="8" a="1"/>
  <c r="F83" i="8" s="1"/>
  <c r="F82" i="8" a="1"/>
  <c r="F82" i="8" s="1"/>
  <c r="F85" i="8" a="1"/>
  <c r="F85" i="8" s="1"/>
  <c r="F84" i="8" a="1"/>
  <c r="F84" i="8" s="1"/>
  <c r="F81" i="8" a="1"/>
  <c r="F81" i="8" s="1"/>
  <c r="F86" i="8" a="1"/>
  <c r="F86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9" i="8" a="1"/>
  <c r="K59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62" i="8" a="1"/>
  <c r="K62" i="8" s="1"/>
  <c r="K61" i="8" a="1"/>
  <c r="K61" i="8" s="1"/>
  <c r="K60" i="8" a="1"/>
  <c r="K60" i="8" s="1"/>
  <c r="K58" i="8" a="1"/>
  <c r="K58" i="8" s="1"/>
  <c r="L40" i="8" a="1"/>
  <c r="L40" i="8" s="1"/>
  <c r="L39" i="8" a="1"/>
  <c r="L39" i="8" s="1"/>
  <c r="L38" i="8" a="1"/>
  <c r="L38" i="8" s="1"/>
  <c r="L37" i="8" a="1"/>
  <c r="L37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62" i="8" a="1"/>
  <c r="L62" i="8" s="1"/>
  <c r="L61" i="8" a="1"/>
  <c r="L61" i="8" s="1"/>
  <c r="L60" i="8" a="1"/>
  <c r="L60" i="8" s="1"/>
  <c r="L58" i="8" a="1"/>
  <c r="L5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62" i="8" a="1"/>
  <c r="J62" i="8" s="1"/>
  <c r="J61" i="8" a="1"/>
  <c r="J61" i="8" s="1"/>
  <c r="J60" i="8" a="1"/>
  <c r="J60" i="8" s="1"/>
  <c r="J58" i="8" a="1"/>
  <c r="J58" i="8" s="1"/>
  <c r="J59" i="8" a="1"/>
  <c r="J59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F37" i="8" a="1"/>
  <c r="F37" i="8" s="1"/>
  <c r="D9" i="7"/>
  <c r="C9" i="7"/>
  <c r="N17" i="2"/>
  <c r="N18" i="2"/>
  <c r="S15" i="2"/>
  <c r="H6" i="8" l="1" a="1"/>
  <c r="H6" i="8" s="1"/>
  <c r="H5" i="8" a="1"/>
  <c r="H5" i="8" s="1"/>
  <c r="H4" i="8" a="1"/>
  <c r="H4" i="8" s="1"/>
  <c r="H3" i="8" a="1"/>
  <c r="H3" i="8" s="1"/>
  <c r="E88" i="8"/>
  <c r="D88" i="8"/>
  <c r="E89" i="8"/>
  <c r="D89" i="8"/>
  <c r="F33" i="8" a="1"/>
  <c r="F33" i="8" s="1"/>
  <c r="F22" i="8" a="1"/>
  <c r="F22" i="8" s="1"/>
  <c r="F25" i="8" a="1"/>
  <c r="F25" i="8" s="1"/>
  <c r="F19" i="8" a="1"/>
  <c r="F19" i="8" s="1"/>
  <c r="F29" i="8" a="1"/>
  <c r="F29" i="8" s="1"/>
  <c r="F27" i="8" a="1"/>
  <c r="F27" i="8" s="1"/>
  <c r="F26" i="8" a="1"/>
  <c r="F26" i="8" s="1"/>
  <c r="F16" i="8" a="1"/>
  <c r="F16" i="8" s="1"/>
  <c r="F31" i="8" a="1"/>
  <c r="F31" i="8" s="1"/>
  <c r="F23" i="8" a="1"/>
  <c r="F23" i="8" s="1"/>
  <c r="F17" i="8" a="1"/>
  <c r="F17" i="8" s="1"/>
  <c r="F28" i="8" a="1"/>
  <c r="F28" i="8" s="1"/>
  <c r="F18" i="8" a="1"/>
  <c r="F18" i="8" s="1"/>
  <c r="F32" i="8" a="1"/>
  <c r="F32" i="8" s="1"/>
  <c r="F30" i="8" a="1"/>
  <c r="F30" i="8" s="1"/>
  <c r="F21" i="8" a="1"/>
  <c r="F21" i="8" s="1"/>
  <c r="F34" i="8" a="1"/>
  <c r="F34" i="8" s="1"/>
  <c r="F35" i="8" a="1"/>
  <c r="F35" i="8" s="1"/>
  <c r="F20" i="8" a="1"/>
  <c r="F20" i="8" s="1"/>
  <c r="F24" i="8" a="1"/>
  <c r="F24" i="8" s="1"/>
  <c r="F36" i="8" a="1"/>
  <c r="F36" i="8" s="1"/>
  <c r="G46" i="8" a="1"/>
  <c r="G46" i="8" s="1"/>
  <c r="G48" i="8" a="1"/>
  <c r="G48" i="8" s="1"/>
  <c r="C8" i="7"/>
  <c r="D8" i="7"/>
  <c r="G49" i="8" a="1"/>
  <c r="G49" i="8" s="1"/>
  <c r="Q15" i="2"/>
  <c r="T15" i="2"/>
  <c r="N15" i="2"/>
  <c r="G80" i="8" l="1" a="1"/>
  <c r="G80" i="8" s="1"/>
  <c r="G81" i="8" a="1"/>
  <c r="G81" i="8" s="1"/>
  <c r="G79" i="8" a="1"/>
  <c r="G79" i="8" s="1"/>
  <c r="G78" i="8" a="1"/>
  <c r="G78" i="8" s="1"/>
  <c r="G77" i="8" a="1"/>
  <c r="G77" i="8" s="1"/>
  <c r="G76" i="8" a="1"/>
  <c r="G76" i="8" s="1"/>
  <c r="G74" i="8" a="1"/>
  <c r="G74" i="8" s="1"/>
  <c r="G71" i="8" a="1"/>
  <c r="G71" i="8" s="1"/>
  <c r="G68" i="8" a="1"/>
  <c r="G68" i="8" s="1"/>
  <c r="G86" i="8" a="1"/>
  <c r="G86" i="8" s="1"/>
  <c r="G75" i="8" a="1"/>
  <c r="G75" i="8" s="1"/>
  <c r="G72" i="8" a="1"/>
  <c r="G72" i="8" s="1"/>
  <c r="G69" i="8" a="1"/>
  <c r="G69" i="8" s="1"/>
  <c r="G73" i="8" a="1"/>
  <c r="G73" i="8" s="1"/>
  <c r="G70" i="8" a="1"/>
  <c r="G70" i="8" s="1"/>
  <c r="G66" i="8" a="1"/>
  <c r="G66" i="8" s="1"/>
  <c r="G85" i="8" a="1"/>
  <c r="G85" i="8" s="1"/>
  <c r="G84" i="8" a="1"/>
  <c r="G84" i="8" s="1"/>
  <c r="G67" i="8" a="1"/>
  <c r="G67" i="8" s="1"/>
  <c r="G64" i="8" a="1"/>
  <c r="G64" i="8" s="1"/>
  <c r="G65" i="8" a="1"/>
  <c r="G65" i="8" s="1"/>
  <c r="G63" i="8" a="1"/>
  <c r="G63" i="8" s="1"/>
  <c r="G82" i="8" a="1"/>
  <c r="G82" i="8" s="1"/>
  <c r="G83" i="8" a="1"/>
  <c r="G83" i="8" s="1"/>
  <c r="G50" i="8" a="1"/>
  <c r="G50" i="8" s="1"/>
  <c r="G47" i="8" a="1"/>
  <c r="G47" i="8" s="1"/>
  <c r="G51" i="8" a="1"/>
  <c r="G51" i="8" s="1"/>
  <c r="G52" i="8" a="1"/>
  <c r="G52" i="8" s="1"/>
  <c r="G44" i="8" a="1"/>
  <c r="G44" i="8" s="1"/>
  <c r="G45" i="8" a="1"/>
  <c r="G45" i="8" s="1"/>
  <c r="F15" i="8" a="1"/>
  <c r="F15" i="8" s="1"/>
  <c r="F69" i="8" a="1"/>
  <c r="F69" i="8" s="1"/>
  <c r="F68" i="8" a="1"/>
  <c r="F68" i="8" s="1"/>
  <c r="F66" i="8" a="1"/>
  <c r="F66" i="8" s="1"/>
  <c r="F67" i="8" a="1"/>
  <c r="F67" i="8" s="1"/>
  <c r="F63" i="8" a="1"/>
  <c r="F63" i="8" s="1"/>
  <c r="F64" i="8" a="1"/>
  <c r="F64" i="8" s="1"/>
  <c r="F65" i="8" a="1"/>
  <c r="F65" i="8" s="1"/>
  <c r="F39" i="8" a="1"/>
  <c r="F39" i="8" s="1"/>
  <c r="F51" i="8" a="1"/>
  <c r="F51" i="8" s="1"/>
  <c r="F46" i="8" a="1"/>
  <c r="F46" i="8" s="1"/>
  <c r="F40" i="8" a="1"/>
  <c r="F40" i="8" s="1"/>
  <c r="F50" i="8" a="1"/>
  <c r="F50" i="8" s="1"/>
  <c r="F52" i="8" a="1"/>
  <c r="F52" i="8" s="1"/>
  <c r="F48" i="8" a="1"/>
  <c r="F48" i="8" s="1"/>
  <c r="F44" i="8" a="1"/>
  <c r="F44" i="8" s="1"/>
  <c r="F47" i="8" a="1"/>
  <c r="F47" i="8" s="1"/>
  <c r="F49" i="8" a="1"/>
  <c r="F49" i="8" s="1"/>
  <c r="F43" i="8" a="1"/>
  <c r="F43" i="8" s="1"/>
  <c r="F42" i="8" a="1"/>
  <c r="F42" i="8" s="1"/>
  <c r="F38" i="8" a="1"/>
  <c r="F38" i="8" s="1"/>
  <c r="F45" i="8" a="1"/>
  <c r="F45" i="8" s="1"/>
  <c r="F41" i="8" a="1"/>
  <c r="F41" i="8" s="1"/>
  <c r="F14" i="8" a="1"/>
  <c r="F14" i="8" s="1"/>
  <c r="F13" i="8" a="1"/>
  <c r="F13" i="8" s="1"/>
  <c r="F12" i="8" a="1"/>
  <c r="F12" i="8" s="1"/>
  <c r="C7" i="7"/>
  <c r="R15" i="2"/>
  <c r="D7" i="7" l="1"/>
  <c r="H3" i="7" s="1" a="1"/>
  <c r="H3" i="7" s="1"/>
  <c r="H2" i="7" l="1" a="1"/>
  <c r="H2" i="7" s="1"/>
  <c r="I2" i="7" s="1"/>
  <c r="E2" i="7" s="1"/>
  <c r="I77" i="8" a="1"/>
  <c r="I77" i="8" s="1"/>
  <c r="I74" i="8" a="1"/>
  <c r="I74" i="8" s="1"/>
  <c r="I68" i="8" a="1"/>
  <c r="I68" i="8" s="1"/>
  <c r="I72" i="8" a="1"/>
  <c r="I72" i="8" s="1"/>
  <c r="I76" i="8" a="1"/>
  <c r="I76" i="8" s="1"/>
  <c r="I67" i="8" a="1"/>
  <c r="I67" i="8" s="1"/>
  <c r="I71" i="8" a="1"/>
  <c r="I71" i="8" s="1"/>
  <c r="I82" i="8" a="1"/>
  <c r="I82" i="8" s="1"/>
  <c r="I69" i="8" a="1"/>
  <c r="I69" i="8" s="1"/>
  <c r="I79" i="8" a="1"/>
  <c r="I79" i="8" s="1"/>
  <c r="I85" i="8" a="1"/>
  <c r="I85" i="8" s="1"/>
  <c r="I81" i="8" a="1"/>
  <c r="I81" i="8" s="1"/>
  <c r="I78" i="8" a="1"/>
  <c r="I78" i="8" s="1"/>
  <c r="I65" i="8" a="1"/>
  <c r="I65" i="8" s="1"/>
  <c r="I75" i="8" a="1"/>
  <c r="I75" i="8" s="1"/>
  <c r="I86" i="8" a="1"/>
  <c r="I86" i="8" s="1"/>
  <c r="I63" i="8" a="1"/>
  <c r="I63" i="8" s="1"/>
  <c r="I80" i="8" a="1"/>
  <c r="I80" i="8" s="1"/>
  <c r="I66" i="8" a="1"/>
  <c r="I66" i="8" s="1"/>
  <c r="I84" i="8" a="1"/>
  <c r="I84" i="8" s="1"/>
  <c r="I64" i="8" a="1"/>
  <c r="I64" i="8" s="1"/>
  <c r="I83" i="8" a="1"/>
  <c r="I83" i="8" s="1"/>
  <c r="I73" i="8" a="1"/>
  <c r="I73" i="8" s="1"/>
  <c r="I70" i="8" a="1"/>
  <c r="I70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61" i="8" a="1"/>
  <c r="G61" i="8" s="1"/>
  <c r="G60" i="8" a="1"/>
  <c r="G60" i="8" s="1"/>
  <c r="G62" i="8" a="1"/>
  <c r="G62" i="8" s="1"/>
  <c r="F58" i="8" a="1"/>
  <c r="F58" i="8" s="1"/>
  <c r="F53" i="8" a="1"/>
  <c r="F53" i="8" s="1"/>
  <c r="F57" i="8" a="1"/>
  <c r="F57" i="8" s="1"/>
  <c r="F62" i="8" a="1"/>
  <c r="F62" i="8" s="1"/>
  <c r="F59" i="8" a="1"/>
  <c r="F5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I46" i="8" a="1"/>
  <c r="I46" i="8" s="1"/>
  <c r="I45" i="8" a="1"/>
  <c r="I45" i="8" s="1"/>
  <c r="I44" i="8" a="1"/>
  <c r="I44" i="8" s="1"/>
  <c r="I42" i="8" a="1"/>
  <c r="I42" i="8" s="1"/>
  <c r="I41" i="8" a="1"/>
  <c r="I41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I43" i="8" a="1"/>
  <c r="I43" i="8" s="1"/>
  <c r="I34" i="8" a="1"/>
  <c r="I34" i="8" s="1"/>
  <c r="I30" i="8" a="1"/>
  <c r="I30" i="8" s="1"/>
  <c r="I14" i="8" a="1"/>
  <c r="I14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G41" i="8" a="1"/>
  <c r="G41" i="8" s="1"/>
  <c r="G40" i="8" a="1"/>
  <c r="G40" i="8" s="1"/>
  <c r="G39" i="8" a="1"/>
  <c r="G39" i="8" s="1"/>
  <c r="G29" i="8" a="1"/>
  <c r="G29" i="8" s="1"/>
  <c r="G15" i="8" a="1"/>
  <c r="G15" i="8" s="1"/>
  <c r="G38" i="8" a="1"/>
  <c r="G38" i="8" s="1"/>
  <c r="G37" i="8" a="1"/>
  <c r="G37" i="8" s="1"/>
  <c r="G36" i="8" a="1"/>
  <c r="G36" i="8" s="1"/>
  <c r="G35" i="8" a="1"/>
  <c r="G35" i="8" s="1"/>
  <c r="G30" i="8" a="1"/>
  <c r="G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G22" i="8" a="1"/>
  <c r="G22" i="8" s="1"/>
  <c r="G23" i="8" a="1"/>
  <c r="G23" i="8" s="1"/>
  <c r="G14" i="8" a="1"/>
  <c r="G14" i="8" s="1"/>
  <c r="G13" i="8" a="1"/>
  <c r="G13" i="8" s="1"/>
  <c r="G24" i="8" a="1"/>
  <c r="G24" i="8" s="1"/>
  <c r="G20" i="8" a="1"/>
  <c r="G20" i="8" s="1"/>
  <c r="G42" i="8" a="1"/>
  <c r="G42" i="8" s="1"/>
  <c r="G43" i="8" a="1"/>
  <c r="G43" i="8" s="1"/>
  <c r="G16" i="8" a="1"/>
  <c r="G16" i="8" s="1"/>
  <c r="G19" i="8" a="1"/>
  <c r="G19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I3" i="7"/>
  <c r="E3" i="7" s="1"/>
  <c r="D37" i="8" l="1"/>
  <c r="E37" i="8"/>
  <c r="E47" i="8"/>
  <c r="D47" i="8"/>
  <c r="E33" i="8"/>
  <c r="D33" i="8"/>
  <c r="D40" i="8"/>
  <c r="E40" i="8"/>
  <c r="D42" i="8"/>
  <c r="E42" i="8"/>
  <c r="D78" i="8"/>
  <c r="E78" i="8"/>
  <c r="D44" i="8"/>
  <c r="E44" i="8"/>
  <c r="E81" i="8"/>
  <c r="D81" i="8"/>
  <c r="D82" i="8"/>
  <c r="E82" i="8"/>
  <c r="E67" i="8"/>
  <c r="D67" i="8"/>
  <c r="D74" i="8"/>
  <c r="E74" i="8"/>
  <c r="E45" i="8"/>
  <c r="D45" i="8"/>
  <c r="D66" i="8"/>
  <c r="E66" i="8"/>
  <c r="D80" i="8"/>
  <c r="E80" i="8"/>
  <c r="D86" i="8"/>
  <c r="E86" i="8"/>
  <c r="E75" i="8"/>
  <c r="D75" i="8"/>
  <c r="E85" i="8"/>
  <c r="D85" i="8"/>
  <c r="E71" i="8"/>
  <c r="D71" i="8"/>
  <c r="D76" i="8"/>
  <c r="E76" i="8"/>
  <c r="E77" i="8"/>
  <c r="D77" i="8"/>
  <c r="D46" i="8"/>
  <c r="E46" i="8"/>
  <c r="D64" i="8"/>
  <c r="E64" i="8"/>
  <c r="E79" i="8"/>
  <c r="D79" i="8"/>
  <c r="E35" i="8"/>
  <c r="D35" i="8"/>
  <c r="D48" i="8"/>
  <c r="E48" i="8"/>
  <c r="D84" i="8"/>
  <c r="E84" i="8"/>
  <c r="D29" i="8"/>
  <c r="E29" i="8"/>
  <c r="D70" i="8"/>
  <c r="E70" i="8"/>
  <c r="E63" i="8"/>
  <c r="D63" i="8"/>
  <c r="D72" i="8"/>
  <c r="E72" i="8"/>
  <c r="D30" i="8"/>
  <c r="E30" i="8"/>
  <c r="D34" i="8"/>
  <c r="E34" i="8"/>
  <c r="E31" i="8"/>
  <c r="D31" i="8"/>
  <c r="D38" i="8"/>
  <c r="E38" i="8"/>
  <c r="E73" i="8"/>
  <c r="D73" i="8"/>
  <c r="E69" i="8"/>
  <c r="D69" i="8"/>
  <c r="D68" i="8"/>
  <c r="E68" i="8"/>
  <c r="D36" i="8"/>
  <c r="E36" i="8"/>
  <c r="D28" i="8"/>
  <c r="E28" i="8"/>
  <c r="E43" i="8"/>
  <c r="D43" i="8"/>
  <c r="D32" i="8"/>
  <c r="E32" i="8"/>
  <c r="E39" i="8"/>
  <c r="D39" i="8"/>
  <c r="E41" i="8"/>
  <c r="D41" i="8"/>
  <c r="E83" i="8"/>
  <c r="D83" i="8"/>
  <c r="E65" i="8"/>
  <c r="D65" i="8"/>
  <c r="E49" i="8"/>
  <c r="D49" i="8"/>
  <c r="D16" i="8"/>
  <c r="E16" i="8"/>
  <c r="E18" i="8"/>
  <c r="D18" i="8"/>
  <c r="D27" i="8"/>
  <c r="E27" i="8"/>
  <c r="D24" i="8"/>
  <c r="E24" i="8"/>
  <c r="D25" i="8"/>
  <c r="E25" i="8"/>
  <c r="E21" i="8"/>
  <c r="D21" i="8"/>
  <c r="D26" i="8"/>
  <c r="E26" i="8"/>
  <c r="E13" i="8"/>
  <c r="D13" i="8"/>
  <c r="D17" i="8"/>
  <c r="E17" i="8"/>
  <c r="D50" i="8"/>
  <c r="E50" i="8"/>
  <c r="E19" i="8"/>
  <c r="D19" i="8"/>
  <c r="E15" i="8"/>
  <c r="D15" i="8"/>
  <c r="D52" i="8"/>
  <c r="E52" i="8"/>
  <c r="E51" i="8"/>
  <c r="D51" i="8"/>
  <c r="D23" i="8"/>
  <c r="E23" i="8"/>
  <c r="D12" i="8"/>
  <c r="E12" i="8"/>
  <c r="D22" i="8"/>
  <c r="E22" i="8"/>
  <c r="D14" i="8"/>
  <c r="E14" i="8"/>
  <c r="D20" i="8"/>
  <c r="E20" i="8"/>
  <c r="D58" i="8"/>
  <c r="E58" i="8"/>
  <c r="E11" i="8"/>
  <c r="D11" i="8"/>
  <c r="E59" i="8"/>
  <c r="D59" i="8"/>
  <c r="D8" i="8"/>
  <c r="E8" i="8"/>
  <c r="D62" i="8"/>
  <c r="E62" i="8"/>
  <c r="E3" i="8"/>
  <c r="D3" i="8"/>
  <c r="D54" i="8"/>
  <c r="E54" i="8"/>
  <c r="E9" i="8"/>
  <c r="D9" i="8"/>
  <c r="D4" i="8"/>
  <c r="E4" i="8"/>
  <c r="E55" i="8"/>
  <c r="D55" i="8"/>
  <c r="E57" i="8"/>
  <c r="D57" i="8"/>
  <c r="E5" i="8"/>
  <c r="D5" i="8"/>
  <c r="E7" i="8"/>
  <c r="D7" i="8"/>
  <c r="D60" i="8"/>
  <c r="E60" i="8"/>
  <c r="D53" i="8"/>
  <c r="E53" i="8"/>
  <c r="E10" i="8"/>
  <c r="D10" i="8"/>
  <c r="D56" i="8"/>
  <c r="E56" i="8"/>
  <c r="E6" i="8"/>
  <c r="D6" i="8"/>
  <c r="E61" i="8"/>
  <c r="D61" i="8"/>
</calcChain>
</file>

<file path=xl/sharedStrings.xml><?xml version="1.0" encoding="utf-8"?>
<sst xmlns="http://schemas.openxmlformats.org/spreadsheetml/2006/main" count="916" uniqueCount="136">
  <si>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</si>
  <si>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</si>
  <si>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</si>
  <si>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</si>
  <si>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</si>
  <si>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</si>
  <si>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</si>
  <si>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</si>
  <si>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</si>
  <si>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</si>
  <si>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</si>
  <si>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</si>
  <si>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</si>
  <si>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</si>
  <si>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</si>
  <si>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</si>
  <si>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</si>
  <si>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</si>
  <si>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</si>
  <si>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</si>
  <si>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</si>
  <si>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</si>
  <si>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</si>
  <si>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</si>
  <si>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</si>
  <si>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</si>
  <si>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</si>
  <si>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</si>
  <si>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</si>
  <si>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</si>
  <si>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</si>
  <si>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</si>
  <si>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</si>
  <si>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</si>
  <si>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</si>
  <si>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</si>
  <si>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</si>
  <si>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</si>
  <si>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</si>
  <si>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</si>
  <si>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</si>
  <si>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</si>
  <si>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</si>
  <si>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</si>
  <si>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</si>
  <si>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</si>
  <si>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</si>
  <si>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</si>
  <si>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</si>
  <si>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</si>
  <si>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</si>
  <si>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</si>
  <si>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</si>
  <si>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</si>
  <si>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</si>
  <si>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</si>
  <si>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</si>
  <si>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</si>
  <si>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</si>
  <si>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</si>
  <si>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</si>
  <si>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</si>
  <si>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</si>
  <si>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</si>
  <si>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</si>
  <si>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</si>
  <si>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</si>
  <si>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</si>
  <si>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</si>
  <si>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</si>
  <si>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</si>
  <si>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</si>
  <si>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</si>
  <si>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</si>
  <si>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</si>
  <si>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</si>
  <si>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</si>
  <si>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</si>
  <si>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</si>
  <si>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</si>
  <si>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</si>
  <si>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</si>
  <si>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</si>
  <si>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</si>
  <si>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</si>
  <si>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</si>
  <si>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</si>
  <si>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</si>
  <si>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</si>
  <si>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</si>
  <si>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</si>
  <si>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</si>
  <si>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</si>
  <si>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</si>
  <si>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</si>
  <si>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</si>
  <si>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</si>
  <si>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</si>
  <si>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</si>
  <si>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</si>
  <si>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</si>
  <si>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</si>
  <si>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</si>
  <si>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</si>
  <si>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</si>
  <si>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</si>
  <si>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</si>
  <si>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</si>
  <si>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</si>
  <si>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</si>
  <si>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</si>
  <si>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</si>
  <si>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</si>
  <si>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</si>
  <si>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</si>
  <si>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</si>
  <si>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</si>
  <si>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ngo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</si>
  <si>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</si>
  <si>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</si>
  <si>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</si>
  <si>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</si>
  <si>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</si>
  <si>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</si>
  <si>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</si>
  <si>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</si>
  <si>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</si>
  <si>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</si>
  <si>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Correlated</t>
  </si>
  <si>
    <t>Pf corr</t>
  </si>
  <si>
    <t>Pf tussen corr</t>
  </si>
  <si>
    <t>max</t>
  </si>
  <si>
    <t>Pf</t>
  </si>
  <si>
    <t>Pf tussentijds</t>
  </si>
  <si>
    <t>1-Pf uncorr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</si>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</sst>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86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1" t="s">
        <v>79</v>
      </c>
      <c r="C2" s="52" t="s">
        <v>82</v>
      </c>
      <c r="D2" s="52" t="s">
        <v>80</v>
      </c>
      <c r="E2" s="52" t="s">
        <v>90</v>
      </c>
      <c r="F2" s="53" t="s">
        <v>81</v>
      </c>
    </row>
    <row r="3" spans="2:6" x14ac:dyDescent="0.25">
      <c r="B3" s="8" t="s">
        <v>46</v>
      </c>
      <c r="C3" s="9" t="s">
        <v>65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62</v>
      </c>
      <c r="C4" s="9" t="s">
        <v>66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83</v>
      </c>
      <c r="C5" s="9" t="s">
        <v>99</v>
      </c>
      <c r="D5" s="9" t="s">
        <v>18</v>
      </c>
      <c r="E5" s="9" t="s">
        <v>17</v>
      </c>
      <c r="F5" s="12" t="s">
        <v>92</v>
      </c>
    </row>
    <row r="6" spans="2:6" x14ac:dyDescent="0.25">
      <c r="B6" s="8" t="s">
        <v>88</v>
      </c>
      <c r="C6" s="9" t="s">
        <v>93</v>
      </c>
      <c r="D6" s="9" t="s">
        <v>17</v>
      </c>
      <c r="E6" s="9" t="s">
        <v>91</v>
      </c>
      <c r="F6" s="12" t="s">
        <v>18</v>
      </c>
    </row>
    <row r="7" spans="2:6" x14ac:dyDescent="0.25">
      <c r="B7" s="8" t="s">
        <v>84</v>
      </c>
      <c r="C7" s="9" t="s">
        <v>70</v>
      </c>
      <c r="D7" s="9" t="s">
        <v>17</v>
      </c>
      <c r="E7" s="9" t="s">
        <v>91</v>
      </c>
      <c r="F7" s="12" t="s">
        <v>18</v>
      </c>
    </row>
    <row r="8" spans="2:6" x14ac:dyDescent="0.25">
      <c r="B8" s="8" t="s">
        <v>85</v>
      </c>
      <c r="C8" s="9" t="s">
        <v>94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86</v>
      </c>
      <c r="C9" s="9" t="s">
        <v>69</v>
      </c>
      <c r="D9" s="9" t="s">
        <v>17</v>
      </c>
      <c r="E9" s="9" t="s">
        <v>91</v>
      </c>
      <c r="F9" s="12" t="s">
        <v>18</v>
      </c>
    </row>
    <row r="10" spans="2:6" x14ac:dyDescent="0.25">
      <c r="B10" s="8" t="s">
        <v>87</v>
      </c>
      <c r="C10" s="9" t="s">
        <v>89</v>
      </c>
      <c r="D10" s="9" t="s">
        <v>18</v>
      </c>
      <c r="E10" s="9" t="s">
        <v>91</v>
      </c>
      <c r="F10" s="12" t="s">
        <v>18</v>
      </c>
    </row>
    <row r="11" spans="2:6" x14ac:dyDescent="0.25">
      <c r="B11" s="8" t="s">
        <v>64</v>
      </c>
      <c r="C11" s="9" t="s">
        <v>68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95</v>
      </c>
      <c r="C12" s="14" t="s">
        <v>96</v>
      </c>
      <c r="D12" s="14" t="s">
        <v>18</v>
      </c>
      <c r="E12" s="14" t="s">
        <v>18</v>
      </c>
      <c r="F12" s="17" t="s">
        <v>92</v>
      </c>
    </row>
    <row r="14" spans="2:6" ht="15.75" thickBot="1" x14ac:dyDescent="0.3">
      <c r="B14" s="2" t="s">
        <v>47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48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49</v>
      </c>
      <c r="B2" s="28" t="s">
        <v>102</v>
      </c>
      <c r="D2" s="2" t="s">
        <v>37</v>
      </c>
    </row>
    <row r="3" spans="1:6" ht="15.75" thickBot="1" x14ac:dyDescent="0.3">
      <c r="A3" t="s">
        <v>28</v>
      </c>
      <c r="B3" s="1">
        <f>1/300</f>
        <v>3.3333333333333335E-3</v>
      </c>
      <c r="D3" s="51" t="s">
        <v>35</v>
      </c>
      <c r="E3" s="52" t="s">
        <v>29</v>
      </c>
      <c r="F3" s="53" t="s">
        <v>36</v>
      </c>
    </row>
    <row r="4" spans="1:6" x14ac:dyDescent="0.25">
      <c r="A4" t="s">
        <v>29</v>
      </c>
      <c r="B4" s="1">
        <f>1/100</f>
        <v>0.01</v>
      </c>
      <c r="D4" s="62" t="s">
        <v>30</v>
      </c>
      <c r="E4" s="5">
        <f>1/30*B3</f>
        <v>1.1111111111111112E-4</v>
      </c>
      <c r="F4" s="25">
        <v>0</v>
      </c>
    </row>
    <row r="5" spans="1:6" x14ac:dyDescent="0.25">
      <c r="A5" t="s">
        <v>118</v>
      </c>
      <c r="B5" s="9">
        <v>15.9</v>
      </c>
      <c r="D5" s="63" t="s">
        <v>31</v>
      </c>
      <c r="E5" s="10">
        <f>B3</f>
        <v>3.3333333333333335E-3</v>
      </c>
      <c r="F5" s="26">
        <f>E4</f>
        <v>1.1111111111111112E-4</v>
      </c>
    </row>
    <row r="6" spans="1:6" x14ac:dyDescent="0.25">
      <c r="D6" s="64" t="s">
        <v>32</v>
      </c>
      <c r="E6" s="10">
        <f>B4</f>
        <v>0.01</v>
      </c>
      <c r="F6" s="26">
        <f>E5</f>
        <v>3.3333333333333335E-3</v>
      </c>
    </row>
    <row r="7" spans="1:6" x14ac:dyDescent="0.25">
      <c r="D7" s="65" t="s">
        <v>33</v>
      </c>
      <c r="E7" s="10">
        <f>MIN(1,30*B4)</f>
        <v>0.3</v>
      </c>
      <c r="F7" s="26">
        <f>E6</f>
        <v>0.01</v>
      </c>
    </row>
    <row r="8" spans="1:6" ht="15.75" thickBot="1" x14ac:dyDescent="0.3">
      <c r="D8" s="66" t="s">
        <v>34</v>
      </c>
      <c r="E8" s="15">
        <v>1</v>
      </c>
      <c r="F8" s="27">
        <f>E7</f>
        <v>0.3</v>
      </c>
    </row>
    <row r="11" spans="1:6" ht="15.75" thickBot="1" x14ac:dyDescent="0.3">
      <c r="D11" s="2" t="s">
        <v>98</v>
      </c>
    </row>
    <row r="12" spans="1:6" ht="15.75" thickBot="1" x14ac:dyDescent="0.3">
      <c r="D12" s="51" t="s">
        <v>97</v>
      </c>
      <c r="E12" s="53" t="s">
        <v>36</v>
      </c>
    </row>
    <row r="13" spans="1:6" x14ac:dyDescent="0.25">
      <c r="D13" s="54" t="s">
        <v>50</v>
      </c>
      <c r="E13" s="26">
        <f>1/1000*B3</f>
        <v>3.3333333333333337E-6</v>
      </c>
    </row>
    <row r="14" spans="1:6" x14ac:dyDescent="0.25">
      <c r="D14" s="55" t="s">
        <v>51</v>
      </c>
      <c r="E14" s="26">
        <f>1/100*B3</f>
        <v>3.3333333333333335E-5</v>
      </c>
    </row>
    <row r="15" spans="1:6" x14ac:dyDescent="0.25">
      <c r="D15" s="56" t="s">
        <v>52</v>
      </c>
      <c r="E15" s="26">
        <f>1/10*B3</f>
        <v>3.3333333333333338E-4</v>
      </c>
    </row>
    <row r="16" spans="1:6" x14ac:dyDescent="0.25">
      <c r="D16" s="57" t="s">
        <v>53</v>
      </c>
      <c r="E16" s="26">
        <f>B3</f>
        <v>3.3333333333333335E-3</v>
      </c>
    </row>
    <row r="17" spans="2:5" x14ac:dyDescent="0.25">
      <c r="D17" s="58" t="s">
        <v>54</v>
      </c>
      <c r="E17" s="26">
        <f>B4</f>
        <v>0.01</v>
      </c>
    </row>
    <row r="18" spans="2:5" x14ac:dyDescent="0.25">
      <c r="D18" s="59" t="s">
        <v>55</v>
      </c>
      <c r="E18" s="26">
        <f>10*B4</f>
        <v>0.1</v>
      </c>
    </row>
    <row r="19" spans="2:5" x14ac:dyDescent="0.25">
      <c r="D19" s="60" t="s">
        <v>56</v>
      </c>
      <c r="E19" s="12">
        <v>1</v>
      </c>
    </row>
    <row r="20" spans="2:5" x14ac:dyDescent="0.25">
      <c r="D20" s="56" t="s">
        <v>34</v>
      </c>
      <c r="E20" s="12"/>
    </row>
    <row r="21" spans="2:5" ht="15.75" thickBot="1" x14ac:dyDescent="0.3">
      <c r="D21" s="61" t="s">
        <v>57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40"/>
  <sheetViews>
    <sheetView workbookViewId="0">
      <selection activeCell="A3" sqref="A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46</v>
      </c>
    </row>
    <row r="3" spans="2:26" x14ac:dyDescent="0.25">
      <c r="B3" s="35" t="s">
        <v>41</v>
      </c>
      <c r="C3" s="7">
        <v>28.9</v>
      </c>
    </row>
    <row r="4" spans="2:26" x14ac:dyDescent="0.25">
      <c r="B4" s="39" t="s">
        <v>119</v>
      </c>
      <c r="C4" s="12" t="s">
        <v>17</v>
      </c>
    </row>
    <row r="5" spans="2:26" x14ac:dyDescent="0.25">
      <c r="B5" s="39" t="s">
        <v>121</v>
      </c>
      <c r="C5" s="12" t="s">
        <v>122</v>
      </c>
    </row>
    <row r="6" spans="2:26" x14ac:dyDescent="0.25">
      <c r="B6" s="39" t="s">
        <v>44</v>
      </c>
      <c r="C6" s="26" t="str">
        <f>IFERROR(IF(C5="P1",1-PRODUCT(Q15:Q38),MAX(S15:S38)),"GR")</f>
        <v>GR</v>
      </c>
    </row>
    <row r="7" spans="2:26" x14ac:dyDescent="0.25">
      <c r="B7" s="39" t="s">
        <v>38</v>
      </c>
      <c r="C7" s="26">
        <f>IF(C5="P1",1-PRODUCT(R15:R38),MAX(T15:T38))</f>
        <v>3.3129864711967105E-4</v>
      </c>
    </row>
    <row r="8" spans="2:26" x14ac:dyDescent="0.25">
      <c r="B8" s="39" t="s">
        <v>29</v>
      </c>
      <c r="C8" s="26" t="str">
        <f>IFERROR(MAX(Y15:Y38),"GR")</f>
        <v>GR</v>
      </c>
    </row>
    <row r="9" spans="2:26" x14ac:dyDescent="0.25">
      <c r="B9" s="39" t="s">
        <v>123</v>
      </c>
      <c r="C9" s="26">
        <f>MAX(Z15:Z38)</f>
        <v>1.1681254252005058E-4</v>
      </c>
    </row>
    <row r="10" spans="2:26" x14ac:dyDescent="0.25">
      <c r="B10" s="39" t="s">
        <v>36</v>
      </c>
      <c r="C10" s="26" t="str">
        <f>IFERROR(1-PRODUCT(Q15:Q38),"GR")</f>
        <v>GR</v>
      </c>
    </row>
    <row r="11" spans="2:26" ht="15.75" thickBot="1" x14ac:dyDescent="0.3">
      <c r="B11" s="40" t="s">
        <v>124</v>
      </c>
      <c r="C11" s="27">
        <f>1-PRODUCT(R15:R38)</f>
        <v>3.3129864711967105E-4</v>
      </c>
    </row>
    <row r="13" spans="2:26" ht="15.75" thickBot="1" x14ac:dyDescent="0.3">
      <c r="Q13" t="s">
        <v>61</v>
      </c>
    </row>
    <row r="14" spans="2:26" ht="60.75" thickBot="1" x14ac:dyDescent="0.3">
      <c r="B14" s="18" t="s">
        <v>0</v>
      </c>
      <c r="C14" s="19" t="s">
        <v>1</v>
      </c>
      <c r="D14" s="19" t="s">
        <v>76</v>
      </c>
      <c r="E14" s="21" t="s">
        <v>3</v>
      </c>
      <c r="F14" s="18" t="s">
        <v>20</v>
      </c>
      <c r="G14" s="19" t="s">
        <v>4</v>
      </c>
      <c r="H14" s="20" t="s">
        <v>5</v>
      </c>
      <c r="I14" s="18" t="s">
        <v>19</v>
      </c>
      <c r="J14" s="19" t="s">
        <v>6</v>
      </c>
      <c r="K14" s="20" t="s">
        <v>7</v>
      </c>
      <c r="L14" s="19" t="s">
        <v>24</v>
      </c>
      <c r="M14" s="19" t="s">
        <v>25</v>
      </c>
      <c r="N14" s="19" t="s">
        <v>26</v>
      </c>
      <c r="O14" s="20" t="s">
        <v>27</v>
      </c>
      <c r="P14" s="2"/>
      <c r="Q14" s="35" t="s">
        <v>39</v>
      </c>
      <c r="R14" s="36" t="s">
        <v>40</v>
      </c>
      <c r="S14" s="36" t="s">
        <v>42</v>
      </c>
      <c r="T14" s="36" t="s">
        <v>43</v>
      </c>
      <c r="U14" s="37" t="s">
        <v>58</v>
      </c>
      <c r="V14" s="37" t="s">
        <v>59</v>
      </c>
      <c r="W14" s="4"/>
      <c r="X14" s="37" t="s">
        <v>60</v>
      </c>
      <c r="Y14" s="37" t="s">
        <v>125</v>
      </c>
      <c r="Z14" s="38" t="s">
        <v>126</v>
      </c>
    </row>
    <row r="15" spans="2:26" x14ac:dyDescent="0.25">
      <c r="B15" s="3" t="s">
        <v>8</v>
      </c>
      <c r="C15" s="4">
        <v>0</v>
      </c>
      <c r="D15" s="4">
        <v>0.16800000000000001</v>
      </c>
      <c r="E15" s="22" t="s">
        <v>17</v>
      </c>
      <c r="F15" s="3" t="s">
        <v>21</v>
      </c>
      <c r="G15" s="5">
        <v>5.9999999999999995E-8</v>
      </c>
      <c r="H15" s="25">
        <v>9.6287999999999995E-8</v>
      </c>
      <c r="I15" s="3" t="s">
        <v>18</v>
      </c>
      <c r="J15" s="5"/>
      <c r="K15" s="25"/>
      <c r="L15" s="29">
        <f t="shared" ref="L15:L37" si="0">IF($E15="Nee",0,IF(I15="Ja",IF(ISNUMBER(J15),J15,"-"),IF(ISNUMBER(G15),G15,"-")))</f>
        <v>5.9999999999999995E-8</v>
      </c>
      <c r="M15" s="5">
        <f t="shared" ref="M15:M37" si="1">IF($E15="Nee",0,IF(I15="Ja",IF(ISNUMBER(K15),K15,"-"),IF(ISNUMBER(H15),H15,"-")))</f>
        <v>9.6287999999999995E-8</v>
      </c>
      <c r="N15" s="6">
        <f t="shared" ref="N15:N37" si="2">IF(ISNUMBER(L15),IF(M15=0,1,M15/L15),"-")</f>
        <v>1.6048</v>
      </c>
      <c r="O15" s="30" t="str">
        <f t="shared" ref="O15:O37" si="3">IF(E15="Nee","NR",IF(ISNUMBER($M15),W15,IF($X15,"D","ND")))</f>
        <v>+III</v>
      </c>
      <c r="Q15" s="31">
        <f t="shared" ref="Q15" si="4">IF(AND(F15="Geen faalkans",I15="Nee"),1,1-M15)</f>
        <v>0.99999990371199998</v>
      </c>
      <c r="R15" s="10">
        <f>IF(M15="-",1,Q15)</f>
        <v>0.99999990371199998</v>
      </c>
      <c r="S15" s="10">
        <f t="shared" ref="S15" si="5">IF(AND(F15="Geen faalkans",I15="Nee"),0,L15*$C$3)</f>
        <v>1.7339999999999998E-6</v>
      </c>
      <c r="T15" s="10">
        <f>IF(L15="-",0,S15)</f>
        <v>1.7339999999999998E-6</v>
      </c>
      <c r="U15" s="9">
        <f t="array" ref="U15">MIN(IF('Normen en duidingsklassen'!$E$13:$E$20&gt;=$M15,'Normen en duidingsklassen'!$E$13:$E$20))</f>
        <v>3.3333333333333337E-6</v>
      </c>
      <c r="V15" s="9">
        <f>IFERROR(MATCH($U15,'Normen en duidingsklassen'!$E$13:$E$20,),1)</f>
        <v>1</v>
      </c>
      <c r="W15" s="9" t="str">
        <f>INDEX('Normen en duidingsklassen'!$D$13:$D$20,V15)</f>
        <v>+III</v>
      </c>
      <c r="X15" s="9" t="b">
        <f>IF($E15="Ja",IF($I15="Ja",NOT(ISNUMBER($J15)),FALSE),FALSE)</f>
        <v>0</v>
      </c>
      <c r="Y15" s="10">
        <f>1-Q15</f>
        <v>9.6288000017707986E-8</v>
      </c>
      <c r="Z15" s="26">
        <f>1-R15</f>
        <v>9.6288000017707986E-8</v>
      </c>
    </row>
    <row r="16" spans="2:26" x14ac:dyDescent="0.25">
      <c r="B16" s="8" t="s">
        <v>9</v>
      </c>
      <c r="C16" s="9">
        <v>0.16800000000000001</v>
      </c>
      <c r="D16" s="9">
        <v>1.1539999999999999</v>
      </c>
      <c r="E16" s="23" t="s">
        <v>17</v>
      </c>
      <c r="F16" s="8" t="s">
        <v>21</v>
      </c>
      <c r="G16" s="10">
        <v>6E-9</v>
      </c>
      <c r="H16" s="26">
        <v>2.7297599999999999E-8</v>
      </c>
      <c r="I16" s="8" t="s">
        <v>18</v>
      </c>
      <c r="J16" s="10"/>
      <c r="K16" s="26"/>
      <c r="L16" s="31">
        <f t="shared" si="0"/>
        <v>6E-9</v>
      </c>
      <c r="M16" s="10">
        <f t="shared" si="1"/>
        <v>2.7297599999999999E-8</v>
      </c>
      <c r="N16" s="11">
        <f t="shared" si="2"/>
        <v>4.5495999999999999</v>
      </c>
      <c r="O16" s="32" t="str">
        <f t="shared" si="3"/>
        <v>+III</v>
      </c>
      <c r="Q16" s="31">
        <f t="shared" ref="Q16:Q37" si="6">IF(AND(F16="Geen faalkans",I16="Nee"),1,1-M16)</f>
        <v>0.99999997270240004</v>
      </c>
      <c r="R16" s="10">
        <f t="shared" ref="R16:R37" si="7">IF(M16="-",1,Q16)</f>
        <v>0.99999997270240004</v>
      </c>
      <c r="S16" s="10">
        <f t="shared" ref="S16:S37" si="8">IF(AND(F16="Geen faalkans",I16="Nee"),0,L16*$C$3)</f>
        <v>1.7339999999999998E-7</v>
      </c>
      <c r="T16" s="10">
        <f t="shared" ref="T16:T37" si="9">IF(L16="-",0,S16)</f>
        <v>1.7339999999999998E-7</v>
      </c>
      <c r="U16" s="9">
        <f t="array" ref="U16">MIN(IF('Normen en duidingsklassen'!$E$13:$E$20&gt;=$M16,'Normen en duidingsklassen'!$E$13:$E$20))</f>
        <v>3.3333333333333337E-6</v>
      </c>
      <c r="V16" s="9">
        <f>IFERROR(MATCH($U16,'Normen en duidingsklassen'!$E$13:$E$20,),1)</f>
        <v>1</v>
      </c>
      <c r="W16" s="9" t="str">
        <f>INDEX('Normen en duidingsklassen'!$D$13:$D$20,V16)</f>
        <v>+III</v>
      </c>
      <c r="X16" s="9" t="b">
        <f t="shared" ref="X16:X37" si="10">IF($E16="Ja",IF($I16="Ja",NOT(ISNUMBER($J16)),FALSE),FALSE)</f>
        <v>0</v>
      </c>
      <c r="Y16" s="10">
        <f t="shared" ref="Y16:Y37" si="11">1-Q16</f>
        <v>2.7297599958231444E-8</v>
      </c>
      <c r="Z16" s="26">
        <f t="shared" ref="Z16:Z37" si="12">1-R16</f>
        <v>2.7297599958231444E-8</v>
      </c>
    </row>
    <row r="17" spans="2:26" x14ac:dyDescent="0.25">
      <c r="B17" s="8" t="s">
        <v>10</v>
      </c>
      <c r="C17" s="9">
        <v>1.1539999999999999</v>
      </c>
      <c r="D17" s="9">
        <v>1.663</v>
      </c>
      <c r="E17" s="23" t="s">
        <v>17</v>
      </c>
      <c r="F17" s="8" t="s">
        <v>21</v>
      </c>
      <c r="G17" s="10">
        <v>4.0000000000000003E-15</v>
      </c>
      <c r="H17" s="26">
        <v>1.1329600000000002E-14</v>
      </c>
      <c r="I17" s="8" t="s">
        <v>18</v>
      </c>
      <c r="J17" s="10"/>
      <c r="K17" s="26"/>
      <c r="L17" s="31">
        <f t="shared" si="0"/>
        <v>4.0000000000000003E-15</v>
      </c>
      <c r="M17" s="10">
        <f t="shared" si="1"/>
        <v>1.1329600000000002E-14</v>
      </c>
      <c r="N17" s="11">
        <f t="shared" si="2"/>
        <v>2.8324000000000003</v>
      </c>
      <c r="O17" s="32" t="str">
        <f t="shared" si="3"/>
        <v>+III</v>
      </c>
      <c r="Q17" s="31">
        <f t="shared" si="6"/>
        <v>0.99999999999998868</v>
      </c>
      <c r="R17" s="10">
        <f t="shared" si="7"/>
        <v>0.99999999999998868</v>
      </c>
      <c r="S17" s="10">
        <f t="shared" si="8"/>
        <v>1.1560000000000001E-13</v>
      </c>
      <c r="T17" s="10">
        <f t="shared" si="9"/>
        <v>1.1560000000000001E-13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duidingsklassen'!$E$13:$E$20,),1)</f>
        <v>1</v>
      </c>
      <c r="W17" s="9" t="str">
        <f>INDEX('Normen en duidingsklassen'!$D$13:$D$20,V17)</f>
        <v>+III</v>
      </c>
      <c r="X17" s="9" t="b">
        <f t="shared" si="10"/>
        <v>0</v>
      </c>
      <c r="Y17" s="10">
        <f t="shared" si="11"/>
        <v>1.1324274851176597E-14</v>
      </c>
      <c r="Z17" s="26">
        <f t="shared" si="12"/>
        <v>1.1324274851176597E-14</v>
      </c>
    </row>
    <row r="18" spans="2:26" x14ac:dyDescent="0.25">
      <c r="B18" s="8" t="s">
        <v>11</v>
      </c>
      <c r="C18" s="9">
        <v>1.663</v>
      </c>
      <c r="D18" s="9">
        <v>1.7509999999999999</v>
      </c>
      <c r="E18" s="23" t="s">
        <v>17</v>
      </c>
      <c r="F18" s="8" t="s">
        <v>21</v>
      </c>
      <c r="G18" s="10">
        <v>5.9999999999999998E-21</v>
      </c>
      <c r="H18" s="26">
        <v>7.9007999999999975E-21</v>
      </c>
      <c r="I18" s="8" t="s">
        <v>18</v>
      </c>
      <c r="J18" s="10"/>
      <c r="K18" s="26"/>
      <c r="L18" s="31">
        <f t="shared" si="0"/>
        <v>5.9999999999999998E-21</v>
      </c>
      <c r="M18" s="10">
        <f t="shared" si="1"/>
        <v>7.9007999999999975E-21</v>
      </c>
      <c r="N18" s="11">
        <f t="shared" si="2"/>
        <v>1.3167999999999995</v>
      </c>
      <c r="O18" s="32" t="str">
        <f t="shared" si="3"/>
        <v>+III</v>
      </c>
      <c r="Q18" s="31">
        <f t="shared" si="6"/>
        <v>1</v>
      </c>
      <c r="R18" s="10">
        <f t="shared" si="7"/>
        <v>1</v>
      </c>
      <c r="S18" s="10">
        <f t="shared" si="8"/>
        <v>1.7339999999999998E-19</v>
      </c>
      <c r="T18" s="10">
        <f t="shared" si="9"/>
        <v>1.7339999999999998E-19</v>
      </c>
      <c r="U18" s="9">
        <f t="array" ref="U18">MIN(IF('Normen en duidingsklassen'!$E$13:$E$20&gt;=$M18,'Normen en duidingsklassen'!$E$13:$E$20))</f>
        <v>3.3333333333333337E-6</v>
      </c>
      <c r="V18" s="9">
        <f>IFERROR(MATCH($U18,'Normen en duidingsklassen'!$E$13:$E$20,),1)</f>
        <v>1</v>
      </c>
      <c r="W18" s="9" t="str">
        <f>INDEX('Normen en duidingsklassen'!$D$13:$D$20,V18)</f>
        <v>+III</v>
      </c>
      <c r="X18" s="9" t="b">
        <f t="shared" si="10"/>
        <v>0</v>
      </c>
      <c r="Y18" s="10">
        <f t="shared" si="11"/>
        <v>0</v>
      </c>
      <c r="Z18" s="26">
        <f t="shared" si="12"/>
        <v>0</v>
      </c>
    </row>
    <row r="19" spans="2:26" x14ac:dyDescent="0.25">
      <c r="B19" s="8" t="s">
        <v>12</v>
      </c>
      <c r="C19" s="9">
        <v>1.7509999999999999</v>
      </c>
      <c r="D19" s="9">
        <v>2.0680000000000001</v>
      </c>
      <c r="E19" s="23" t="s">
        <v>17</v>
      </c>
      <c r="F19" s="8" t="s">
        <v>21</v>
      </c>
      <c r="G19" s="10">
        <v>5.9999999999999995E-4</v>
      </c>
      <c r="H19" s="26">
        <v>7.9007999999999997E-4</v>
      </c>
      <c r="I19" s="8" t="s">
        <v>17</v>
      </c>
      <c r="J19" s="10">
        <v>5.4164000000000004E-6</v>
      </c>
      <c r="K19" s="26">
        <v>1.1597595680000004E-5</v>
      </c>
      <c r="L19" s="31">
        <f t="shared" si="0"/>
        <v>5.4164000000000004E-6</v>
      </c>
      <c r="M19" s="10">
        <f t="shared" si="1"/>
        <v>1.1597595680000004E-5</v>
      </c>
      <c r="N19" s="11">
        <f t="shared" si="2"/>
        <v>2.1412000000000004</v>
      </c>
      <c r="O19" s="32" t="str">
        <f t="shared" si="3"/>
        <v>+II</v>
      </c>
      <c r="Q19" s="31">
        <f t="shared" si="6"/>
        <v>0.99998840240431996</v>
      </c>
      <c r="R19" s="10">
        <f t="shared" si="7"/>
        <v>0.99998840240431996</v>
      </c>
      <c r="S19" s="10">
        <f t="shared" si="8"/>
        <v>1.5653396E-4</v>
      </c>
      <c r="T19" s="10">
        <f t="shared" si="9"/>
        <v>1.5653396E-4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duidingsklassen'!$E$13:$E$20,),1)</f>
        <v>2</v>
      </c>
      <c r="W19" s="9" t="str">
        <f>INDEX('Normen en duidingsklassen'!$D$13:$D$20,V19)</f>
        <v>+II</v>
      </c>
      <c r="X19" s="9" t="b">
        <f t="shared" si="10"/>
        <v>0</v>
      </c>
      <c r="Y19" s="10">
        <f t="shared" si="11"/>
        <v>1.1597595680035155E-5</v>
      </c>
      <c r="Z19" s="26">
        <f t="shared" si="12"/>
        <v>1.1597595680035155E-5</v>
      </c>
    </row>
    <row r="20" spans="2:26" x14ac:dyDescent="0.25">
      <c r="B20" s="8" t="s">
        <v>13</v>
      </c>
      <c r="C20" s="9">
        <v>2.0680000000000001</v>
      </c>
      <c r="D20" s="9">
        <v>3.3180000000000001</v>
      </c>
      <c r="E20" s="23" t="s">
        <v>17</v>
      </c>
      <c r="F20" s="8" t="s">
        <v>21</v>
      </c>
      <c r="G20" s="10">
        <v>4.1684639999999999E-7</v>
      </c>
      <c r="H20" s="26">
        <v>2.2926551999999998E-6</v>
      </c>
      <c r="I20" s="8" t="s">
        <v>18</v>
      </c>
      <c r="J20" s="10"/>
      <c r="K20" s="26"/>
      <c r="L20" s="31">
        <f t="shared" si="0"/>
        <v>4.1684639999999999E-7</v>
      </c>
      <c r="M20" s="10">
        <f t="shared" si="1"/>
        <v>2.2926551999999998E-6</v>
      </c>
      <c r="N20" s="11">
        <f t="shared" si="2"/>
        <v>5.4999999999999991</v>
      </c>
      <c r="O20" s="32" t="str">
        <f t="shared" si="3"/>
        <v>+III</v>
      </c>
      <c r="Q20" s="31">
        <f t="shared" si="6"/>
        <v>0.99999770734479998</v>
      </c>
      <c r="R20" s="10">
        <f t="shared" si="7"/>
        <v>0.99999770734479998</v>
      </c>
      <c r="S20" s="10">
        <f t="shared" si="8"/>
        <v>1.2046860959999999E-5</v>
      </c>
      <c r="T20" s="10">
        <f t="shared" si="9"/>
        <v>1.2046860959999999E-5</v>
      </c>
      <c r="U20" s="9">
        <f t="array" ref="U20">MIN(IF('Normen en duidingsklassen'!$E$13:$E$20&gt;=$M20,'Normen en duidingsklassen'!$E$13:$E$20))</f>
        <v>3.3333333333333337E-6</v>
      </c>
      <c r="V20" s="9">
        <f>IFERROR(MATCH($U20,'Normen en duidingsklassen'!$E$13:$E$20,),1)</f>
        <v>1</v>
      </c>
      <c r="W20" s="9" t="str">
        <f>INDEX('Normen en duidingsklassen'!$D$13:$D$20,V20)</f>
        <v>+III</v>
      </c>
      <c r="X20" s="9" t="b">
        <f t="shared" si="10"/>
        <v>0</v>
      </c>
      <c r="Y20" s="10">
        <f t="shared" si="11"/>
        <v>2.2926552000201994E-6</v>
      </c>
      <c r="Z20" s="26">
        <f t="shared" si="12"/>
        <v>2.2926552000201994E-6</v>
      </c>
    </row>
    <row r="21" spans="2:26" x14ac:dyDescent="0.25">
      <c r="B21" s="8" t="s">
        <v>14</v>
      </c>
      <c r="C21" s="9">
        <v>3.3180000000000001</v>
      </c>
      <c r="D21" s="9">
        <v>3.3330000000000002</v>
      </c>
      <c r="E21" s="23" t="s">
        <v>17</v>
      </c>
      <c r="F21" s="8" t="s">
        <v>21</v>
      </c>
      <c r="G21" s="10">
        <v>4.0000000000000002E-9</v>
      </c>
      <c r="H21" s="26">
        <v>4.216000000000002E-9</v>
      </c>
      <c r="I21" s="8" t="s">
        <v>18</v>
      </c>
      <c r="J21" s="10"/>
      <c r="K21" s="26"/>
      <c r="L21" s="31">
        <f t="shared" si="0"/>
        <v>4.0000000000000002E-9</v>
      </c>
      <c r="M21" s="10">
        <f t="shared" si="1"/>
        <v>4.216000000000002E-9</v>
      </c>
      <c r="N21" s="11">
        <f t="shared" si="2"/>
        <v>1.0540000000000005</v>
      </c>
      <c r="O21" s="32" t="str">
        <f t="shared" si="3"/>
        <v>+III</v>
      </c>
      <c r="Q21" s="31">
        <f t="shared" si="6"/>
        <v>0.99999999578400001</v>
      </c>
      <c r="R21" s="10">
        <f t="shared" si="7"/>
        <v>0.99999999578400001</v>
      </c>
      <c r="S21" s="10">
        <f t="shared" si="8"/>
        <v>1.156E-7</v>
      </c>
      <c r="T21" s="10">
        <f t="shared" si="9"/>
        <v>1.156E-7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duidingsklassen'!$E$13:$E$20,),1)</f>
        <v>1</v>
      </c>
      <c r="W21" s="9" t="str">
        <f>INDEX('Normen en duidingsklassen'!$D$13:$D$20,V21)</f>
        <v>+III</v>
      </c>
      <c r="X21" s="9" t="b">
        <f t="shared" si="10"/>
        <v>0</v>
      </c>
      <c r="Y21" s="10">
        <f t="shared" si="11"/>
        <v>4.2159999935620363E-9</v>
      </c>
      <c r="Z21" s="26">
        <f t="shared" si="12"/>
        <v>4.2159999935620363E-9</v>
      </c>
    </row>
    <row r="22" spans="2:26" x14ac:dyDescent="0.25">
      <c r="B22" s="8" t="s">
        <v>15</v>
      </c>
      <c r="C22" s="9">
        <v>3.3330000000000002</v>
      </c>
      <c r="D22" s="9">
        <v>4.0949999999999998</v>
      </c>
      <c r="E22" s="23" t="s">
        <v>17</v>
      </c>
      <c r="F22" s="8" t="s">
        <v>21</v>
      </c>
      <c r="G22" s="10">
        <v>1.5416800000000001E-5</v>
      </c>
      <c r="H22" s="26">
        <v>5.7708165759999982E-5</v>
      </c>
      <c r="I22" s="8" t="s">
        <v>18</v>
      </c>
      <c r="J22" s="10"/>
      <c r="K22" s="26"/>
      <c r="L22" s="31">
        <f t="shared" si="0"/>
        <v>1.5416800000000001E-5</v>
      </c>
      <c r="M22" s="10">
        <f t="shared" si="1"/>
        <v>5.7708165759999982E-5</v>
      </c>
      <c r="N22" s="11">
        <f t="shared" si="2"/>
        <v>3.7431999999999985</v>
      </c>
      <c r="O22" s="32" t="str">
        <f t="shared" si="3"/>
        <v>+I</v>
      </c>
      <c r="Q22" s="31">
        <f t="shared" si="6"/>
        <v>0.99994229183423999</v>
      </c>
      <c r="R22" s="10">
        <f t="shared" si="7"/>
        <v>0.99994229183423999</v>
      </c>
      <c r="S22" s="10">
        <f t="shared" si="8"/>
        <v>4.4554552000000003E-4</v>
      </c>
      <c r="T22" s="10">
        <f t="shared" si="9"/>
        <v>4.4554552000000003E-4</v>
      </c>
      <c r="U22" s="9">
        <f t="array" ref="U22">MIN(IF('Normen en duidingsklassen'!$E$13:$E$20&gt;=$M22,'Normen en duidingsklassen'!$E$13:$E$20))</f>
        <v>3.3333333333333338E-4</v>
      </c>
      <c r="V22" s="9">
        <f>IFERROR(MATCH($U22,'Normen en duidingsklassen'!$E$13:$E$20,),1)</f>
        <v>3</v>
      </c>
      <c r="W22" s="9" t="str">
        <f>INDEX('Normen en duidingsklassen'!$D$13:$D$20,V22)</f>
        <v>+I</v>
      </c>
      <c r="X22" s="9" t="b">
        <f t="shared" si="10"/>
        <v>0</v>
      </c>
      <c r="Y22" s="10">
        <f t="shared" si="11"/>
        <v>5.770816576000648E-5</v>
      </c>
      <c r="Z22" s="26">
        <f t="shared" si="12"/>
        <v>5.770816576000648E-5</v>
      </c>
    </row>
    <row r="23" spans="2:26" x14ac:dyDescent="0.25">
      <c r="B23" s="8" t="s">
        <v>16</v>
      </c>
      <c r="C23" s="9">
        <v>4.0949999999999998</v>
      </c>
      <c r="D23" s="9">
        <v>5.593</v>
      </c>
      <c r="E23" s="23" t="s">
        <v>17</v>
      </c>
      <c r="F23" s="8" t="s">
        <v>22</v>
      </c>
      <c r="G23" s="10"/>
      <c r="H23" s="26"/>
      <c r="I23" s="8" t="s">
        <v>17</v>
      </c>
      <c r="J23" s="10"/>
      <c r="K23" s="26"/>
      <c r="L23" s="31" t="str">
        <f t="shared" si="0"/>
        <v>-</v>
      </c>
      <c r="M23" s="10" t="str">
        <f t="shared" si="1"/>
        <v>-</v>
      </c>
      <c r="N23" s="11" t="str">
        <f t="shared" si="2"/>
        <v>-</v>
      </c>
      <c r="O23" s="32" t="str">
        <f t="shared" si="3"/>
        <v>D</v>
      </c>
      <c r="Q23" s="31" t="e">
        <f t="shared" si="6"/>
        <v>#VALUE!</v>
      </c>
      <c r="R23" s="10">
        <f t="shared" si="7"/>
        <v>1</v>
      </c>
      <c r="S23" s="10" t="e">
        <f t="shared" si="8"/>
        <v>#VALUE!</v>
      </c>
      <c r="T23" s="10">
        <f t="shared" si="9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duidingsklassen'!$E$13:$E$20,),1)</f>
        <v>1</v>
      </c>
      <c r="W23" s="9" t="str">
        <f>INDEX('Normen en duidingsklassen'!$D$13:$D$20,V23)</f>
        <v>+III</v>
      </c>
      <c r="X23" s="9" t="b">
        <f t="shared" si="10"/>
        <v>1</v>
      </c>
      <c r="Y23" s="10" t="e">
        <f t="shared" si="11"/>
        <v>#VALUE!</v>
      </c>
      <c r="Z23" s="26">
        <f t="shared" si="12"/>
        <v>0</v>
      </c>
    </row>
    <row r="24" spans="2:26" x14ac:dyDescent="0.25">
      <c r="B24" s="8" t="s">
        <v>103</v>
      </c>
      <c r="C24" s="9">
        <v>5.593</v>
      </c>
      <c r="D24" s="9">
        <v>5.8650000000000002</v>
      </c>
      <c r="E24" s="23" t="s">
        <v>17</v>
      </c>
      <c r="F24" s="8" t="s">
        <v>21</v>
      </c>
      <c r="G24" s="10">
        <v>4.5316559999999998E-24</v>
      </c>
      <c r="H24" s="26">
        <v>8.9690535552000044E-24</v>
      </c>
      <c r="I24" s="8" t="s">
        <v>18</v>
      </c>
      <c r="J24" s="10"/>
      <c r="K24" s="26"/>
      <c r="L24" s="31">
        <f t="shared" si="0"/>
        <v>4.5316559999999998E-24</v>
      </c>
      <c r="M24" s="10">
        <f t="shared" si="1"/>
        <v>8.9690535552000044E-24</v>
      </c>
      <c r="N24" s="11">
        <f t="shared" si="2"/>
        <v>1.979200000000001</v>
      </c>
      <c r="O24" s="32" t="str">
        <f t="shared" si="3"/>
        <v>+III</v>
      </c>
      <c r="Q24" s="31">
        <f t="shared" si="6"/>
        <v>1</v>
      </c>
      <c r="R24" s="10">
        <f t="shared" si="7"/>
        <v>1</v>
      </c>
      <c r="S24" s="10">
        <f t="shared" si="8"/>
        <v>1.3096485839999998E-22</v>
      </c>
      <c r="T24" s="10">
        <f t="shared" si="9"/>
        <v>1.3096485839999998E-22</v>
      </c>
      <c r="U24" s="9">
        <f t="array" ref="U24">MIN(IF('Normen en duidingsklassen'!$E$13:$E$20&gt;=$M24,'Normen en duidingsklassen'!$E$13:$E$20))</f>
        <v>3.3333333333333337E-6</v>
      </c>
      <c r="V24" s="9">
        <f>IFERROR(MATCH($U24,'Normen en duidingsklassen'!$E$13:$E$20,),1)</f>
        <v>1</v>
      </c>
      <c r="W24" s="9" t="str">
        <f>INDEX('Normen en duidingsklassen'!$D$13:$D$20,V24)</f>
        <v>+III</v>
      </c>
      <c r="X24" s="9" t="b">
        <f t="shared" si="10"/>
        <v>0</v>
      </c>
      <c r="Y24" s="10">
        <f t="shared" si="11"/>
        <v>0</v>
      </c>
      <c r="Z24" s="26">
        <f t="shared" si="12"/>
        <v>0</v>
      </c>
    </row>
    <row r="25" spans="2:26" x14ac:dyDescent="0.25">
      <c r="B25" s="8" t="s">
        <v>104</v>
      </c>
      <c r="C25" s="9">
        <v>5.8650000000000002</v>
      </c>
      <c r="D25" s="9">
        <v>5.9429999999999996</v>
      </c>
      <c r="E25" s="23" t="s">
        <v>17</v>
      </c>
      <c r="F25" s="8" t="s">
        <v>21</v>
      </c>
      <c r="G25" s="10">
        <v>1.3464499999999999E-11</v>
      </c>
      <c r="H25" s="26">
        <v>1.7245331599999973E-11</v>
      </c>
      <c r="I25" s="8" t="s">
        <v>18</v>
      </c>
      <c r="J25" s="10"/>
      <c r="K25" s="26"/>
      <c r="L25" s="31">
        <f t="shared" si="0"/>
        <v>1.3464499999999999E-11</v>
      </c>
      <c r="M25" s="10">
        <f t="shared" si="1"/>
        <v>1.7245331599999973E-11</v>
      </c>
      <c r="N25" s="11">
        <f t="shared" si="2"/>
        <v>1.2807999999999979</v>
      </c>
      <c r="O25" s="32" t="str">
        <f t="shared" si="3"/>
        <v>+III</v>
      </c>
      <c r="Q25" s="31">
        <f t="shared" si="6"/>
        <v>0.99999999998275468</v>
      </c>
      <c r="R25" s="10">
        <f t="shared" si="7"/>
        <v>0.99999999998275468</v>
      </c>
      <c r="S25" s="10">
        <f t="shared" si="8"/>
        <v>3.8912404999999994E-10</v>
      </c>
      <c r="T25" s="10">
        <f t="shared" si="9"/>
        <v>3.8912404999999994E-10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duidingsklassen'!$E$13:$E$20,),1)</f>
        <v>1</v>
      </c>
      <c r="W25" s="9" t="str">
        <f>INDEX('Normen en duidingsklassen'!$D$13:$D$20,V25)</f>
        <v>+III</v>
      </c>
      <c r="X25" s="9" t="b">
        <f t="shared" si="10"/>
        <v>0</v>
      </c>
      <c r="Y25" s="10">
        <f t="shared" si="11"/>
        <v>1.7245316286107482E-11</v>
      </c>
      <c r="Z25" s="26">
        <f t="shared" si="12"/>
        <v>1.7245316286107482E-11</v>
      </c>
    </row>
    <row r="26" spans="2:26" x14ac:dyDescent="0.25">
      <c r="B26" s="8" t="s">
        <v>105</v>
      </c>
      <c r="C26" s="9">
        <v>5.9429999999999996</v>
      </c>
      <c r="D26" s="9">
        <v>5.9660000000000002</v>
      </c>
      <c r="E26" s="23" t="s">
        <v>17</v>
      </c>
      <c r="F26" s="8" t="s">
        <v>21</v>
      </c>
      <c r="G26" s="10">
        <v>5.0555584639999999E-5</v>
      </c>
      <c r="H26" s="26">
        <v>5.4741587048192098E-5</v>
      </c>
      <c r="I26" s="8" t="s">
        <v>18</v>
      </c>
      <c r="J26" s="10"/>
      <c r="K26" s="26"/>
      <c r="L26" s="31">
        <f t="shared" si="0"/>
        <v>5.0555584639999999E-5</v>
      </c>
      <c r="M26" s="10">
        <f t="shared" si="1"/>
        <v>5.4741587048192098E-5</v>
      </c>
      <c r="N26" s="11">
        <f t="shared" si="2"/>
        <v>1.082800000000002</v>
      </c>
      <c r="O26" s="32" t="str">
        <f t="shared" si="3"/>
        <v>+I</v>
      </c>
      <c r="Q26" s="31">
        <f t="shared" si="6"/>
        <v>0.99994525841295179</v>
      </c>
      <c r="R26" s="10">
        <f t="shared" si="7"/>
        <v>0.99994525841295179</v>
      </c>
      <c r="S26" s="10">
        <f t="shared" si="8"/>
        <v>1.4610563960959998E-3</v>
      </c>
      <c r="T26" s="10">
        <f t="shared" si="9"/>
        <v>1.4610563960959998E-3</v>
      </c>
      <c r="U26" s="9">
        <f t="array" ref="U26">MIN(IF('Normen en duidingsklassen'!$E$13:$E$20&gt;=$M26,'Normen en duidingsklassen'!$E$13:$E$20))</f>
        <v>3.3333333333333338E-4</v>
      </c>
      <c r="V26" s="9">
        <f>IFERROR(MATCH($U26,'Normen en duidingsklassen'!$E$13:$E$20,),1)</f>
        <v>3</v>
      </c>
      <c r="W26" s="9" t="str">
        <f>INDEX('Normen en duidingsklassen'!$D$13:$D$20,V26)</f>
        <v>+I</v>
      </c>
      <c r="X26" s="9" t="b">
        <f t="shared" si="10"/>
        <v>0</v>
      </c>
      <c r="Y26" s="10">
        <f t="shared" si="11"/>
        <v>5.4741587048212637E-5</v>
      </c>
      <c r="Z26" s="26">
        <f t="shared" si="12"/>
        <v>5.4741587048212637E-5</v>
      </c>
    </row>
    <row r="27" spans="2:26" x14ac:dyDescent="0.25">
      <c r="B27" s="8" t="s">
        <v>106</v>
      </c>
      <c r="C27" s="9">
        <v>5.9660000000000002</v>
      </c>
      <c r="D27" s="9">
        <v>7.3979999999999997</v>
      </c>
      <c r="E27" s="23" t="s">
        <v>17</v>
      </c>
      <c r="F27" s="8" t="s">
        <v>22</v>
      </c>
      <c r="G27" s="10"/>
      <c r="H27" s="26"/>
      <c r="I27" s="8" t="s">
        <v>17</v>
      </c>
      <c r="J27" s="10"/>
      <c r="K27" s="26"/>
      <c r="L27" s="31" t="str">
        <f t="shared" si="0"/>
        <v>-</v>
      </c>
      <c r="M27" s="10" t="str">
        <f t="shared" si="1"/>
        <v>-</v>
      </c>
      <c r="N27" s="11" t="str">
        <f t="shared" si="2"/>
        <v>-</v>
      </c>
      <c r="O27" s="32" t="str">
        <f t="shared" si="3"/>
        <v>D</v>
      </c>
      <c r="Q27" s="31" t="e">
        <f t="shared" si="6"/>
        <v>#VALUE!</v>
      </c>
      <c r="R27" s="10">
        <f t="shared" si="7"/>
        <v>1</v>
      </c>
      <c r="S27" s="10" t="e">
        <f t="shared" si="8"/>
        <v>#VALUE!</v>
      </c>
      <c r="T27" s="10">
        <f t="shared" si="9"/>
        <v>0</v>
      </c>
      <c r="U27" s="9">
        <f t="array" ref="U27">MIN(IF('Normen en duidingsklassen'!$E$13:$E$20&gt;=$M27,'Normen en duidingsklassen'!$E$13:$E$20))</f>
        <v>0</v>
      </c>
      <c r="V27" s="9">
        <f>IFERROR(MATCH($U27,'Normen en duidingsklassen'!$E$13:$E$20,),1)</f>
        <v>1</v>
      </c>
      <c r="W27" s="9" t="str">
        <f>INDEX('Normen en duidingsklassen'!$D$13:$D$20,V27)</f>
        <v>+III</v>
      </c>
      <c r="X27" s="9" t="b">
        <f t="shared" si="10"/>
        <v>1</v>
      </c>
      <c r="Y27" s="10" t="e">
        <f t="shared" si="11"/>
        <v>#VALUE!</v>
      </c>
      <c r="Z27" s="26">
        <f t="shared" si="12"/>
        <v>0</v>
      </c>
    </row>
    <row r="28" spans="2:26" x14ac:dyDescent="0.25">
      <c r="B28" s="8" t="s">
        <v>107</v>
      </c>
      <c r="C28" s="9">
        <v>7.3979999999999997</v>
      </c>
      <c r="D28" s="9">
        <v>9.1419999999999995</v>
      </c>
      <c r="E28" s="23" t="s">
        <v>17</v>
      </c>
      <c r="F28" s="8" t="s">
        <v>21</v>
      </c>
      <c r="G28" s="10">
        <v>4.2745457000000002E-5</v>
      </c>
      <c r="H28" s="26">
        <v>2.8013458500000002E-4</v>
      </c>
      <c r="I28" s="8" t="s">
        <v>17</v>
      </c>
      <c r="J28" s="10">
        <v>0</v>
      </c>
      <c r="K28" s="26">
        <v>0</v>
      </c>
      <c r="L28" s="31">
        <f t="shared" si="0"/>
        <v>0</v>
      </c>
      <c r="M28" s="10">
        <f t="shared" si="1"/>
        <v>0</v>
      </c>
      <c r="N28" s="11">
        <f t="shared" si="2"/>
        <v>1</v>
      </c>
      <c r="O28" s="32" t="str">
        <f t="shared" si="3"/>
        <v>+III</v>
      </c>
      <c r="Q28" s="31">
        <f t="shared" si="6"/>
        <v>1</v>
      </c>
      <c r="R28" s="10">
        <f t="shared" si="7"/>
        <v>1</v>
      </c>
      <c r="S28" s="10">
        <f t="shared" si="8"/>
        <v>0</v>
      </c>
      <c r="T28" s="10">
        <f t="shared" si="9"/>
        <v>0</v>
      </c>
      <c r="U28" s="9">
        <f t="array" ref="U28">MIN(IF('Normen en duidingsklassen'!$E$13:$E$20&gt;=$M28,'Normen en duidingsklassen'!$E$13:$E$20))</f>
        <v>0</v>
      </c>
      <c r="V28" s="9">
        <f>IFERROR(MATCH($U28,'Normen en duidingsklassen'!$E$13:$E$20,),1)</f>
        <v>1</v>
      </c>
      <c r="W28" s="9" t="str">
        <f>INDEX('Normen en duidingsklassen'!$D$13:$D$20,V28)</f>
        <v>+III</v>
      </c>
      <c r="X28" s="9" t="b">
        <f t="shared" si="10"/>
        <v>0</v>
      </c>
      <c r="Y28" s="10">
        <f t="shared" si="11"/>
        <v>0</v>
      </c>
      <c r="Z28" s="26">
        <f t="shared" si="12"/>
        <v>0</v>
      </c>
    </row>
    <row r="29" spans="2:26" x14ac:dyDescent="0.25">
      <c r="B29" s="8" t="s">
        <v>108</v>
      </c>
      <c r="C29" s="9">
        <v>9.1419999999999995</v>
      </c>
      <c r="D29" s="9">
        <v>10.696999999999999</v>
      </c>
      <c r="E29" s="23" t="s">
        <v>17</v>
      </c>
      <c r="F29" s="8" t="s">
        <v>21</v>
      </c>
      <c r="G29" s="10">
        <v>4.2457499999999998E-7</v>
      </c>
      <c r="H29" s="26">
        <v>2.8013458499999994E-6</v>
      </c>
      <c r="I29" s="8" t="s">
        <v>18</v>
      </c>
      <c r="J29" s="10"/>
      <c r="K29" s="26"/>
      <c r="L29" s="31">
        <f t="shared" si="0"/>
        <v>4.2457499999999998E-7</v>
      </c>
      <c r="M29" s="10">
        <f t="shared" si="1"/>
        <v>2.8013458499999994E-6</v>
      </c>
      <c r="N29" s="11">
        <f t="shared" si="2"/>
        <v>6.597999999999999</v>
      </c>
      <c r="O29" s="32" t="str">
        <f t="shared" si="3"/>
        <v>+III</v>
      </c>
      <c r="Q29" s="31">
        <f t="shared" si="6"/>
        <v>0.99999719865415004</v>
      </c>
      <c r="R29" s="10">
        <f t="shared" si="7"/>
        <v>0.99999719865415004</v>
      </c>
      <c r="S29" s="10">
        <f t="shared" si="8"/>
        <v>1.2270217499999999E-5</v>
      </c>
      <c r="T29" s="10">
        <f t="shared" si="9"/>
        <v>1.2270217499999999E-5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duidingsklassen'!$E$13:$E$20,),1)</f>
        <v>1</v>
      </c>
      <c r="W29" s="9" t="str">
        <f>INDEX('Normen en duidingsklassen'!$D$13:$D$20,V29)</f>
        <v>+III</v>
      </c>
      <c r="X29" s="9" t="b">
        <f t="shared" si="10"/>
        <v>0</v>
      </c>
      <c r="Y29" s="10">
        <f t="shared" si="11"/>
        <v>2.8013458499565047E-6</v>
      </c>
      <c r="Z29" s="26">
        <f t="shared" si="12"/>
        <v>2.8013458499565047E-6</v>
      </c>
    </row>
    <row r="30" spans="2:26" x14ac:dyDescent="0.25">
      <c r="B30" s="8" t="s">
        <v>109</v>
      </c>
      <c r="C30" s="9">
        <v>10.696999999999999</v>
      </c>
      <c r="D30" s="9">
        <v>11.731999999999999</v>
      </c>
      <c r="E30" s="23" t="s">
        <v>17</v>
      </c>
      <c r="F30" s="8" t="s">
        <v>21</v>
      </c>
      <c r="G30" s="10">
        <v>1.5615E-2</v>
      </c>
      <c r="H30" s="26">
        <v>7.8168000000000001E-2</v>
      </c>
      <c r="I30" s="8" t="s">
        <v>17</v>
      </c>
      <c r="J30" s="10">
        <v>1.6540000000000001E-5</v>
      </c>
      <c r="K30" s="26">
        <v>7.8168040000000017E-5</v>
      </c>
      <c r="L30" s="31">
        <f t="shared" si="0"/>
        <v>1.6540000000000001E-5</v>
      </c>
      <c r="M30" s="10">
        <f t="shared" si="1"/>
        <v>7.8168040000000017E-5</v>
      </c>
      <c r="N30" s="11">
        <f t="shared" si="2"/>
        <v>4.7260000000000009</v>
      </c>
      <c r="O30" s="32" t="str">
        <f t="shared" si="3"/>
        <v>+I</v>
      </c>
      <c r="Q30" s="31">
        <f t="shared" si="6"/>
        <v>0.99992183195999995</v>
      </c>
      <c r="R30" s="10">
        <f t="shared" si="7"/>
        <v>0.99992183195999995</v>
      </c>
      <c r="S30" s="10">
        <f t="shared" si="8"/>
        <v>4.78006E-4</v>
      </c>
      <c r="T30" s="10">
        <f t="shared" si="9"/>
        <v>4.78006E-4</v>
      </c>
      <c r="U30" s="9">
        <f t="array" ref="U30">MIN(IF('Normen en duidingsklassen'!$E$13:$E$20&gt;=$M30,'Normen en duidingsklassen'!$E$13:$E$20))</f>
        <v>3.3333333333333338E-4</v>
      </c>
      <c r="V30" s="9">
        <f>IFERROR(MATCH($U30,'Normen en duidingsklassen'!$E$13:$E$20,),1)</f>
        <v>3</v>
      </c>
      <c r="W30" s="9" t="str">
        <f>INDEX('Normen en duidingsklassen'!$D$13:$D$20,V30)</f>
        <v>+I</v>
      </c>
      <c r="X30" s="9" t="b">
        <f t="shared" si="10"/>
        <v>0</v>
      </c>
      <c r="Y30" s="10">
        <f t="shared" si="11"/>
        <v>7.81680400000484E-5</v>
      </c>
      <c r="Z30" s="26">
        <f t="shared" si="12"/>
        <v>7.81680400000484E-5</v>
      </c>
    </row>
    <row r="31" spans="2:26" x14ac:dyDescent="0.25">
      <c r="B31" s="8" t="s">
        <v>110</v>
      </c>
      <c r="C31" s="9">
        <v>11.731999999999999</v>
      </c>
      <c r="D31" s="9">
        <v>11.987</v>
      </c>
      <c r="E31" s="23" t="s">
        <v>17</v>
      </c>
      <c r="F31" s="8" t="s">
        <v>21</v>
      </c>
      <c r="G31" s="10">
        <v>5.1654599999999998E-5</v>
      </c>
      <c r="H31" s="26">
        <v>8.5630260800000108E-6</v>
      </c>
      <c r="I31" s="8" t="s">
        <v>17</v>
      </c>
      <c r="J31" s="10">
        <v>4.4645599999999998E-7</v>
      </c>
      <c r="K31" s="26">
        <v>8.5630260800000127E-7</v>
      </c>
      <c r="L31" s="31">
        <f t="shared" si="0"/>
        <v>4.4645599999999998E-7</v>
      </c>
      <c r="M31" s="10">
        <f t="shared" si="1"/>
        <v>8.5630260800000127E-7</v>
      </c>
      <c r="N31" s="11">
        <f t="shared" si="2"/>
        <v>1.9180000000000028</v>
      </c>
      <c r="O31" s="32" t="str">
        <f t="shared" si="3"/>
        <v>+III</v>
      </c>
      <c r="Q31" s="31">
        <f t="shared" si="6"/>
        <v>0.99999914369739196</v>
      </c>
      <c r="R31" s="10">
        <f t="shared" si="7"/>
        <v>0.99999914369739196</v>
      </c>
      <c r="S31" s="10">
        <f t="shared" si="8"/>
        <v>1.2902578399999999E-5</v>
      </c>
      <c r="T31" s="10">
        <f t="shared" si="9"/>
        <v>1.2902578399999999E-5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duidingsklassen'!$E$13:$E$20,),1)</f>
        <v>1</v>
      </c>
      <c r="W31" s="9" t="str">
        <f>INDEX('Normen en duidingsklassen'!$D$13:$D$20,V31)</f>
        <v>+III</v>
      </c>
      <c r="X31" s="9" t="b">
        <f t="shared" si="10"/>
        <v>0</v>
      </c>
      <c r="Y31" s="10">
        <f t="shared" si="11"/>
        <v>8.5630260804325786E-7</v>
      </c>
      <c r="Z31" s="26">
        <f t="shared" si="12"/>
        <v>8.5630260804325786E-7</v>
      </c>
    </row>
    <row r="32" spans="2:26" x14ac:dyDescent="0.25">
      <c r="B32" s="8" t="s">
        <v>111</v>
      </c>
      <c r="C32" s="9">
        <v>11.987</v>
      </c>
      <c r="D32" s="9">
        <v>12.054</v>
      </c>
      <c r="E32" s="23" t="s">
        <v>17</v>
      </c>
      <c r="F32" s="8" t="s">
        <v>21</v>
      </c>
      <c r="G32" s="10">
        <v>7.6431200000000002E-8</v>
      </c>
      <c r="H32" s="26">
        <v>9.4866405440000037E-8</v>
      </c>
      <c r="I32" s="8" t="s">
        <v>18</v>
      </c>
      <c r="J32" s="10"/>
      <c r="K32" s="26"/>
      <c r="L32" s="31">
        <f t="shared" si="0"/>
        <v>7.6431200000000002E-8</v>
      </c>
      <c r="M32" s="10">
        <f t="shared" si="1"/>
        <v>9.4866405440000037E-8</v>
      </c>
      <c r="N32" s="11">
        <f t="shared" si="2"/>
        <v>1.2412000000000005</v>
      </c>
      <c r="O32" s="32" t="str">
        <f t="shared" si="3"/>
        <v>+III</v>
      </c>
      <c r="Q32" s="31">
        <f t="shared" si="6"/>
        <v>0.9999999051335946</v>
      </c>
      <c r="R32" s="10">
        <f t="shared" si="7"/>
        <v>0.9999999051335946</v>
      </c>
      <c r="S32" s="10">
        <f t="shared" si="8"/>
        <v>2.2088616800000001E-6</v>
      </c>
      <c r="T32" s="10">
        <f t="shared" si="9"/>
        <v>2.2088616800000001E-6</v>
      </c>
      <c r="U32" s="9">
        <f t="array" ref="U32">MIN(IF('Normen en duidingsklassen'!$E$13:$E$20&gt;=$M32,'Normen en duidingsklassen'!$E$13:$E$20))</f>
        <v>3.3333333333333337E-6</v>
      </c>
      <c r="V32" s="9">
        <f>IFERROR(MATCH($U32,'Normen en duidingsklassen'!$E$13:$E$20,),1)</f>
        <v>1</v>
      </c>
      <c r="W32" s="9" t="str">
        <f>INDEX('Normen en duidingsklassen'!$D$13:$D$20,V32)</f>
        <v>+III</v>
      </c>
      <c r="X32" s="9" t="b">
        <f t="shared" si="10"/>
        <v>0</v>
      </c>
      <c r="Y32" s="10">
        <f t="shared" si="11"/>
        <v>9.4866405397908693E-8</v>
      </c>
      <c r="Z32" s="26">
        <f t="shared" si="12"/>
        <v>9.4866405397908693E-8</v>
      </c>
    </row>
    <row r="33" spans="2:26" x14ac:dyDescent="0.25">
      <c r="B33" s="8" t="s">
        <v>112</v>
      </c>
      <c r="C33" s="9">
        <v>12.054</v>
      </c>
      <c r="D33" s="9">
        <v>13.653</v>
      </c>
      <c r="E33" s="23" t="s">
        <v>17</v>
      </c>
      <c r="F33" s="8" t="s">
        <v>21</v>
      </c>
      <c r="G33" s="10">
        <v>5.6542100000000003E-8</v>
      </c>
      <c r="H33" s="26">
        <v>3.8202104444000006E-7</v>
      </c>
      <c r="I33" s="8" t="s">
        <v>18</v>
      </c>
      <c r="J33" s="10"/>
      <c r="K33" s="26"/>
      <c r="L33" s="31">
        <f t="shared" si="0"/>
        <v>5.6542100000000003E-8</v>
      </c>
      <c r="M33" s="10">
        <f t="shared" si="1"/>
        <v>3.8202104444000006E-7</v>
      </c>
      <c r="N33" s="11">
        <f t="shared" si="2"/>
        <v>6.7564000000000011</v>
      </c>
      <c r="O33" s="32" t="str">
        <f t="shared" si="3"/>
        <v>+III</v>
      </c>
      <c r="Q33" s="31">
        <f t="shared" si="6"/>
        <v>0.99999961797895554</v>
      </c>
      <c r="R33" s="10">
        <f t="shared" si="7"/>
        <v>0.99999961797895554</v>
      </c>
      <c r="S33" s="10">
        <f t="shared" si="8"/>
        <v>1.63406669E-6</v>
      </c>
      <c r="T33" s="10">
        <f t="shared" si="9"/>
        <v>1.63406669E-6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duidingsklassen'!$E$13:$E$20,),1)</f>
        <v>1</v>
      </c>
      <c r="W33" s="9" t="str">
        <f>INDEX('Normen en duidingsklassen'!$D$13:$D$20,V33)</f>
        <v>+III</v>
      </c>
      <c r="X33" s="9" t="b">
        <f t="shared" si="10"/>
        <v>0</v>
      </c>
      <c r="Y33" s="10">
        <f t="shared" si="11"/>
        <v>3.8202104446494189E-7</v>
      </c>
      <c r="Z33" s="26">
        <f t="shared" si="12"/>
        <v>3.8202104446494189E-7</v>
      </c>
    </row>
    <row r="34" spans="2:26" x14ac:dyDescent="0.25">
      <c r="B34" s="8" t="s">
        <v>113</v>
      </c>
      <c r="C34" s="9">
        <v>13.653</v>
      </c>
      <c r="D34" s="9">
        <v>13.868</v>
      </c>
      <c r="E34" s="23" t="s">
        <v>17</v>
      </c>
      <c r="F34" s="8" t="s">
        <v>21</v>
      </c>
      <c r="G34" s="10">
        <v>0.45686399999999999</v>
      </c>
      <c r="H34" s="26">
        <v>0.61681254251999995</v>
      </c>
      <c r="I34" s="8" t="s">
        <v>17</v>
      </c>
      <c r="J34" s="10">
        <v>6.5846979999999993E-5</v>
      </c>
      <c r="K34" s="26">
        <v>1.1681254251999996E-4</v>
      </c>
      <c r="L34" s="31">
        <f t="shared" si="0"/>
        <v>6.5846979999999993E-5</v>
      </c>
      <c r="M34" s="10">
        <f t="shared" si="1"/>
        <v>1.1681254251999996E-4</v>
      </c>
      <c r="N34" s="11">
        <f t="shared" si="2"/>
        <v>1.7739999999999996</v>
      </c>
      <c r="O34" s="32" t="str">
        <f t="shared" si="3"/>
        <v>+I</v>
      </c>
      <c r="Q34" s="31">
        <f t="shared" si="6"/>
        <v>0.99988318745747995</v>
      </c>
      <c r="R34" s="10">
        <f t="shared" si="7"/>
        <v>0.99988318745747995</v>
      </c>
      <c r="S34" s="10">
        <f t="shared" si="8"/>
        <v>1.9029777219999996E-3</v>
      </c>
      <c r="T34" s="10">
        <f t="shared" si="9"/>
        <v>1.9029777219999996E-3</v>
      </c>
      <c r="U34" s="9">
        <f t="array" ref="U34">MIN(IF('Normen en duidingsklassen'!$E$13:$E$20&gt;=$M34,'Normen en duidingsklassen'!$E$13:$E$20))</f>
        <v>3.3333333333333338E-4</v>
      </c>
      <c r="V34" s="9">
        <f>IFERROR(MATCH($U34,'Normen en duidingsklassen'!$E$13:$E$20,),1)</f>
        <v>3</v>
      </c>
      <c r="W34" s="9" t="str">
        <f>INDEX('Normen en duidingsklassen'!$D$13:$D$20,V34)</f>
        <v>+I</v>
      </c>
      <c r="X34" s="9" t="b">
        <f t="shared" si="10"/>
        <v>0</v>
      </c>
      <c r="Y34" s="10">
        <f t="shared" si="11"/>
        <v>1.1681254252005058E-4</v>
      </c>
      <c r="Z34" s="26">
        <f t="shared" si="12"/>
        <v>1.1681254252005058E-4</v>
      </c>
    </row>
    <row r="35" spans="2:26" x14ac:dyDescent="0.25">
      <c r="B35" s="8" t="s">
        <v>114</v>
      </c>
      <c r="C35" s="9">
        <v>13.868</v>
      </c>
      <c r="D35" s="9">
        <v>14.237</v>
      </c>
      <c r="E35" s="23" t="s">
        <v>17</v>
      </c>
      <c r="F35" s="8" t="s">
        <v>21</v>
      </c>
      <c r="G35" s="10">
        <v>5.4684359999999997E-7</v>
      </c>
      <c r="H35" s="26">
        <v>1.2732706382399995E-6</v>
      </c>
      <c r="I35" s="8" t="s">
        <v>18</v>
      </c>
      <c r="J35" s="10"/>
      <c r="K35" s="26"/>
      <c r="L35" s="31">
        <f t="shared" si="0"/>
        <v>5.4684359999999997E-7</v>
      </c>
      <c r="M35" s="10">
        <f t="shared" si="1"/>
        <v>1.2732706382399995E-6</v>
      </c>
      <c r="N35" s="11">
        <f t="shared" si="2"/>
        <v>2.3283999999999994</v>
      </c>
      <c r="O35" s="32" t="str">
        <f t="shared" si="3"/>
        <v>+III</v>
      </c>
      <c r="Q35" s="31">
        <f t="shared" si="6"/>
        <v>0.99999872672936174</v>
      </c>
      <c r="R35" s="10">
        <f t="shared" si="7"/>
        <v>0.99999872672936174</v>
      </c>
      <c r="S35" s="10">
        <f t="shared" si="8"/>
        <v>1.5803780039999997E-5</v>
      </c>
      <c r="T35" s="10">
        <f t="shared" si="9"/>
        <v>1.5803780039999997E-5</v>
      </c>
      <c r="U35" s="9">
        <f t="array" ref="U35">MIN(IF('Normen en duidingsklassen'!$E$13:$E$20&gt;=$M35,'Normen en duidingsklassen'!$E$13:$E$20))</f>
        <v>3.3333333333333337E-6</v>
      </c>
      <c r="V35" s="9">
        <f>IFERROR(MATCH($U35,'Normen en duidingsklassen'!$E$13:$E$20,),1)</f>
        <v>1</v>
      </c>
      <c r="W35" s="9" t="str">
        <f>INDEX('Normen en duidingsklassen'!$D$13:$D$20,V35)</f>
        <v>+III</v>
      </c>
      <c r="X35" s="9" t="b">
        <f t="shared" si="10"/>
        <v>0</v>
      </c>
      <c r="Y35" s="10">
        <f t="shared" si="11"/>
        <v>1.273270638257884E-6</v>
      </c>
      <c r="Z35" s="26">
        <f t="shared" si="12"/>
        <v>1.273270638257884E-6</v>
      </c>
    </row>
    <row r="36" spans="2:26" x14ac:dyDescent="0.25">
      <c r="B36" s="8" t="s">
        <v>115</v>
      </c>
      <c r="C36" s="9">
        <v>14.237</v>
      </c>
      <c r="D36" s="9">
        <v>15.472</v>
      </c>
      <c r="E36" s="23" t="s">
        <v>17</v>
      </c>
      <c r="F36" s="8" t="s">
        <v>21</v>
      </c>
      <c r="G36" s="10">
        <v>5.6463000000000005E-7</v>
      </c>
      <c r="H36" s="26">
        <v>3.0749749799999992E-6</v>
      </c>
      <c r="I36" s="8" t="s">
        <v>18</v>
      </c>
      <c r="J36" s="10"/>
      <c r="K36" s="26"/>
      <c r="L36" s="31">
        <f t="shared" si="0"/>
        <v>5.6463000000000005E-7</v>
      </c>
      <c r="M36" s="10">
        <f t="shared" si="1"/>
        <v>3.0749749799999992E-6</v>
      </c>
      <c r="N36" s="11">
        <f t="shared" si="2"/>
        <v>5.445999999999998</v>
      </c>
      <c r="O36" s="32" t="str">
        <f t="shared" si="3"/>
        <v>+III</v>
      </c>
      <c r="Q36" s="31">
        <f t="shared" si="6"/>
        <v>0.99999692502502002</v>
      </c>
      <c r="R36" s="10">
        <f t="shared" si="7"/>
        <v>0.99999692502502002</v>
      </c>
      <c r="S36" s="10">
        <f t="shared" si="8"/>
        <v>1.6317807000000001E-5</v>
      </c>
      <c r="T36" s="10">
        <f t="shared" si="9"/>
        <v>1.6317807000000001E-5</v>
      </c>
      <c r="U36" s="9">
        <f t="array" ref="U36">MIN(IF('Normen en duidingsklassen'!$E$13:$E$20&gt;=$M36,'Normen en duidingsklassen'!$E$13:$E$20))</f>
        <v>3.3333333333333337E-6</v>
      </c>
      <c r="V36" s="9">
        <f>IFERROR(MATCH($U36,'Normen en duidingsklassen'!$E$13:$E$20,),1)</f>
        <v>1</v>
      </c>
      <c r="W36" s="9" t="str">
        <f>INDEX('Normen en duidingsklassen'!$D$13:$D$20,V36)</f>
        <v>+III</v>
      </c>
      <c r="X36" s="9" t="b">
        <f t="shared" si="10"/>
        <v>0</v>
      </c>
      <c r="Y36" s="10">
        <f t="shared" si="11"/>
        <v>3.0749749799774406E-6</v>
      </c>
      <c r="Z36" s="26">
        <f t="shared" si="12"/>
        <v>3.0749749799774406E-6</v>
      </c>
    </row>
    <row r="37" spans="2:26" x14ac:dyDescent="0.25">
      <c r="B37" s="8" t="s">
        <v>116</v>
      </c>
      <c r="C37" s="9">
        <v>15.472</v>
      </c>
      <c r="D37" s="9">
        <v>15.9</v>
      </c>
      <c r="E37" s="23" t="s">
        <v>17</v>
      </c>
      <c r="F37" s="8" t="s">
        <v>21</v>
      </c>
      <c r="G37" s="10">
        <v>5.6464000000000004E-4</v>
      </c>
      <c r="H37" s="26">
        <v>1.409229312E-3</v>
      </c>
      <c r="I37" s="8" t="s">
        <v>17</v>
      </c>
      <c r="J37" s="10">
        <v>5.5464E-7</v>
      </c>
      <c r="K37" s="26">
        <v>1.4092293120000015E-6</v>
      </c>
      <c r="L37" s="31">
        <f t="shared" si="0"/>
        <v>5.5464E-7</v>
      </c>
      <c r="M37" s="10">
        <f t="shared" si="1"/>
        <v>1.4092293120000015E-6</v>
      </c>
      <c r="N37" s="11">
        <f t="shared" si="2"/>
        <v>2.5408000000000026</v>
      </c>
      <c r="O37" s="32" t="str">
        <f t="shared" si="3"/>
        <v>+III</v>
      </c>
      <c r="Q37" s="31">
        <f t="shared" si="6"/>
        <v>0.99999859077068798</v>
      </c>
      <c r="R37" s="10">
        <f t="shared" si="7"/>
        <v>0.99999859077068798</v>
      </c>
      <c r="S37" s="10">
        <f t="shared" si="8"/>
        <v>1.6029095999999998E-5</v>
      </c>
      <c r="T37" s="10">
        <f t="shared" si="9"/>
        <v>1.6029095999999998E-5</v>
      </c>
      <c r="U37" s="9">
        <f t="array" ref="U37">MIN(IF('Normen en duidingsklassen'!$E$13:$E$20&gt;=$M37,'Normen en duidingsklassen'!$E$13:$E$20))</f>
        <v>3.3333333333333337E-6</v>
      </c>
      <c r="V37" s="9">
        <f>IFERROR(MATCH($U37,'Normen en duidingsklassen'!$E$13:$E$20,),1)</f>
        <v>1</v>
      </c>
      <c r="W37" s="9" t="str">
        <f>INDEX('Normen en duidingsklassen'!$D$13:$D$20,V37)</f>
        <v>+III</v>
      </c>
      <c r="X37" s="9" t="b">
        <f t="shared" si="10"/>
        <v>0</v>
      </c>
      <c r="Y37" s="10">
        <f t="shared" si="11"/>
        <v>1.4092293120215871E-6</v>
      </c>
      <c r="Z37" s="26">
        <f t="shared" si="12"/>
        <v>1.4092293120215871E-6</v>
      </c>
    </row>
    <row r="38" spans="2:26" ht="15.75" thickBot="1" x14ac:dyDescent="0.3">
      <c r="B38" s="13"/>
      <c r="C38" s="14"/>
      <c r="D38" s="14"/>
      <c r="E38" s="24"/>
      <c r="F38" s="13"/>
      <c r="G38" s="15"/>
      <c r="H38" s="27"/>
      <c r="I38" s="13"/>
      <c r="J38" s="15"/>
      <c r="K38" s="27"/>
      <c r="L38" s="33"/>
      <c r="M38" s="15"/>
      <c r="N38" s="16"/>
      <c r="O38" s="34"/>
      <c r="Q38" s="33"/>
      <c r="R38" s="15"/>
      <c r="S38" s="15"/>
      <c r="T38" s="15"/>
      <c r="U38" s="14"/>
      <c r="V38" s="14"/>
      <c r="W38" s="14"/>
      <c r="X38" s="14"/>
      <c r="Y38" s="14"/>
      <c r="Z38" s="17"/>
    </row>
    <row r="39" spans="2:26" x14ac:dyDescent="0.25">
      <c r="Q39" s="1"/>
    </row>
    <row r="40" spans="2:26" x14ac:dyDescent="0.25">
      <c r="Q40" s="1"/>
    </row>
  </sheetData>
  <conditionalFormatting sqref="G15:H38">
    <cfRule type="expression" dxfId="85" priority="11">
      <formula>IF($E15="Nee",TRUE,FALSE)</formula>
    </cfRule>
  </conditionalFormatting>
  <conditionalFormatting sqref="J15:K38">
    <cfRule type="expression" dxfId="84" priority="10">
      <formula>IF($I15="Nee",TRUE,FALSE)</formula>
    </cfRule>
  </conditionalFormatting>
  <conditionalFormatting sqref="O15:O38">
    <cfRule type="cellIs" dxfId="83" priority="1" operator="equal">
      <formula>"0"</formula>
    </cfRule>
    <cfRule type="cellIs" dxfId="82" priority="2" operator="equal">
      <formula>"ND"</formula>
    </cfRule>
    <cfRule type="cellIs" dxfId="8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E39:E54 F15:F38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42"/>
  <sheetViews>
    <sheetView workbookViewId="0">
      <selection activeCell="F11" sqref="F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62</v>
      </c>
    </row>
    <row r="3" spans="2:26" x14ac:dyDescent="0.25">
      <c r="B3" s="35" t="s">
        <v>41</v>
      </c>
      <c r="C3" s="7">
        <v>14.8</v>
      </c>
    </row>
    <row r="4" spans="2:26" x14ac:dyDescent="0.25">
      <c r="B4" s="39" t="s">
        <v>119</v>
      </c>
      <c r="C4" s="12" t="s">
        <v>17</v>
      </c>
    </row>
    <row r="5" spans="2:26" x14ac:dyDescent="0.25">
      <c r="B5" s="39" t="s">
        <v>121</v>
      </c>
      <c r="C5" s="12" t="s">
        <v>122</v>
      </c>
    </row>
    <row r="6" spans="2:26" x14ac:dyDescent="0.25">
      <c r="B6" s="39" t="s">
        <v>44</v>
      </c>
      <c r="C6" s="26" t="str">
        <f>IFERROR(IF(C5="P1",1-PRODUCT(Q15:Q40),MAX(S15:S40)),"GR")</f>
        <v>GR</v>
      </c>
    </row>
    <row r="7" spans="2:26" x14ac:dyDescent="0.25">
      <c r="B7" s="39" t="s">
        <v>38</v>
      </c>
      <c r="C7" s="26">
        <f>IF(C5="P1",1-PRODUCT(R15:R40),MAX(T15:T40))</f>
        <v>1.1896074947925772E-4</v>
      </c>
    </row>
    <row r="8" spans="2:26" x14ac:dyDescent="0.25">
      <c r="B8" s="39" t="s">
        <v>29</v>
      </c>
      <c r="C8" s="26" t="str">
        <f>IFERROR(MAX(Y15:Y40),"GR")</f>
        <v>GR</v>
      </c>
    </row>
    <row r="9" spans="2:26" x14ac:dyDescent="0.25">
      <c r="B9" s="39" t="s">
        <v>123</v>
      </c>
      <c r="C9" s="26">
        <f>MAX(Z15:Z40)</f>
        <v>4.5389246563387609E-5</v>
      </c>
    </row>
    <row r="10" spans="2:26" x14ac:dyDescent="0.25">
      <c r="B10" s="39" t="s">
        <v>36</v>
      </c>
      <c r="C10" s="26" t="str">
        <f>IFERROR(1-PRODUCT(Q15:Q40),"GR")</f>
        <v>GR</v>
      </c>
    </row>
    <row r="11" spans="2:26" ht="15.75" thickBot="1" x14ac:dyDescent="0.3">
      <c r="B11" s="40" t="s">
        <v>124</v>
      </c>
      <c r="C11" s="27">
        <f>1-PRODUCT(R15:R40)</f>
        <v>1.1896074947925772E-4</v>
      </c>
    </row>
    <row r="13" spans="2:26" ht="15.75" thickBot="1" x14ac:dyDescent="0.3">
      <c r="Q13" t="s">
        <v>61</v>
      </c>
    </row>
    <row r="14" spans="2:26" ht="60.75" thickBot="1" x14ac:dyDescent="0.3">
      <c r="B14" s="18" t="s">
        <v>0</v>
      </c>
      <c r="C14" s="19" t="s">
        <v>1</v>
      </c>
      <c r="D14" s="19" t="s">
        <v>76</v>
      </c>
      <c r="E14" s="21" t="s">
        <v>3</v>
      </c>
      <c r="F14" s="18" t="s">
        <v>20</v>
      </c>
      <c r="G14" s="19" t="s">
        <v>4</v>
      </c>
      <c r="H14" s="20" t="s">
        <v>5</v>
      </c>
      <c r="I14" s="18" t="s">
        <v>19</v>
      </c>
      <c r="J14" s="19" t="s">
        <v>6</v>
      </c>
      <c r="K14" s="20" t="s">
        <v>7</v>
      </c>
      <c r="L14" s="19" t="s">
        <v>24</v>
      </c>
      <c r="M14" s="19" t="s">
        <v>25</v>
      </c>
      <c r="N14" s="19" t="s">
        <v>26</v>
      </c>
      <c r="O14" s="20" t="s">
        <v>27</v>
      </c>
      <c r="P14" s="2"/>
      <c r="Q14" s="35" t="s">
        <v>39</v>
      </c>
      <c r="R14" s="36" t="s">
        <v>40</v>
      </c>
      <c r="S14" s="36" t="s">
        <v>42</v>
      </c>
      <c r="T14" s="36" t="s">
        <v>43</v>
      </c>
      <c r="U14" s="37" t="s">
        <v>58</v>
      </c>
      <c r="V14" s="37" t="s">
        <v>59</v>
      </c>
      <c r="W14" s="4"/>
      <c r="X14" s="37" t="s">
        <v>60</v>
      </c>
      <c r="Y14" s="37" t="s">
        <v>125</v>
      </c>
      <c r="Z14" s="38" t="s">
        <v>126</v>
      </c>
    </row>
    <row r="15" spans="2:26" x14ac:dyDescent="0.25">
      <c r="B15" s="3" t="s">
        <v>8</v>
      </c>
      <c r="C15" s="4">
        <v>0</v>
      </c>
      <c r="D15" s="4">
        <v>0.377</v>
      </c>
      <c r="E15" s="22" t="s">
        <v>17</v>
      </c>
      <c r="F15" s="3" t="s">
        <v>21</v>
      </c>
      <c r="G15" s="5">
        <v>0</v>
      </c>
      <c r="H15" s="25">
        <v>0</v>
      </c>
      <c r="I15" s="3" t="s">
        <v>18</v>
      </c>
      <c r="J15" s="5"/>
      <c r="K15" s="25"/>
      <c r="L15" s="29">
        <f t="shared" ref="L15:L17" si="0">IF($E15="Nee",0,IF(I15="Ja",IF(ISNUMBER(J15),J15,"-"),IF(ISNUMBER(G15),G15,"-")))</f>
        <v>0</v>
      </c>
      <c r="M15" s="5">
        <f t="shared" ref="M15:M17" si="1">IF($E15="Nee",0,IF(I15="Ja",IF(ISNUMBER(K15),K15,"-"),IF(ISNUMBER(H15),H15,"-")))</f>
        <v>0</v>
      </c>
      <c r="N15" s="6">
        <f t="shared" ref="N15:N17" si="2">IF(ISNUMBER(L15),IF(M15=0,1,M15/L15),"-")</f>
        <v>1</v>
      </c>
      <c r="O15" s="30" t="str">
        <f t="shared" ref="O15:O37" si="3">IF(E15="Nee","NR",IF(ISNUMBER($M15),W15,IF($X15,"D","ND")))</f>
        <v>+III</v>
      </c>
      <c r="Q15" s="31">
        <f t="shared" ref="Q15:Q17" si="4">IF(AND(F15="Geen faalkans",I15="Nee"),1,1-M15)</f>
        <v>1</v>
      </c>
      <c r="R15" s="10">
        <f>IF(M15="-",1,Q15)</f>
        <v>1</v>
      </c>
      <c r="S15" s="10">
        <f t="shared" ref="S15:S17" si="5">IF(AND(F15="Geen faalkans",I15="Nee"),0,L15*$C$3)</f>
        <v>0</v>
      </c>
      <c r="T15" s="10">
        <f>IF(L15="-",0,S15)</f>
        <v>0</v>
      </c>
      <c r="U15" s="9">
        <f t="array" ref="U15">MIN(IF('Normen en duidingsklassen'!$E$13:$E$20&gt;=$M15,'Normen en duidingsklassen'!$E$13:$E$20))</f>
        <v>0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9" t="b">
        <f>IF($E15="Ja",IF($I15="Ja",NOT(ISNUMBER($J15)),FALSE),FALSE)</f>
        <v>0</v>
      </c>
      <c r="Y15" s="10">
        <f>1-Q15</f>
        <v>0</v>
      </c>
      <c r="Z15" s="26">
        <f>1-R15</f>
        <v>0</v>
      </c>
    </row>
    <row r="16" spans="2:26" x14ac:dyDescent="0.25">
      <c r="B16" s="8" t="s">
        <v>9</v>
      </c>
      <c r="C16" s="9">
        <v>0.377</v>
      </c>
      <c r="D16" s="9">
        <v>0.83599999999999997</v>
      </c>
      <c r="E16" s="23" t="s">
        <v>17</v>
      </c>
      <c r="F16" s="8" t="s">
        <v>21</v>
      </c>
      <c r="G16" s="10">
        <v>3.866751735204841E-7</v>
      </c>
      <c r="H16" s="26">
        <v>5.0381455058677953E-7</v>
      </c>
      <c r="I16" s="8" t="s">
        <v>18</v>
      </c>
      <c r="J16" s="10"/>
      <c r="K16" s="26"/>
      <c r="L16" s="31">
        <f t="shared" si="0"/>
        <v>3.866751735204841E-7</v>
      </c>
      <c r="M16" s="10">
        <f t="shared" si="1"/>
        <v>5.0381455058677953E-7</v>
      </c>
      <c r="N16" s="11">
        <f t="shared" si="2"/>
        <v>1.30294</v>
      </c>
      <c r="O16" s="32" t="str">
        <f t="shared" si="3"/>
        <v>+III</v>
      </c>
      <c r="Q16" s="31">
        <f t="shared" si="4"/>
        <v>0.99999949618544937</v>
      </c>
      <c r="R16" s="10">
        <f t="shared" ref="R16:R17" si="6">IF(M16="-",1,Q16)</f>
        <v>0.99999949618544937</v>
      </c>
      <c r="S16" s="10">
        <f t="shared" si="5"/>
        <v>5.722792568103165E-6</v>
      </c>
      <c r="T16" s="10">
        <f t="shared" ref="T16:T17" si="7">IF(L16="-",0,S16)</f>
        <v>5.722792568103165E-6</v>
      </c>
      <c r="U16" s="9">
        <f t="array" ref="U16">MIN(IF('Normen en duidingsklassen'!$E$13:$E$20&gt;=$M16,'Normen en duidingsklassen'!$E$13:$E$20))</f>
        <v>3.3333333333333337E-6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 t="shared" ref="X16:X37" si="8">IF($E16="Ja",IF($I16="Ja",NOT(ISNUMBER($J16)),FALSE),FALSE)</f>
        <v>0</v>
      </c>
      <c r="Y16" s="10">
        <f t="shared" ref="Y16:Y37" si="9">1-Q16</f>
        <v>5.0381455063419622E-7</v>
      </c>
      <c r="Z16" s="26">
        <f t="shared" ref="Z16:Z37" si="10">1-R16</f>
        <v>5.0381455063419622E-7</v>
      </c>
    </row>
    <row r="17" spans="2:26" x14ac:dyDescent="0.25">
      <c r="B17" s="8" t="s">
        <v>10</v>
      </c>
      <c r="C17" s="9">
        <v>0.83599999999999997</v>
      </c>
      <c r="D17" s="9">
        <v>2.2789999999999999</v>
      </c>
      <c r="E17" s="23" t="s">
        <v>17</v>
      </c>
      <c r="F17" s="8" t="s">
        <v>21</v>
      </c>
      <c r="G17" s="10">
        <v>1.1600255205614522E-5</v>
      </c>
      <c r="H17" s="26">
        <v>2.264810625833768E-5</v>
      </c>
      <c r="I17" s="8" t="s">
        <v>18</v>
      </c>
      <c r="J17" s="10"/>
      <c r="K17" s="26"/>
      <c r="L17" s="31">
        <f t="shared" si="0"/>
        <v>1.1600255205614522E-5</v>
      </c>
      <c r="M17" s="10">
        <f t="shared" si="1"/>
        <v>2.264810625833768E-5</v>
      </c>
      <c r="N17" s="11">
        <f t="shared" si="2"/>
        <v>1.95238</v>
      </c>
      <c r="O17" s="32" t="str">
        <f t="shared" si="3"/>
        <v>+II</v>
      </c>
      <c r="Q17" s="31">
        <f t="shared" si="4"/>
        <v>0.99997735189374171</v>
      </c>
      <c r="R17" s="10">
        <f t="shared" si="6"/>
        <v>0.99997735189374171</v>
      </c>
      <c r="S17" s="10">
        <f t="shared" si="5"/>
        <v>1.7168377704309494E-4</v>
      </c>
      <c r="T17" s="10">
        <f t="shared" si="7"/>
        <v>1.7168377704309494E-4</v>
      </c>
      <c r="U17" s="9">
        <f t="array" ref="U17">MIN(IF('Normen en duidingsklassen'!$E$13:$E$20&gt;=$M17,'Normen en duidingsklassen'!$E$13:$E$20))</f>
        <v>3.3333333333333335E-5</v>
      </c>
      <c r="V17" s="9">
        <f>IFERROR(MATCH($U17,'Normen en duidingsklassen'!$E$13:$E$20,0),1)</f>
        <v>2</v>
      </c>
      <c r="W17" s="9" t="str">
        <f>INDEX('Normen en duidingsklassen'!$D$13:$D$20,V17)</f>
        <v>+II</v>
      </c>
      <c r="X17" s="9" t="b">
        <f t="shared" si="8"/>
        <v>0</v>
      </c>
      <c r="Y17" s="10">
        <f t="shared" si="9"/>
        <v>2.2648106258293943E-5</v>
      </c>
      <c r="Z17" s="26">
        <f t="shared" si="10"/>
        <v>2.2648106258293943E-5</v>
      </c>
    </row>
    <row r="18" spans="2:26" x14ac:dyDescent="0.25">
      <c r="B18" s="8" t="s">
        <v>11</v>
      </c>
      <c r="C18" s="9">
        <v>2.2789999999999999</v>
      </c>
      <c r="D18" s="9">
        <v>2.74</v>
      </c>
      <c r="E18" s="23" t="s">
        <v>17</v>
      </c>
      <c r="F18" s="8" t="s">
        <v>21</v>
      </c>
      <c r="G18" s="10">
        <v>3.480076561684357E-5</v>
      </c>
      <c r="H18" s="26">
        <v>4.5389246563424404E-5</v>
      </c>
      <c r="I18" s="8" t="s">
        <v>18</v>
      </c>
      <c r="J18" s="10"/>
      <c r="K18" s="26"/>
      <c r="L18" s="31">
        <f t="shared" ref="L18:L37" si="11">IF($E18="Nee",0,IF(I18="Ja",IF(ISNUMBER(J18),J18,"-"),IF(ISNUMBER(G18),G18,"-")))</f>
        <v>3.480076561684357E-5</v>
      </c>
      <c r="M18" s="10">
        <f t="shared" ref="M18:M37" si="12">IF($E18="Nee",0,IF(I18="Ja",IF(ISNUMBER(K18),K18,"-"),IF(ISNUMBER(H18),H18,"-")))</f>
        <v>4.5389246563424404E-5</v>
      </c>
      <c r="N18" s="11">
        <f t="shared" ref="N18:N37" si="13">IF(ISNUMBER(L18),IF(M18=0,1,M18/L18),"-")</f>
        <v>1.3042600000000002</v>
      </c>
      <c r="O18" s="32" t="str">
        <f t="shared" si="3"/>
        <v>+I</v>
      </c>
      <c r="Q18" s="31">
        <f t="shared" ref="Q18:Q37" si="14">IF(AND(F18="Geen faalkans",I18="Nee"),1,1-M18)</f>
        <v>0.99995461075343661</v>
      </c>
      <c r="R18" s="10">
        <f t="shared" ref="R18:R37" si="15">IF(M18="-",1,Q18)</f>
        <v>0.99995461075343661</v>
      </c>
      <c r="S18" s="10">
        <f t="shared" ref="S18:S37" si="16">IF(AND(F18="Geen faalkans",I18="Nee"),0,L18*$C$3)</f>
        <v>5.1505133112928489E-4</v>
      </c>
      <c r="T18" s="10">
        <f t="shared" ref="T18:T37" si="17">IF(L18="-",0,S18)</f>
        <v>5.1505133112928489E-4</v>
      </c>
      <c r="U18" s="9">
        <f t="array" ref="U18">MIN(IF('Normen en duidingsklassen'!$E$13:$E$20&gt;=$M18,'Normen en duidingsklassen'!$E$13:$E$20))</f>
        <v>3.3333333333333338E-4</v>
      </c>
      <c r="V18" s="9">
        <f>IFERROR(MATCH($U18,'Normen en duidingsklassen'!$E$13:$E$20,0),1)</f>
        <v>3</v>
      </c>
      <c r="W18" s="9" t="str">
        <f>INDEX('Normen en duidingsklassen'!$D$13:$D$20,V18)</f>
        <v>+I</v>
      </c>
      <c r="X18" s="9" t="b">
        <f t="shared" si="8"/>
        <v>0</v>
      </c>
      <c r="Y18" s="10">
        <f t="shared" si="9"/>
        <v>4.5389246563387609E-5</v>
      </c>
      <c r="Z18" s="26">
        <f t="shared" si="10"/>
        <v>4.5389246563387609E-5</v>
      </c>
    </row>
    <row r="19" spans="2:26" x14ac:dyDescent="0.25">
      <c r="B19" s="8" t="s">
        <v>12</v>
      </c>
      <c r="C19" s="9">
        <v>2.74</v>
      </c>
      <c r="D19" s="9">
        <v>3.0750000000000002</v>
      </c>
      <c r="E19" s="23" t="s">
        <v>17</v>
      </c>
      <c r="F19" s="8" t="s">
        <v>21</v>
      </c>
      <c r="G19" s="10">
        <v>0.01</v>
      </c>
      <c r="H19" s="26">
        <v>0.1</v>
      </c>
      <c r="I19" s="8" t="s">
        <v>17</v>
      </c>
      <c r="J19" s="10">
        <v>8.0000000000000002E-8</v>
      </c>
      <c r="K19" s="26">
        <v>9.7688000000000008E-8</v>
      </c>
      <c r="L19" s="31">
        <f t="shared" si="11"/>
        <v>8.0000000000000002E-8</v>
      </c>
      <c r="M19" s="10">
        <f t="shared" si="12"/>
        <v>9.7688000000000008E-8</v>
      </c>
      <c r="N19" s="11">
        <f t="shared" si="13"/>
        <v>1.2211000000000001</v>
      </c>
      <c r="O19" s="32" t="str">
        <f t="shared" si="3"/>
        <v>+III</v>
      </c>
      <c r="Q19" s="31">
        <f t="shared" si="14"/>
        <v>0.99999990231199998</v>
      </c>
      <c r="R19" s="10">
        <f t="shared" si="15"/>
        <v>0.99999990231199998</v>
      </c>
      <c r="S19" s="10">
        <f t="shared" si="16"/>
        <v>1.184E-6</v>
      </c>
      <c r="T19" s="10">
        <f t="shared" si="17"/>
        <v>1.184E-6</v>
      </c>
      <c r="U19" s="9">
        <f t="array" ref="U19">MIN(IF('Normen en duidingsklassen'!$E$13:$E$20&gt;=$M19,'Normen en duidingsklassen'!$E$13:$E$20))</f>
        <v>3.3333333333333337E-6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8"/>
        <v>0</v>
      </c>
      <c r="Y19" s="10">
        <f t="shared" si="9"/>
        <v>9.7688000022522203E-8</v>
      </c>
      <c r="Z19" s="26">
        <f t="shared" si="10"/>
        <v>9.7688000022522203E-8</v>
      </c>
    </row>
    <row r="20" spans="2:26" x14ac:dyDescent="0.25">
      <c r="B20" s="8" t="s">
        <v>13</v>
      </c>
      <c r="C20" s="9">
        <v>3.0750000000000002</v>
      </c>
      <c r="D20" s="9">
        <v>4.2110000000000003</v>
      </c>
      <c r="E20" s="23" t="s">
        <v>17</v>
      </c>
      <c r="F20" s="8" t="s">
        <v>21</v>
      </c>
      <c r="G20" s="10">
        <v>0.3</v>
      </c>
      <c r="H20" s="26">
        <v>0.5</v>
      </c>
      <c r="I20" s="8" t="s">
        <v>17</v>
      </c>
      <c r="J20" s="10">
        <v>7.9999999999999996E-6</v>
      </c>
      <c r="K20" s="26">
        <v>1.3998080000000001E-5</v>
      </c>
      <c r="L20" s="31">
        <f t="shared" si="11"/>
        <v>7.9999999999999996E-6</v>
      </c>
      <c r="M20" s="10">
        <f t="shared" si="12"/>
        <v>1.3998080000000001E-5</v>
      </c>
      <c r="N20" s="11">
        <f t="shared" si="13"/>
        <v>1.7497600000000002</v>
      </c>
      <c r="O20" s="32" t="str">
        <f t="shared" si="3"/>
        <v>+II</v>
      </c>
      <c r="Q20" s="31">
        <f t="shared" si="14"/>
        <v>0.99998600191999998</v>
      </c>
      <c r="R20" s="10">
        <f t="shared" si="15"/>
        <v>0.99998600191999998</v>
      </c>
      <c r="S20" s="10">
        <f t="shared" si="16"/>
        <v>1.184E-4</v>
      </c>
      <c r="T20" s="10">
        <f t="shared" si="17"/>
        <v>1.184E-4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2</v>
      </c>
      <c r="W20" s="9" t="str">
        <f>INDEX('Normen en duidingsklassen'!$D$13:$D$20,V20)</f>
        <v>+II</v>
      </c>
      <c r="X20" s="9" t="b">
        <f t="shared" si="8"/>
        <v>0</v>
      </c>
      <c r="Y20" s="10">
        <f t="shared" si="9"/>
        <v>1.3998080000021673E-5</v>
      </c>
      <c r="Z20" s="26">
        <f t="shared" si="10"/>
        <v>1.3998080000021673E-5</v>
      </c>
    </row>
    <row r="21" spans="2:26" x14ac:dyDescent="0.25">
      <c r="B21" s="8" t="s">
        <v>14</v>
      </c>
      <c r="C21" s="9">
        <v>4.2110000000000003</v>
      </c>
      <c r="D21" s="9">
        <v>4.4169999999999998</v>
      </c>
      <c r="E21" s="23" t="s">
        <v>17</v>
      </c>
      <c r="F21" s="8" t="s">
        <v>21</v>
      </c>
      <c r="G21" s="10">
        <v>1</v>
      </c>
      <c r="H21" s="26">
        <v>1</v>
      </c>
      <c r="I21" s="8" t="s">
        <v>17</v>
      </c>
      <c r="J21" s="10">
        <v>8.9999999999999995E-14</v>
      </c>
      <c r="K21" s="26">
        <v>1.0223639999999996E-13</v>
      </c>
      <c r="L21" s="31">
        <f t="shared" si="11"/>
        <v>8.9999999999999995E-14</v>
      </c>
      <c r="M21" s="10">
        <f t="shared" si="12"/>
        <v>1.0223639999999996E-13</v>
      </c>
      <c r="N21" s="11">
        <f t="shared" si="13"/>
        <v>1.1359599999999996</v>
      </c>
      <c r="O21" s="32" t="str">
        <f t="shared" si="3"/>
        <v>+III</v>
      </c>
      <c r="Q21" s="31">
        <f t="shared" si="14"/>
        <v>0.99999999999989775</v>
      </c>
      <c r="R21" s="10">
        <f t="shared" si="15"/>
        <v>0.99999999999989775</v>
      </c>
      <c r="S21" s="10">
        <f t="shared" si="16"/>
        <v>1.332E-12</v>
      </c>
      <c r="T21" s="10">
        <f t="shared" si="17"/>
        <v>1.332E-12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9" t="b">
        <f t="shared" si="8"/>
        <v>0</v>
      </c>
      <c r="Y21" s="10">
        <f t="shared" si="9"/>
        <v>1.0225154056797692E-13</v>
      </c>
      <c r="Z21" s="26">
        <f t="shared" si="10"/>
        <v>1.0225154056797692E-13</v>
      </c>
    </row>
    <row r="22" spans="2:26" x14ac:dyDescent="0.25">
      <c r="B22" s="8" t="s">
        <v>15</v>
      </c>
      <c r="C22" s="9">
        <v>4.4169999999999998</v>
      </c>
      <c r="D22" s="9">
        <v>5.4779999999999998</v>
      </c>
      <c r="E22" s="23" t="s">
        <v>17</v>
      </c>
      <c r="F22" s="8" t="s">
        <v>21</v>
      </c>
      <c r="G22" s="10">
        <v>3.86675173520485E-7</v>
      </c>
      <c r="H22" s="26">
        <v>6.5744833052993984E-7</v>
      </c>
      <c r="I22" s="8" t="s">
        <v>18</v>
      </c>
      <c r="J22" s="10"/>
      <c r="K22" s="26"/>
      <c r="L22" s="31">
        <f t="shared" si="11"/>
        <v>3.86675173520485E-7</v>
      </c>
      <c r="M22" s="10">
        <f t="shared" si="12"/>
        <v>6.5744833052993984E-7</v>
      </c>
      <c r="N22" s="11">
        <f t="shared" si="13"/>
        <v>1.7002600000000001</v>
      </c>
      <c r="O22" s="32" t="str">
        <f t="shared" si="3"/>
        <v>+III</v>
      </c>
      <c r="Q22" s="31">
        <f t="shared" si="14"/>
        <v>0.99999934255166945</v>
      </c>
      <c r="R22" s="10">
        <f t="shared" si="15"/>
        <v>0.99999934255166945</v>
      </c>
      <c r="S22" s="10">
        <f t="shared" si="16"/>
        <v>5.7227925681031786E-6</v>
      </c>
      <c r="T22" s="10">
        <f t="shared" si="17"/>
        <v>5.7227925681031786E-6</v>
      </c>
      <c r="U22" s="9">
        <f t="array" ref="U22">MIN(IF('Normen en duidingsklassen'!$E$13:$E$20&gt;=$M22,'Normen en duidingsklassen'!$E$13:$E$20))</f>
        <v>3.3333333333333337E-6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8"/>
        <v>0</v>
      </c>
      <c r="Y22" s="10">
        <f t="shared" si="9"/>
        <v>6.5744833055436658E-7</v>
      </c>
      <c r="Z22" s="26">
        <f t="shared" si="10"/>
        <v>6.5744833055436658E-7</v>
      </c>
    </row>
    <row r="23" spans="2:26" x14ac:dyDescent="0.25">
      <c r="B23" s="8" t="s">
        <v>16</v>
      </c>
      <c r="C23" s="9">
        <v>5.4779999999999998</v>
      </c>
      <c r="D23" s="9">
        <v>5.4870000000000001</v>
      </c>
      <c r="E23" s="23" t="s">
        <v>17</v>
      </c>
      <c r="F23" s="8" t="s">
        <v>21</v>
      </c>
      <c r="G23" s="10">
        <v>1.16002552056146E-5</v>
      </c>
      <c r="H23" s="26">
        <v>1.1669160721535953E-5</v>
      </c>
      <c r="I23" s="8" t="s">
        <v>18</v>
      </c>
      <c r="J23" s="10"/>
      <c r="K23" s="26"/>
      <c r="L23" s="31">
        <f t="shared" si="11"/>
        <v>1.16002552056146E-5</v>
      </c>
      <c r="M23" s="10">
        <f t="shared" si="12"/>
        <v>1.1669160721535953E-5</v>
      </c>
      <c r="N23" s="11">
        <f t="shared" si="13"/>
        <v>1.0059400000000003</v>
      </c>
      <c r="O23" s="32" t="str">
        <f t="shared" si="3"/>
        <v>+II</v>
      </c>
      <c r="Q23" s="31">
        <f t="shared" si="14"/>
        <v>0.99998833083927852</v>
      </c>
      <c r="R23" s="10">
        <f t="shared" si="15"/>
        <v>0.99998833083927852</v>
      </c>
      <c r="S23" s="10">
        <f t="shared" si="16"/>
        <v>1.716837770430961E-4</v>
      </c>
      <c r="T23" s="10">
        <f t="shared" si="17"/>
        <v>1.716837770430961E-4</v>
      </c>
      <c r="U23" s="9">
        <f t="array" ref="U23">MIN(IF('Normen en duidingsklassen'!$E$13:$E$20&gt;=$M23,'Normen en duidingsklassen'!$E$13:$E$20))</f>
        <v>3.3333333333333335E-5</v>
      </c>
      <c r="V23" s="9">
        <f>IFERROR(MATCH($U23,'Normen en duidingsklassen'!$E$13:$E$20,0),1)</f>
        <v>2</v>
      </c>
      <c r="W23" s="9" t="str">
        <f>INDEX('Normen en duidingsklassen'!$D$13:$D$20,V23)</f>
        <v>+II</v>
      </c>
      <c r="X23" s="9" t="b">
        <f t="shared" si="8"/>
        <v>0</v>
      </c>
      <c r="Y23" s="10">
        <f t="shared" si="9"/>
        <v>1.1669160721483607E-5</v>
      </c>
      <c r="Z23" s="26">
        <f t="shared" si="10"/>
        <v>1.1669160721483607E-5</v>
      </c>
    </row>
    <row r="24" spans="2:26" x14ac:dyDescent="0.25">
      <c r="B24" s="8" t="s">
        <v>103</v>
      </c>
      <c r="C24" s="9">
        <v>5.4870000000000001</v>
      </c>
      <c r="D24" s="9">
        <v>5.8280000000000003</v>
      </c>
      <c r="E24" s="23" t="s">
        <v>17</v>
      </c>
      <c r="F24" s="8" t="s">
        <v>21</v>
      </c>
      <c r="G24" s="10">
        <v>3.4800765616843699E-5</v>
      </c>
      <c r="H24" s="26">
        <v>2.9999999999999997E-4</v>
      </c>
      <c r="I24" s="8" t="s">
        <v>17</v>
      </c>
      <c r="J24" s="10">
        <v>2E-8</v>
      </c>
      <c r="K24" s="26">
        <v>2.45012E-8</v>
      </c>
      <c r="L24" s="31">
        <f t="shared" si="11"/>
        <v>2E-8</v>
      </c>
      <c r="M24" s="10">
        <f t="shared" si="12"/>
        <v>2.45012E-8</v>
      </c>
      <c r="N24" s="11">
        <f t="shared" si="13"/>
        <v>1.22506</v>
      </c>
      <c r="O24" s="32" t="str">
        <f t="shared" si="3"/>
        <v>+III</v>
      </c>
      <c r="Q24" s="31">
        <f t="shared" si="14"/>
        <v>0.99999997549880004</v>
      </c>
      <c r="R24" s="10">
        <f t="shared" si="15"/>
        <v>0.99999997549880004</v>
      </c>
      <c r="S24" s="10">
        <f t="shared" si="16"/>
        <v>2.96E-7</v>
      </c>
      <c r="T24" s="10">
        <f t="shared" si="17"/>
        <v>2.96E-7</v>
      </c>
      <c r="U24" s="9">
        <f t="array" ref="U24">MIN(IF('Normen en duidingsklassen'!$E$13:$E$20&gt;=$M24,'Normen en duidingsklassen'!$E$13:$E$20))</f>
        <v>3.3333333333333337E-6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8"/>
        <v>0</v>
      </c>
      <c r="Y24" s="10">
        <f t="shared" si="9"/>
        <v>2.450119995778266E-8</v>
      </c>
      <c r="Z24" s="26">
        <f t="shared" si="10"/>
        <v>2.450119995778266E-8</v>
      </c>
    </row>
    <row r="25" spans="2:26" x14ac:dyDescent="0.25">
      <c r="B25" s="8" t="s">
        <v>104</v>
      </c>
      <c r="C25" s="9">
        <v>5.8280000000000003</v>
      </c>
      <c r="D25" s="9">
        <v>5.8760000000000003</v>
      </c>
      <c r="E25" s="23" t="s">
        <v>17</v>
      </c>
      <c r="F25" s="8" t="s">
        <v>21</v>
      </c>
      <c r="G25" s="10">
        <v>1.0000119999999999E-2</v>
      </c>
      <c r="H25" s="26">
        <v>0.1</v>
      </c>
      <c r="I25" s="8" t="s">
        <v>17</v>
      </c>
      <c r="J25" s="10">
        <v>4.5498459999999999E-9</v>
      </c>
      <c r="K25" s="26">
        <v>4.6939851212799996E-9</v>
      </c>
      <c r="L25" s="31">
        <f t="shared" si="11"/>
        <v>4.5498459999999999E-9</v>
      </c>
      <c r="M25" s="10">
        <f t="shared" si="12"/>
        <v>4.6939851212799996E-9</v>
      </c>
      <c r="N25" s="11">
        <f t="shared" si="13"/>
        <v>1.0316799999999999</v>
      </c>
      <c r="O25" s="32" t="str">
        <f t="shared" si="3"/>
        <v>+III</v>
      </c>
      <c r="Q25" s="31">
        <f t="shared" si="14"/>
        <v>0.99999999530601491</v>
      </c>
      <c r="R25" s="10">
        <f t="shared" si="15"/>
        <v>0.99999999530601491</v>
      </c>
      <c r="S25" s="10">
        <f t="shared" si="16"/>
        <v>6.7337720800000007E-8</v>
      </c>
      <c r="T25" s="10">
        <f t="shared" si="17"/>
        <v>6.7337720800000007E-8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 t="shared" si="8"/>
        <v>0</v>
      </c>
      <c r="Y25" s="10">
        <f t="shared" si="9"/>
        <v>4.6939850895100221E-9</v>
      </c>
      <c r="Z25" s="26">
        <f t="shared" si="10"/>
        <v>4.6939850895100221E-9</v>
      </c>
    </row>
    <row r="26" spans="2:26" x14ac:dyDescent="0.25">
      <c r="B26" s="8" t="s">
        <v>105</v>
      </c>
      <c r="C26" s="9">
        <v>5.8760000000000003</v>
      </c>
      <c r="D26" s="9">
        <v>6.8330000000000002</v>
      </c>
      <c r="E26" s="23" t="s">
        <v>17</v>
      </c>
      <c r="F26" s="8" t="s">
        <v>21</v>
      </c>
      <c r="G26" s="10">
        <v>0.30000000000010002</v>
      </c>
      <c r="H26" s="26">
        <v>0.4</v>
      </c>
      <c r="I26" s="8" t="s">
        <v>17</v>
      </c>
      <c r="J26" s="10">
        <v>4.9999999999999998E-7</v>
      </c>
      <c r="K26" s="26">
        <v>8.1580999999999984E-7</v>
      </c>
      <c r="L26" s="31">
        <f t="shared" si="11"/>
        <v>4.9999999999999998E-7</v>
      </c>
      <c r="M26" s="10">
        <f t="shared" si="12"/>
        <v>8.1580999999999984E-7</v>
      </c>
      <c r="N26" s="11">
        <f t="shared" si="13"/>
        <v>1.6316199999999998</v>
      </c>
      <c r="O26" s="32" t="str">
        <f t="shared" si="3"/>
        <v>+III</v>
      </c>
      <c r="Q26" s="31">
        <f t="shared" si="14"/>
        <v>0.99999918419</v>
      </c>
      <c r="R26" s="10">
        <f t="shared" si="15"/>
        <v>0.99999918419</v>
      </c>
      <c r="S26" s="10">
        <f t="shared" si="16"/>
        <v>7.4000000000000003E-6</v>
      </c>
      <c r="T26" s="10">
        <f t="shared" si="17"/>
        <v>7.4000000000000003E-6</v>
      </c>
      <c r="U26" s="9">
        <f t="array" ref="U26">MIN(IF('Normen en duidingsklassen'!$E$13:$E$20&gt;=$M26,'Normen en duidingsklassen'!$E$13:$E$20))</f>
        <v>3.3333333333333337E-6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9" t="b">
        <f t="shared" si="8"/>
        <v>0</v>
      </c>
      <c r="Y26" s="10">
        <f t="shared" si="9"/>
        <v>8.1580999999886217E-7</v>
      </c>
      <c r="Z26" s="26">
        <f t="shared" si="10"/>
        <v>8.1580999999886217E-7</v>
      </c>
    </row>
    <row r="27" spans="2:26" x14ac:dyDescent="0.25">
      <c r="B27" s="8" t="s">
        <v>106</v>
      </c>
      <c r="C27" s="9">
        <v>6.8330000000000002</v>
      </c>
      <c r="D27" s="9">
        <v>7.7610000000000001</v>
      </c>
      <c r="E27" s="23" t="s">
        <v>17</v>
      </c>
      <c r="F27" s="8" t="s">
        <v>22</v>
      </c>
      <c r="G27" s="10"/>
      <c r="H27" s="26"/>
      <c r="I27" s="8" t="s">
        <v>17</v>
      </c>
      <c r="J27" s="10"/>
      <c r="K27" s="26"/>
      <c r="L27" s="31" t="str">
        <f t="shared" si="11"/>
        <v>-</v>
      </c>
      <c r="M27" s="10" t="str">
        <f t="shared" si="12"/>
        <v>-</v>
      </c>
      <c r="N27" s="11" t="str">
        <f t="shared" si="13"/>
        <v>-</v>
      </c>
      <c r="O27" s="32" t="str">
        <f t="shared" si="3"/>
        <v>D</v>
      </c>
      <c r="Q27" s="31" t="e">
        <f t="shared" si="14"/>
        <v>#VALUE!</v>
      </c>
      <c r="R27" s="10">
        <f t="shared" si="15"/>
        <v>1</v>
      </c>
      <c r="S27" s="10" t="e">
        <f t="shared" si="16"/>
        <v>#VALUE!</v>
      </c>
      <c r="T27" s="10">
        <f t="shared" si="17"/>
        <v>0</v>
      </c>
      <c r="U27" s="9">
        <f t="array" ref="U27">MIN(IF('Normen en duidingsklassen'!$E$13:$E$20&gt;=$M27,'Normen en duidingsklassen'!$E$13:$E$20))</f>
        <v>0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8"/>
        <v>1</v>
      </c>
      <c r="Y27" s="10" t="e">
        <f t="shared" si="9"/>
        <v>#VALUE!</v>
      </c>
      <c r="Z27" s="26">
        <f t="shared" si="10"/>
        <v>0</v>
      </c>
    </row>
    <row r="28" spans="2:26" x14ac:dyDescent="0.25">
      <c r="B28" s="8" t="s">
        <v>107</v>
      </c>
      <c r="C28" s="9">
        <v>7.7610000000000001</v>
      </c>
      <c r="D28" s="9">
        <v>8.01</v>
      </c>
      <c r="E28" s="23" t="s">
        <v>17</v>
      </c>
      <c r="F28" s="8" t="s">
        <v>21</v>
      </c>
      <c r="G28" s="10">
        <v>3.0000000000000001E-6</v>
      </c>
      <c r="H28" s="26">
        <v>3.4930199999999991E-6</v>
      </c>
      <c r="I28" s="8" t="s">
        <v>18</v>
      </c>
      <c r="J28" s="10"/>
      <c r="K28" s="26"/>
      <c r="L28" s="31">
        <f t="shared" si="11"/>
        <v>3.0000000000000001E-6</v>
      </c>
      <c r="M28" s="10">
        <f t="shared" si="12"/>
        <v>3.4930199999999991E-6</v>
      </c>
      <c r="N28" s="11">
        <f t="shared" si="13"/>
        <v>1.1643399999999997</v>
      </c>
      <c r="O28" s="32" t="str">
        <f t="shared" si="3"/>
        <v>+II</v>
      </c>
      <c r="Q28" s="31">
        <f t="shared" si="14"/>
        <v>0.99999650697999998</v>
      </c>
      <c r="R28" s="10">
        <f t="shared" si="15"/>
        <v>0.99999650697999998</v>
      </c>
      <c r="S28" s="10">
        <f t="shared" si="16"/>
        <v>4.4400000000000002E-5</v>
      </c>
      <c r="T28" s="10">
        <f t="shared" si="17"/>
        <v>4.4400000000000002E-5</v>
      </c>
      <c r="U28" s="9">
        <f t="array" ref="U28">MIN(IF('Normen en duidingsklassen'!$E$13:$E$20&gt;=$M28,'Normen en duidingsklassen'!$E$13:$E$20))</f>
        <v>3.3333333333333335E-5</v>
      </c>
      <c r="V28" s="9">
        <f>IFERROR(MATCH($U28,'Normen en duidingsklassen'!$E$13:$E$20,0),1)</f>
        <v>2</v>
      </c>
      <c r="W28" s="9" t="str">
        <f>INDEX('Normen en duidingsklassen'!$D$13:$D$20,V28)</f>
        <v>+II</v>
      </c>
      <c r="X28" s="9" t="b">
        <f t="shared" si="8"/>
        <v>0</v>
      </c>
      <c r="Y28" s="10">
        <f t="shared" si="9"/>
        <v>3.4930200000227174E-6</v>
      </c>
      <c r="Z28" s="26">
        <f t="shared" si="10"/>
        <v>3.4930200000227174E-6</v>
      </c>
    </row>
    <row r="29" spans="2:26" x14ac:dyDescent="0.25">
      <c r="B29" s="8" t="s">
        <v>108</v>
      </c>
      <c r="C29" s="9">
        <v>8.01</v>
      </c>
      <c r="D29" s="9">
        <v>8.0380000000000003</v>
      </c>
      <c r="E29" s="23" t="s">
        <v>17</v>
      </c>
      <c r="F29" s="8" t="s">
        <v>21</v>
      </c>
      <c r="G29" s="10">
        <v>5.9999999999999995E-8</v>
      </c>
      <c r="H29" s="26">
        <v>6.110880000000001E-8</v>
      </c>
      <c r="I29" s="8" t="s">
        <v>18</v>
      </c>
      <c r="J29" s="10"/>
      <c r="K29" s="26"/>
      <c r="L29" s="31">
        <f t="shared" si="11"/>
        <v>5.9999999999999995E-8</v>
      </c>
      <c r="M29" s="10">
        <f t="shared" si="12"/>
        <v>6.110880000000001E-8</v>
      </c>
      <c r="N29" s="11">
        <f t="shared" si="13"/>
        <v>1.0184800000000003</v>
      </c>
      <c r="O29" s="32" t="str">
        <f t="shared" si="3"/>
        <v>+III</v>
      </c>
      <c r="Q29" s="31">
        <f t="shared" si="14"/>
        <v>0.99999993889119998</v>
      </c>
      <c r="R29" s="10">
        <f t="shared" si="15"/>
        <v>0.99999993889119998</v>
      </c>
      <c r="S29" s="10">
        <f t="shared" si="16"/>
        <v>8.8800000000000001E-7</v>
      </c>
      <c r="T29" s="10">
        <f t="shared" si="17"/>
        <v>8.8800000000000001E-7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8"/>
        <v>0</v>
      </c>
      <c r="Y29" s="10">
        <f t="shared" si="9"/>
        <v>6.1108800020193144E-8</v>
      </c>
      <c r="Z29" s="26">
        <f t="shared" si="10"/>
        <v>6.1108800020193144E-8</v>
      </c>
    </row>
    <row r="30" spans="2:26" x14ac:dyDescent="0.25">
      <c r="B30" s="8" t="s">
        <v>109</v>
      </c>
      <c r="C30" s="9">
        <v>8.0380000000000003</v>
      </c>
      <c r="D30" s="9">
        <v>8.18</v>
      </c>
      <c r="E30" s="23" t="s">
        <v>17</v>
      </c>
      <c r="F30" s="8" t="s">
        <v>21</v>
      </c>
      <c r="G30" s="10">
        <v>6E-9</v>
      </c>
      <c r="H30" s="26">
        <v>6.5623199999999972E-9</v>
      </c>
      <c r="I30" s="8" t="s">
        <v>18</v>
      </c>
      <c r="J30" s="10"/>
      <c r="K30" s="26"/>
      <c r="L30" s="31">
        <f t="shared" si="11"/>
        <v>6E-9</v>
      </c>
      <c r="M30" s="10">
        <f t="shared" si="12"/>
        <v>6.5623199999999972E-9</v>
      </c>
      <c r="N30" s="11">
        <f t="shared" si="13"/>
        <v>1.0937199999999996</v>
      </c>
      <c r="O30" s="32" t="str">
        <f t="shared" si="3"/>
        <v>+III</v>
      </c>
      <c r="Q30" s="31">
        <f t="shared" si="14"/>
        <v>0.99999999343767998</v>
      </c>
      <c r="R30" s="10">
        <f t="shared" si="15"/>
        <v>0.99999999343767998</v>
      </c>
      <c r="S30" s="10">
        <f t="shared" si="16"/>
        <v>8.8800000000000001E-8</v>
      </c>
      <c r="T30" s="10">
        <f t="shared" si="17"/>
        <v>8.8800000000000001E-8</v>
      </c>
      <c r="U30" s="9">
        <f t="array" ref="U30">MIN(IF('Normen en duidingsklassen'!$E$13:$E$20&gt;=$M30,'Normen en duidingsklassen'!$E$13:$E$20))</f>
        <v>3.3333333333333337E-6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9" t="b">
        <f t="shared" si="8"/>
        <v>0</v>
      </c>
      <c r="Y30" s="10">
        <f t="shared" si="9"/>
        <v>6.5623200207198806E-9</v>
      </c>
      <c r="Z30" s="26">
        <f t="shared" si="10"/>
        <v>6.5623200207198806E-9</v>
      </c>
    </row>
    <row r="31" spans="2:26" x14ac:dyDescent="0.25">
      <c r="B31" s="8" t="s">
        <v>110</v>
      </c>
      <c r="C31" s="9">
        <v>8.18</v>
      </c>
      <c r="D31" s="9">
        <v>8.5459999999999994</v>
      </c>
      <c r="E31" s="23" t="s">
        <v>17</v>
      </c>
      <c r="F31" s="8" t="s">
        <v>21</v>
      </c>
      <c r="G31" s="10">
        <v>4.0000000000000003E-15</v>
      </c>
      <c r="H31" s="26">
        <v>4.9662399999999992E-15</v>
      </c>
      <c r="I31" s="8" t="s">
        <v>18</v>
      </c>
      <c r="J31" s="10"/>
      <c r="K31" s="26"/>
      <c r="L31" s="31">
        <f t="shared" si="11"/>
        <v>4.0000000000000003E-15</v>
      </c>
      <c r="M31" s="10">
        <f t="shared" si="12"/>
        <v>4.9662399999999992E-15</v>
      </c>
      <c r="N31" s="11">
        <f t="shared" si="13"/>
        <v>1.2415599999999998</v>
      </c>
      <c r="O31" s="32" t="str">
        <f t="shared" si="3"/>
        <v>+III</v>
      </c>
      <c r="Q31" s="31">
        <f t="shared" si="14"/>
        <v>0.999999999999995</v>
      </c>
      <c r="R31" s="10">
        <f t="shared" si="15"/>
        <v>0.999999999999995</v>
      </c>
      <c r="S31" s="10">
        <f t="shared" si="16"/>
        <v>5.9200000000000003E-14</v>
      </c>
      <c r="T31" s="10">
        <f t="shared" si="17"/>
        <v>5.9200000000000003E-14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duidingsklassen'!$E$13:$E$20,0),1)</f>
        <v>1</v>
      </c>
      <c r="W31" s="9" t="str">
        <f>INDEX('Normen en duidingsklassen'!$D$13:$D$20,V31)</f>
        <v>+III</v>
      </c>
      <c r="X31" s="9" t="b">
        <f t="shared" si="8"/>
        <v>0</v>
      </c>
      <c r="Y31" s="10">
        <f t="shared" si="9"/>
        <v>4.9960036108132044E-15</v>
      </c>
      <c r="Z31" s="26">
        <f t="shared" si="10"/>
        <v>4.9960036108132044E-15</v>
      </c>
    </row>
    <row r="32" spans="2:26" x14ac:dyDescent="0.25">
      <c r="B32" s="8" t="s">
        <v>111</v>
      </c>
      <c r="C32" s="9">
        <v>8.5459999999999994</v>
      </c>
      <c r="D32" s="9">
        <v>8.6720000000000006</v>
      </c>
      <c r="E32" s="23" t="s">
        <v>17</v>
      </c>
      <c r="F32" s="8" t="s">
        <v>21</v>
      </c>
      <c r="G32" s="10">
        <v>5.9999999999999998E-21</v>
      </c>
      <c r="H32" s="26">
        <v>6.4989600000000046E-21</v>
      </c>
      <c r="I32" s="8" t="s">
        <v>18</v>
      </c>
      <c r="J32" s="10"/>
      <c r="K32" s="26"/>
      <c r="L32" s="31">
        <f t="shared" si="11"/>
        <v>5.9999999999999998E-21</v>
      </c>
      <c r="M32" s="10">
        <f t="shared" si="12"/>
        <v>6.4989600000000046E-21</v>
      </c>
      <c r="N32" s="11">
        <f t="shared" si="13"/>
        <v>1.0831600000000008</v>
      </c>
      <c r="O32" s="32" t="str">
        <f t="shared" si="3"/>
        <v>+III</v>
      </c>
      <c r="Q32" s="31">
        <f t="shared" si="14"/>
        <v>1</v>
      </c>
      <c r="R32" s="10">
        <f t="shared" si="15"/>
        <v>1</v>
      </c>
      <c r="S32" s="10">
        <f t="shared" si="16"/>
        <v>8.8799999999999999E-20</v>
      </c>
      <c r="T32" s="10">
        <f t="shared" si="17"/>
        <v>8.8799999999999999E-20</v>
      </c>
      <c r="U32" s="9">
        <f t="array" ref="U32">MIN(IF('Normen en duidingsklassen'!$E$13:$E$20&gt;=$M32,'Normen en duidingsklassen'!$E$13:$E$20))</f>
        <v>3.3333333333333337E-6</v>
      </c>
      <c r="V32" s="9">
        <f>IFERROR(MATCH($U32,'Normen en duidingsklassen'!$E$13:$E$20,0),1)</f>
        <v>1</v>
      </c>
      <c r="W32" s="9" t="str">
        <f>INDEX('Normen en duidingsklassen'!$D$13:$D$20,V32)</f>
        <v>+III</v>
      </c>
      <c r="X32" s="9" t="b">
        <f t="shared" si="8"/>
        <v>0</v>
      </c>
      <c r="Y32" s="10">
        <f t="shared" si="9"/>
        <v>0</v>
      </c>
      <c r="Z32" s="26">
        <f t="shared" si="10"/>
        <v>0</v>
      </c>
    </row>
    <row r="33" spans="2:26" x14ac:dyDescent="0.25">
      <c r="B33" s="8" t="s">
        <v>112</v>
      </c>
      <c r="C33" s="9">
        <v>8.6720000000000006</v>
      </c>
      <c r="D33" s="9">
        <v>10.29</v>
      </c>
      <c r="E33" s="23" t="s">
        <v>17</v>
      </c>
      <c r="F33" s="8" t="s">
        <v>21</v>
      </c>
      <c r="G33" s="10">
        <v>5.9999999999999995E-4</v>
      </c>
      <c r="H33" s="26">
        <v>9.2395401213599994E-3</v>
      </c>
      <c r="I33" s="8" t="s">
        <v>17</v>
      </c>
      <c r="J33" s="10">
        <v>4.468122E-13</v>
      </c>
      <c r="K33" s="26">
        <v>9.2395401213599954E-13</v>
      </c>
      <c r="L33" s="31">
        <f t="shared" si="11"/>
        <v>4.468122E-13</v>
      </c>
      <c r="M33" s="10">
        <f t="shared" si="12"/>
        <v>9.2395401213599954E-13</v>
      </c>
      <c r="N33" s="11">
        <f t="shared" si="13"/>
        <v>2.0678799999999988</v>
      </c>
      <c r="O33" s="32" t="str">
        <f t="shared" si="3"/>
        <v>+III</v>
      </c>
      <c r="Q33" s="31">
        <f t="shared" si="14"/>
        <v>0.99999999999907607</v>
      </c>
      <c r="R33" s="10">
        <f t="shared" si="15"/>
        <v>0.99999999999907607</v>
      </c>
      <c r="S33" s="10">
        <f t="shared" si="16"/>
        <v>6.6128205600000005E-12</v>
      </c>
      <c r="T33" s="10">
        <f t="shared" si="17"/>
        <v>6.6128205600000005E-12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duidingsklassen'!$E$13:$E$20,0),1)</f>
        <v>1</v>
      </c>
      <c r="W33" s="9" t="str">
        <f>INDEX('Normen en duidingsklassen'!$D$13:$D$20,V33)</f>
        <v>+III</v>
      </c>
      <c r="X33" s="9" t="b">
        <f t="shared" si="8"/>
        <v>0</v>
      </c>
      <c r="Y33" s="10">
        <f t="shared" si="9"/>
        <v>9.2392760109305527E-13</v>
      </c>
      <c r="Z33" s="26">
        <f t="shared" si="10"/>
        <v>9.2392760109305527E-13</v>
      </c>
    </row>
    <row r="34" spans="2:26" x14ac:dyDescent="0.25">
      <c r="B34" s="8" t="s">
        <v>113</v>
      </c>
      <c r="C34" s="9">
        <v>10.29</v>
      </c>
      <c r="D34" s="9">
        <v>10.885999999999999</v>
      </c>
      <c r="E34" s="23" t="s">
        <v>17</v>
      </c>
      <c r="F34" s="8" t="s">
        <v>21</v>
      </c>
      <c r="G34" s="10">
        <v>3.1560000000000003E-5</v>
      </c>
      <c r="H34" s="26">
        <v>7.5380776000000003E-5</v>
      </c>
      <c r="I34" s="8" t="s">
        <v>17</v>
      </c>
      <c r="J34" s="10">
        <v>5.4099999999999999E-7</v>
      </c>
      <c r="K34" s="26">
        <v>7.5380775999999997E-7</v>
      </c>
      <c r="L34" s="31">
        <f t="shared" si="11"/>
        <v>5.4099999999999999E-7</v>
      </c>
      <c r="M34" s="10">
        <f t="shared" si="12"/>
        <v>7.5380775999999997E-7</v>
      </c>
      <c r="N34" s="11">
        <f t="shared" si="13"/>
        <v>1.3933599999999999</v>
      </c>
      <c r="O34" s="32" t="str">
        <f t="shared" si="3"/>
        <v>+III</v>
      </c>
      <c r="Q34" s="31">
        <f t="shared" si="14"/>
        <v>0.99999924619224001</v>
      </c>
      <c r="R34" s="10">
        <f t="shared" si="15"/>
        <v>0.99999924619224001</v>
      </c>
      <c r="S34" s="10">
        <f t="shared" si="16"/>
        <v>8.006800000000001E-6</v>
      </c>
      <c r="T34" s="10">
        <f t="shared" si="17"/>
        <v>8.006800000000001E-6</v>
      </c>
      <c r="U34" s="9">
        <f t="array" ref="U34">MIN(IF('Normen en duidingsklassen'!$E$13:$E$20&gt;=$M34,'Normen en duidingsklassen'!$E$13:$E$20))</f>
        <v>3.3333333333333337E-6</v>
      </c>
      <c r="V34" s="9">
        <f>IFERROR(MATCH($U34,'Normen en duidingsklassen'!$E$13:$E$20,0),1)</f>
        <v>1</v>
      </c>
      <c r="W34" s="9" t="str">
        <f>INDEX('Normen en duidingsklassen'!$D$13:$D$20,V34)</f>
        <v>+III</v>
      </c>
      <c r="X34" s="9" t="b">
        <f t="shared" si="8"/>
        <v>0</v>
      </c>
      <c r="Y34" s="10">
        <f t="shared" si="9"/>
        <v>7.538077599900106E-7</v>
      </c>
      <c r="Z34" s="26">
        <f t="shared" si="10"/>
        <v>7.538077599900106E-7</v>
      </c>
    </row>
    <row r="35" spans="2:26" x14ac:dyDescent="0.25">
      <c r="B35" s="8" t="s">
        <v>114</v>
      </c>
      <c r="C35" s="9">
        <v>10.885999999999999</v>
      </c>
      <c r="D35" s="9">
        <v>11.478999999999999</v>
      </c>
      <c r="E35" s="23" t="s">
        <v>17</v>
      </c>
      <c r="F35" s="8" t="s">
        <v>21</v>
      </c>
      <c r="G35" s="10">
        <v>4.0000000000000002E-9</v>
      </c>
      <c r="H35" s="26">
        <v>5.5655200000000009E-9</v>
      </c>
      <c r="I35" s="8" t="s">
        <v>18</v>
      </c>
      <c r="J35" s="10"/>
      <c r="K35" s="26"/>
      <c r="L35" s="31">
        <f t="shared" si="11"/>
        <v>4.0000000000000002E-9</v>
      </c>
      <c r="M35" s="10">
        <f t="shared" si="12"/>
        <v>5.5655200000000009E-9</v>
      </c>
      <c r="N35" s="11">
        <f t="shared" si="13"/>
        <v>1.3913800000000001</v>
      </c>
      <c r="O35" s="32" t="str">
        <f t="shared" si="3"/>
        <v>+III</v>
      </c>
      <c r="Q35" s="31">
        <f t="shared" si="14"/>
        <v>0.99999999443447996</v>
      </c>
      <c r="R35" s="10">
        <f t="shared" si="15"/>
        <v>0.99999999443447996</v>
      </c>
      <c r="S35" s="10">
        <f t="shared" si="16"/>
        <v>5.9200000000000007E-8</v>
      </c>
      <c r="T35" s="10">
        <f t="shared" si="17"/>
        <v>5.9200000000000007E-8</v>
      </c>
      <c r="U35" s="9">
        <f t="array" ref="U35">MIN(IF('Normen en duidingsklassen'!$E$13:$E$20&gt;=$M35,'Normen en duidingsklassen'!$E$13:$E$20))</f>
        <v>3.3333333333333337E-6</v>
      </c>
      <c r="V35" s="9">
        <f>IFERROR(MATCH($U35,'Normen en duidingsklassen'!$E$13:$E$20,0),1)</f>
        <v>1</v>
      </c>
      <c r="W35" s="9" t="str">
        <f>INDEX('Normen en duidingsklassen'!$D$13:$D$20,V35)</f>
        <v>+III</v>
      </c>
      <c r="X35" s="9" t="b">
        <f t="shared" si="8"/>
        <v>0</v>
      </c>
      <c r="Y35" s="10">
        <f t="shared" si="9"/>
        <v>5.5655200448256892E-9</v>
      </c>
      <c r="Z35" s="26">
        <f t="shared" si="10"/>
        <v>5.5655200448256892E-9</v>
      </c>
    </row>
    <row r="36" spans="2:26" x14ac:dyDescent="0.25">
      <c r="B36" s="8" t="s">
        <v>115</v>
      </c>
      <c r="C36" s="9">
        <v>11.478999999999999</v>
      </c>
      <c r="D36" s="9">
        <v>14.391</v>
      </c>
      <c r="E36" s="23" t="s">
        <v>17</v>
      </c>
      <c r="F36" s="8" t="s">
        <v>21</v>
      </c>
      <c r="G36" s="10">
        <v>1.5416800000000001E-5</v>
      </c>
      <c r="H36" s="26">
        <v>1.8717819520000005E-5</v>
      </c>
      <c r="I36" s="8" t="s">
        <v>17</v>
      </c>
      <c r="J36" s="10">
        <v>6.4060000000000002E-6</v>
      </c>
      <c r="K36" s="26">
        <v>1.8717819520000005E-5</v>
      </c>
      <c r="L36" s="31">
        <f t="shared" si="11"/>
        <v>6.4060000000000002E-6</v>
      </c>
      <c r="M36" s="10">
        <f t="shared" si="12"/>
        <v>1.8717819520000005E-5</v>
      </c>
      <c r="N36" s="11">
        <f t="shared" si="13"/>
        <v>2.921920000000001</v>
      </c>
      <c r="O36" s="32" t="str">
        <f t="shared" si="3"/>
        <v>+II</v>
      </c>
      <c r="Q36" s="31">
        <f t="shared" si="14"/>
        <v>0.99998128218047999</v>
      </c>
      <c r="R36" s="10">
        <f t="shared" si="15"/>
        <v>0.99998128218047999</v>
      </c>
      <c r="S36" s="10">
        <f t="shared" si="16"/>
        <v>9.4808800000000006E-5</v>
      </c>
      <c r="T36" s="10">
        <f t="shared" si="17"/>
        <v>9.4808800000000006E-5</v>
      </c>
      <c r="U36" s="9">
        <f t="array" ref="U36">MIN(IF('Normen en duidingsklassen'!$E$13:$E$20&gt;=$M36,'Normen en duidingsklassen'!$E$13:$E$20))</f>
        <v>3.3333333333333335E-5</v>
      </c>
      <c r="V36" s="9">
        <f>IFERROR(MATCH($U36,'Normen en duidingsklassen'!$E$13:$E$20,0),1)</f>
        <v>2</v>
      </c>
      <c r="W36" s="9" t="str">
        <f>INDEX('Normen en duidingsklassen'!$D$13:$D$20,V36)</f>
        <v>+II</v>
      </c>
      <c r="X36" s="9" t="b">
        <f t="shared" si="8"/>
        <v>0</v>
      </c>
      <c r="Y36" s="10">
        <f t="shared" si="9"/>
        <v>1.8717819520008838E-5</v>
      </c>
      <c r="Z36" s="26">
        <f t="shared" si="10"/>
        <v>1.8717819520008838E-5</v>
      </c>
    </row>
    <row r="37" spans="2:26" x14ac:dyDescent="0.25">
      <c r="B37" s="8" t="s">
        <v>116</v>
      </c>
      <c r="C37" s="9">
        <v>14.391</v>
      </c>
      <c r="D37" s="9">
        <v>15.9</v>
      </c>
      <c r="E37" s="23" t="s">
        <v>17</v>
      </c>
      <c r="F37" s="8" t="s">
        <v>21</v>
      </c>
      <c r="G37" s="10">
        <v>5.9999999999999995E-8</v>
      </c>
      <c r="H37" s="26">
        <v>1.197564E-7</v>
      </c>
      <c r="I37" s="8" t="s">
        <v>18</v>
      </c>
      <c r="J37" s="10"/>
      <c r="K37" s="26"/>
      <c r="L37" s="31">
        <f t="shared" si="11"/>
        <v>5.9999999999999995E-8</v>
      </c>
      <c r="M37" s="10">
        <f t="shared" si="12"/>
        <v>1.197564E-7</v>
      </c>
      <c r="N37" s="11">
        <f t="shared" si="13"/>
        <v>1.9959400000000003</v>
      </c>
      <c r="O37" s="32" t="str">
        <f t="shared" si="3"/>
        <v>+III</v>
      </c>
      <c r="Q37" s="31">
        <f t="shared" si="14"/>
        <v>0.99999988024359998</v>
      </c>
      <c r="R37" s="10">
        <f t="shared" si="15"/>
        <v>0.99999988024359998</v>
      </c>
      <c r="S37" s="10">
        <f t="shared" si="16"/>
        <v>8.8800000000000001E-7</v>
      </c>
      <c r="T37" s="10">
        <f t="shared" si="17"/>
        <v>8.8800000000000001E-7</v>
      </c>
      <c r="U37" s="9">
        <f t="array" ref="U37">MIN(IF('Normen en duidingsklassen'!$E$13:$E$20&gt;=$M37,'Normen en duidingsklassen'!$E$13:$E$20))</f>
        <v>3.3333333333333337E-6</v>
      </c>
      <c r="V37" s="9">
        <f>IFERROR(MATCH($U37,'Normen en duidingsklassen'!$E$13:$E$20,0),1)</f>
        <v>1</v>
      </c>
      <c r="W37" s="9" t="str">
        <f>INDEX('Normen en duidingsklassen'!$D$13:$D$20,V37)</f>
        <v>+III</v>
      </c>
      <c r="X37" s="9" t="b">
        <f t="shared" si="8"/>
        <v>0</v>
      </c>
      <c r="Y37" s="10">
        <f t="shared" si="9"/>
        <v>1.1975640001882226E-7</v>
      </c>
      <c r="Z37" s="26">
        <f t="shared" si="10"/>
        <v>1.1975640001882226E-7</v>
      </c>
    </row>
    <row r="38" spans="2:26" x14ac:dyDescent="0.25">
      <c r="B38" s="8"/>
      <c r="C38" s="9"/>
      <c r="D38" s="9"/>
      <c r="E38" s="23"/>
      <c r="F38" s="8"/>
      <c r="G38" s="10"/>
      <c r="H38" s="26"/>
      <c r="I38" s="8"/>
      <c r="J38" s="10"/>
      <c r="K38" s="26"/>
      <c r="L38" s="31"/>
      <c r="M38" s="10"/>
      <c r="N38" s="11"/>
      <c r="O38" s="32"/>
      <c r="Q38" s="31"/>
      <c r="R38" s="10"/>
      <c r="S38" s="10"/>
      <c r="T38" s="10"/>
      <c r="U38" s="9"/>
      <c r="V38" s="9"/>
      <c r="W38" s="9"/>
      <c r="X38" s="9"/>
      <c r="Y38" s="9"/>
      <c r="Z38" s="12"/>
    </row>
    <row r="39" spans="2:26" x14ac:dyDescent="0.25">
      <c r="B39" s="8"/>
      <c r="C39" s="9"/>
      <c r="D39" s="9"/>
      <c r="E39" s="23"/>
      <c r="F39" s="8"/>
      <c r="G39" s="10"/>
      <c r="H39" s="26"/>
      <c r="I39" s="8"/>
      <c r="J39" s="10"/>
      <c r="K39" s="26"/>
      <c r="L39" s="31"/>
      <c r="M39" s="10"/>
      <c r="N39" s="11"/>
      <c r="O39" s="32"/>
      <c r="Q39" s="31"/>
      <c r="R39" s="10"/>
      <c r="S39" s="10"/>
      <c r="T39" s="10"/>
      <c r="U39" s="9"/>
      <c r="V39" s="9"/>
      <c r="W39" s="9"/>
      <c r="X39" s="9"/>
      <c r="Y39" s="9"/>
      <c r="Z39" s="12"/>
    </row>
    <row r="40" spans="2:26" ht="15.75" thickBot="1" x14ac:dyDescent="0.3">
      <c r="B40" s="13"/>
      <c r="C40" s="14"/>
      <c r="D40" s="14"/>
      <c r="E40" s="24"/>
      <c r="F40" s="13"/>
      <c r="G40" s="15"/>
      <c r="H40" s="27"/>
      <c r="I40" s="13"/>
      <c r="J40" s="15"/>
      <c r="K40" s="27"/>
      <c r="L40" s="33"/>
      <c r="M40" s="15"/>
      <c r="N40" s="16"/>
      <c r="O40" s="34"/>
      <c r="Q40" s="33"/>
      <c r="R40" s="15"/>
      <c r="S40" s="15"/>
      <c r="T40" s="15"/>
      <c r="U40" s="14"/>
      <c r="V40" s="14"/>
      <c r="W40" s="14"/>
      <c r="X40" s="14"/>
      <c r="Y40" s="14"/>
      <c r="Z40" s="17"/>
    </row>
    <row r="41" spans="2:26" x14ac:dyDescent="0.25">
      <c r="Q41" s="1"/>
    </row>
    <row r="42" spans="2:26" x14ac:dyDescent="0.25">
      <c r="Q42" s="1"/>
    </row>
  </sheetData>
  <conditionalFormatting sqref="G15:H40">
    <cfRule type="expression" dxfId="74" priority="15">
      <formula>IF($E15="Nee",TRUE,FALSE)</formula>
    </cfRule>
  </conditionalFormatting>
  <conditionalFormatting sqref="J15:K18 J27:K32 J24:J26 J22:K23 J19:J21 J35:K35 J33:J34 J37:K40 J36">
    <cfRule type="expression" dxfId="73" priority="14">
      <formula>IF($I15="Nee",TRUE,FALSE)</formula>
    </cfRule>
  </conditionalFormatting>
  <conditionalFormatting sqref="O15:O40">
    <cfRule type="cellIs" dxfId="72" priority="5" operator="equal">
      <formula>"0"</formula>
    </cfRule>
    <cfRule type="cellIs" dxfId="71" priority="6" operator="equal">
      <formula>"ND"</formula>
    </cfRule>
    <cfRule type="cellIs" dxfId="70" priority="7" operator="equal">
      <formula>"D"</formula>
    </cfRule>
  </conditionalFormatting>
  <conditionalFormatting sqref="K24:K26">
    <cfRule type="expression" dxfId="69" priority="4">
      <formula>IF($E24="Nee",TRUE,FALSE)</formula>
    </cfRule>
  </conditionalFormatting>
  <conditionalFormatting sqref="K19:K21">
    <cfRule type="expression" dxfId="68" priority="3">
      <formula>IF($E19="Nee",TRUE,FALSE)</formula>
    </cfRule>
  </conditionalFormatting>
  <conditionalFormatting sqref="K33:K34">
    <cfRule type="expression" dxfId="67" priority="2">
      <formula>IF($E33="Nee",TRUE,FALSE)</formula>
    </cfRule>
  </conditionalFormatting>
  <conditionalFormatting sqref="K36">
    <cfRule type="expression" dxfId="66" priority="1">
      <formula>IF($E36="Nee",TRUE,FALSE)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O15:O40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E41:E56 F15:F40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X77"/>
  <sheetViews>
    <sheetView workbookViewId="0">
      <selection activeCell="G8" sqref="G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45</v>
      </c>
      <c r="C2" s="2" t="s">
        <v>63</v>
      </c>
    </row>
    <row r="3" spans="2:24" x14ac:dyDescent="0.25">
      <c r="B3" s="35" t="s">
        <v>41</v>
      </c>
      <c r="C3" s="7">
        <v>2</v>
      </c>
    </row>
    <row r="4" spans="2:24" x14ac:dyDescent="0.25">
      <c r="B4" s="39" t="s">
        <v>119</v>
      </c>
      <c r="C4" s="12" t="s">
        <v>18</v>
      </c>
    </row>
    <row r="5" spans="2:24" x14ac:dyDescent="0.25">
      <c r="B5" s="39" t="s">
        <v>121</v>
      </c>
      <c r="C5" s="12" t="s">
        <v>127</v>
      </c>
    </row>
    <row r="6" spans="2:24" x14ac:dyDescent="0.25">
      <c r="B6" s="39" t="s">
        <v>44</v>
      </c>
      <c r="C6" s="26" t="str">
        <f>IFERROR(IF(C5="P1",1-PRODUCT(M15:M75),MAX(O15:O75)),"GR")</f>
        <v>GR</v>
      </c>
    </row>
    <row r="7" spans="2:24" x14ac:dyDescent="0.25">
      <c r="B7" s="39" t="s">
        <v>38</v>
      </c>
      <c r="C7" s="26">
        <f>IF(C5="P1",1-PRODUCT(N15:N75),MAX(P15:P75))</f>
        <v>1.0312800000000001E-3</v>
      </c>
    </row>
    <row r="8" spans="2:24" x14ac:dyDescent="0.25">
      <c r="B8" s="39" t="s">
        <v>29</v>
      </c>
      <c r="C8" s="26" t="str">
        <f>IFERROR(MAX(U15:U75),"GR")</f>
        <v>GR</v>
      </c>
    </row>
    <row r="9" spans="2:24" x14ac:dyDescent="0.25">
      <c r="B9" s="39" t="s">
        <v>123</v>
      </c>
      <c r="C9" s="26">
        <f>MAX(V15:V75)</f>
        <v>5.156400000000394E-4</v>
      </c>
    </row>
    <row r="10" spans="2:24" x14ac:dyDescent="0.25">
      <c r="B10" s="39" t="s">
        <v>36</v>
      </c>
      <c r="C10" s="26" t="str">
        <f>IFERROR(1-PRODUCT(M15:M75),"GR")</f>
        <v>GR</v>
      </c>
    </row>
    <row r="11" spans="2:24" ht="15.75" thickBot="1" x14ac:dyDescent="0.3">
      <c r="B11" s="40" t="s">
        <v>124</v>
      </c>
      <c r="C11" s="27">
        <f>1-PRODUCT(N15:N75)</f>
        <v>1.3040804372060899E-3</v>
      </c>
    </row>
    <row r="13" spans="2:24" ht="15.75" thickBot="1" x14ac:dyDescent="0.3">
      <c r="M13" t="s">
        <v>61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125</v>
      </c>
      <c r="V14" s="38" t="s">
        <v>126</v>
      </c>
    </row>
    <row r="15" spans="2:24" x14ac:dyDescent="0.25">
      <c r="B15" s="3" t="s">
        <v>8</v>
      </c>
      <c r="C15" s="4">
        <v>0</v>
      </c>
      <c r="D15" s="4">
        <v>0.77</v>
      </c>
      <c r="E15" s="22" t="s">
        <v>17</v>
      </c>
      <c r="F15" s="3" t="s">
        <v>23</v>
      </c>
      <c r="G15" s="25">
        <v>1.9641136031743243E-9</v>
      </c>
      <c r="H15" s="3" t="s">
        <v>18</v>
      </c>
      <c r="I15" s="25"/>
      <c r="J15" s="5">
        <f t="shared" ref="J15:J16" si="0">IF($E15="Nee",0,IF(H15="Ja",IF(ISNUMBER(I15),I15,"-"),IF(ISNUMBER(G15),G15,"-")))</f>
        <v>1.9641136031743243E-9</v>
      </c>
      <c r="K15" s="30" t="str">
        <f t="shared" ref="K15:K37" si="1">IF($E15="Nee","NR",IF(ISNUMBER($J15),S15,IF($T15,"D","ND")))</f>
        <v>+III</v>
      </c>
      <c r="M15" s="31">
        <f t="shared" ref="M15" si="2">IF(AND(F15="Geen faalkans",H15="Nee"),1,1-J15)</f>
        <v>0.99999999803588635</v>
      </c>
      <c r="N15" s="10">
        <f t="shared" ref="N15" si="3">IF(J15="-",1,M15)</f>
        <v>0.99999999803588635</v>
      </c>
      <c r="O15" s="10">
        <f t="shared" ref="O15" si="4">IF(AND(F15="Geen faalkans",H15="Nee"),0,J15*$C$3)</f>
        <v>3.9282272063486486E-9</v>
      </c>
      <c r="P15" s="10">
        <f>IF(J15="-",0,O15)</f>
        <v>3.9282272063486486E-9</v>
      </c>
      <c r="Q15" s="9">
        <f t="array" ref="Q15">MIN(IF('Normen en duidingsklassen'!$E$13:$E$20&gt;$J15,'Normen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1.9641136494996658E-9</v>
      </c>
      <c r="V15" s="26">
        <f t="shared" ref="V15" si="5">1-N15</f>
        <v>1.9641136494996658E-9</v>
      </c>
      <c r="W15" s="1"/>
      <c r="X15" s="1"/>
    </row>
    <row r="16" spans="2:24" x14ac:dyDescent="0.25">
      <c r="B16" s="8" t="s">
        <v>9</v>
      </c>
      <c r="C16" s="9">
        <v>0.77</v>
      </c>
      <c r="D16" s="9">
        <v>1.1890000000000001</v>
      </c>
      <c r="E16" s="23" t="s">
        <v>17</v>
      </c>
      <c r="F16" s="8" t="s">
        <v>23</v>
      </c>
      <c r="G16" s="26">
        <v>3.1276331704410227E-9</v>
      </c>
      <c r="H16" s="8" t="s">
        <v>18</v>
      </c>
      <c r="I16" s="26"/>
      <c r="J16" s="10">
        <f t="shared" si="0"/>
        <v>3.1276331704410227E-9</v>
      </c>
      <c r="K16" s="32" t="str">
        <f t="shared" si="1"/>
        <v>+III</v>
      </c>
      <c r="M16" s="31">
        <f t="shared" ref="M16:M37" si="6">IF(AND(F16="Geen faalkans",H16="Nee"),1,1-J16)</f>
        <v>0.99999999687236685</v>
      </c>
      <c r="N16" s="10">
        <f t="shared" ref="N16:N37" si="7">IF(J16="-",1,M16)</f>
        <v>0.99999999687236685</v>
      </c>
      <c r="O16" s="10">
        <f t="shared" ref="O16:O37" si="8">IF(AND(F16="Geen faalkans",H16="Nee"),0,J16*$C$3)</f>
        <v>6.2552663408820453E-9</v>
      </c>
      <c r="P16" s="10">
        <f t="shared" ref="P16:P37" si="9">IF(J16="-",0,O16)</f>
        <v>6.2552663408820453E-9</v>
      </c>
      <c r="Q16" s="9">
        <f t="array" ref="Q16">MIN(IF('Normen en duidingsklassen'!$E$13:$E$20&gt;$J16,'Normen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37" si="10">IF($E16="Ja",IF($H16="Ja",NOT(ISNUMBER($I16)),FALSE),FALSE)</f>
        <v>0</v>
      </c>
      <c r="U16" s="10">
        <f t="shared" ref="U16:U37" si="11">1-M16</f>
        <v>3.1276331524665579E-9</v>
      </c>
      <c r="V16" s="26">
        <f t="shared" ref="V16:V37" si="12">1-N16</f>
        <v>3.1276331524665579E-9</v>
      </c>
    </row>
    <row r="17" spans="2:22" x14ac:dyDescent="0.25">
      <c r="B17" s="8" t="s">
        <v>10</v>
      </c>
      <c r="C17" s="9">
        <v>1.1890000000000001</v>
      </c>
      <c r="D17" s="9">
        <v>1.5229999999999999</v>
      </c>
      <c r="E17" s="23" t="s">
        <v>17</v>
      </c>
      <c r="F17" s="8" t="s">
        <v>23</v>
      </c>
      <c r="G17" s="26">
        <v>2.5652582353556301E-15</v>
      </c>
      <c r="H17" s="8" t="s">
        <v>18</v>
      </c>
      <c r="I17" s="26"/>
      <c r="J17" s="10">
        <f>IF($E17="Nee",0,IF(H17="Ja",IF(ISNUMBER(I17),I17,"-"),IF(ISNUMBER(G17),G17,"-")))</f>
        <v>2.5652582353556301E-15</v>
      </c>
      <c r="K17" s="32" t="str">
        <f t="shared" si="1"/>
        <v>+III</v>
      </c>
      <c r="M17" s="31">
        <f t="shared" si="6"/>
        <v>0.99999999999999745</v>
      </c>
      <c r="N17" s="10">
        <f t="shared" si="7"/>
        <v>0.99999999999999745</v>
      </c>
      <c r="O17" s="10">
        <f t="shared" si="8"/>
        <v>5.1305164707112601E-15</v>
      </c>
      <c r="P17" s="10">
        <f t="shared" si="9"/>
        <v>5.1305164707112601E-15</v>
      </c>
      <c r="Q17" s="9">
        <f t="array" ref="Q17">MIN(IF('Normen en duidingsklassen'!$E$13:$E$20&gt;$J17,'Normen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10"/>
        <v>0</v>
      </c>
      <c r="U17" s="10">
        <f t="shared" si="11"/>
        <v>2.55351295663786E-15</v>
      </c>
      <c r="V17" s="26">
        <f t="shared" si="12"/>
        <v>2.55351295663786E-15</v>
      </c>
    </row>
    <row r="18" spans="2:22" x14ac:dyDescent="0.25">
      <c r="B18" s="8" t="s">
        <v>11</v>
      </c>
      <c r="C18" s="9">
        <v>1.5229999999999999</v>
      </c>
      <c r="D18" s="9">
        <v>1.8029999999999999</v>
      </c>
      <c r="E18" s="23" t="s">
        <v>17</v>
      </c>
      <c r="F18" s="8" t="s">
        <v>23</v>
      </c>
      <c r="G18" s="26">
        <v>1.8534288464751555E-21</v>
      </c>
      <c r="H18" s="8" t="s">
        <v>18</v>
      </c>
      <c r="I18" s="26"/>
      <c r="J18" s="10">
        <f t="shared" ref="J18" si="13">IF($E18="Nee",0,IF(H18="Ja",IF(ISNUMBER(I18),I18,"-"),IF(ISNUMBER(G18),G18,"-")))</f>
        <v>1.8534288464751555E-21</v>
      </c>
      <c r="K18" s="32" t="str">
        <f t="shared" si="1"/>
        <v>+III</v>
      </c>
      <c r="M18" s="31">
        <f t="shared" si="6"/>
        <v>1</v>
      </c>
      <c r="N18" s="10">
        <f t="shared" si="7"/>
        <v>1</v>
      </c>
      <c r="O18" s="10">
        <f t="shared" si="8"/>
        <v>3.706857692950311E-21</v>
      </c>
      <c r="P18" s="10">
        <f t="shared" si="9"/>
        <v>3.706857692950311E-21</v>
      </c>
      <c r="Q18" s="9">
        <f t="array" ref="Q18">MIN(IF('Normen en duidingsklassen'!$E$13:$E$20&gt;$J18,'Normen en duidingsklassen'!$E$13:$E$20))</f>
        <v>3.3333333333333337E-6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10"/>
        <v>0</v>
      </c>
      <c r="U18" s="10">
        <f t="shared" si="11"/>
        <v>0</v>
      </c>
      <c r="V18" s="26">
        <f t="shared" si="12"/>
        <v>0</v>
      </c>
    </row>
    <row r="19" spans="2:22" x14ac:dyDescent="0.25">
      <c r="B19" s="8" t="s">
        <v>12</v>
      </c>
      <c r="C19" s="9">
        <v>1.8029999999999999</v>
      </c>
      <c r="D19" s="9">
        <v>2.7610000000000001</v>
      </c>
      <c r="E19" s="23" t="s">
        <v>17</v>
      </c>
      <c r="F19" s="8" t="s">
        <v>23</v>
      </c>
      <c r="G19" s="26">
        <v>1.2995145240627691E-4</v>
      </c>
      <c r="H19" s="8" t="s">
        <v>18</v>
      </c>
      <c r="I19" s="26"/>
      <c r="J19" s="10">
        <f t="shared" ref="J19:J37" si="14">IF($E19="Nee",0,IF(H19="Ja",IF(ISNUMBER(I19),I19,"-"),IF(ISNUMBER(G19),G19,"-")))</f>
        <v>1.2995145240627691E-4</v>
      </c>
      <c r="K19" s="32" t="str">
        <f t="shared" si="1"/>
        <v>+I</v>
      </c>
      <c r="M19" s="31">
        <f t="shared" si="6"/>
        <v>0.99987004854759376</v>
      </c>
      <c r="N19" s="10">
        <f t="shared" si="7"/>
        <v>0.99987004854759376</v>
      </c>
      <c r="O19" s="10">
        <f t="shared" si="8"/>
        <v>2.5990290481255383E-4</v>
      </c>
      <c r="P19" s="10">
        <f t="shared" si="9"/>
        <v>2.5990290481255383E-4</v>
      </c>
      <c r="Q19" s="9">
        <f t="array" ref="Q19">MIN(IF('Normen en duidingsklassen'!$E$13:$E$20&gt;$J19,'Normen en duidingsklassen'!$E$13:$E$20))</f>
        <v>3.3333333333333338E-4</v>
      </c>
      <c r="R19" s="9">
        <f>IFERROR(MATCH($Q19,'Normen en duidingsklassen'!$E$13:$E$20,0),1)</f>
        <v>3</v>
      </c>
      <c r="S19" s="9" t="str">
        <f>INDEX('Normen en duidingsklassen'!$D$13:$D$20,R19)</f>
        <v>+I</v>
      </c>
      <c r="T19" s="9" t="b">
        <f t="shared" si="10"/>
        <v>0</v>
      </c>
      <c r="U19" s="10">
        <f t="shared" si="11"/>
        <v>1.2995145240624062E-4</v>
      </c>
      <c r="V19" s="26">
        <f t="shared" si="12"/>
        <v>1.2995145240624062E-4</v>
      </c>
    </row>
    <row r="20" spans="2:22" x14ac:dyDescent="0.25">
      <c r="B20" s="8" t="s">
        <v>13</v>
      </c>
      <c r="C20" s="9">
        <v>2.7610000000000001</v>
      </c>
      <c r="D20" s="9">
        <v>3.5329999999999999</v>
      </c>
      <c r="E20" s="23" t="s">
        <v>17</v>
      </c>
      <c r="F20" s="8" t="s">
        <v>23</v>
      </c>
      <c r="G20" s="26">
        <v>3.5872904220190608E-7</v>
      </c>
      <c r="H20" s="8" t="s">
        <v>18</v>
      </c>
      <c r="I20" s="26"/>
      <c r="J20" s="10">
        <f t="shared" si="14"/>
        <v>3.5872904220190608E-7</v>
      </c>
      <c r="K20" s="32" t="str">
        <f t="shared" si="1"/>
        <v>+III</v>
      </c>
      <c r="M20" s="31">
        <f t="shared" si="6"/>
        <v>0.99999964127095775</v>
      </c>
      <c r="N20" s="10">
        <f t="shared" si="7"/>
        <v>0.99999964127095775</v>
      </c>
      <c r="O20" s="10">
        <f t="shared" si="8"/>
        <v>7.1745808440381216E-7</v>
      </c>
      <c r="P20" s="10">
        <f t="shared" si="9"/>
        <v>7.1745808440381216E-7</v>
      </c>
      <c r="Q20" s="9">
        <f t="array" ref="Q20">MIN(IF('Normen en duidingsklassen'!$E$13:$E$20&gt;$J20,'Normen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10"/>
        <v>0</v>
      </c>
      <c r="U20" s="10">
        <f t="shared" si="11"/>
        <v>3.5872904224909519E-7</v>
      </c>
      <c r="V20" s="26">
        <f t="shared" si="12"/>
        <v>3.5872904224909519E-7</v>
      </c>
    </row>
    <row r="21" spans="2:22" x14ac:dyDescent="0.25">
      <c r="B21" s="8" t="s">
        <v>14</v>
      </c>
      <c r="C21" s="9">
        <v>3.5329999999999999</v>
      </c>
      <c r="D21" s="9">
        <v>3.673</v>
      </c>
      <c r="E21" s="23" t="s">
        <v>17</v>
      </c>
      <c r="F21" s="8" t="s">
        <v>23</v>
      </c>
      <c r="G21" s="26">
        <v>1.5473173628391513E-10</v>
      </c>
      <c r="H21" s="8" t="s">
        <v>18</v>
      </c>
      <c r="I21" s="26"/>
      <c r="J21" s="10">
        <f t="shared" si="14"/>
        <v>1.5473173628391513E-10</v>
      </c>
      <c r="K21" s="32" t="str">
        <f t="shared" si="1"/>
        <v>+III</v>
      </c>
      <c r="M21" s="31">
        <f t="shared" si="6"/>
        <v>0.99999999984526822</v>
      </c>
      <c r="N21" s="10">
        <f t="shared" si="7"/>
        <v>0.99999999984526822</v>
      </c>
      <c r="O21" s="10">
        <f t="shared" si="8"/>
        <v>3.0946347256783025E-10</v>
      </c>
      <c r="P21" s="10">
        <f t="shared" si="9"/>
        <v>3.0946347256783025E-10</v>
      </c>
      <c r="Q21" s="9">
        <f t="array" ref="Q21">MIN(IF('Normen en duidingsklassen'!$E$13:$E$20&gt;$J21,'Normen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10"/>
        <v>0</v>
      </c>
      <c r="U21" s="10">
        <f t="shared" si="11"/>
        <v>1.5473178294200807E-10</v>
      </c>
      <c r="V21" s="26">
        <f t="shared" si="12"/>
        <v>1.5473178294200807E-10</v>
      </c>
    </row>
    <row r="22" spans="2:22" x14ac:dyDescent="0.25">
      <c r="B22" s="8" t="s">
        <v>15</v>
      </c>
      <c r="C22" s="9">
        <v>3.673</v>
      </c>
      <c r="D22" s="9">
        <v>5.0049999999999999</v>
      </c>
      <c r="E22" s="23" t="s">
        <v>17</v>
      </c>
      <c r="F22" s="8" t="s">
        <v>23</v>
      </c>
      <c r="G22" s="26">
        <v>5.8550747406143584E-6</v>
      </c>
      <c r="H22" s="8" t="s">
        <v>18</v>
      </c>
      <c r="I22" s="26"/>
      <c r="J22" s="10">
        <f t="shared" si="14"/>
        <v>5.8550747406143584E-6</v>
      </c>
      <c r="K22" s="32" t="str">
        <f t="shared" si="1"/>
        <v>+II</v>
      </c>
      <c r="M22" s="31">
        <f t="shared" si="6"/>
        <v>0.9999941449252594</v>
      </c>
      <c r="N22" s="10">
        <f t="shared" si="7"/>
        <v>0.9999941449252594</v>
      </c>
      <c r="O22" s="10">
        <f t="shared" si="8"/>
        <v>1.1710149481228717E-5</v>
      </c>
      <c r="P22" s="10">
        <f t="shared" si="9"/>
        <v>1.1710149481228717E-5</v>
      </c>
      <c r="Q22" s="9">
        <f t="array" ref="Q22">MIN(IF('Normen en duidingsklassen'!$E$13:$E$20&gt;$J22,'Normen en duidingsklassen'!$E$13:$E$20))</f>
        <v>3.3333333333333335E-5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10"/>
        <v>0</v>
      </c>
      <c r="U22" s="10">
        <f t="shared" si="11"/>
        <v>5.8550747406016512E-6</v>
      </c>
      <c r="V22" s="26">
        <f t="shared" si="12"/>
        <v>5.8550747406016512E-6</v>
      </c>
    </row>
    <row r="23" spans="2:22" x14ac:dyDescent="0.25">
      <c r="B23" s="8" t="s">
        <v>16</v>
      </c>
      <c r="C23" s="9">
        <v>5.0049999999999999</v>
      </c>
      <c r="D23" s="9">
        <v>5.2990000000000004</v>
      </c>
      <c r="E23" s="23" t="s">
        <v>17</v>
      </c>
      <c r="F23" s="8" t="s">
        <v>22</v>
      </c>
      <c r="G23" s="26"/>
      <c r="H23" s="8" t="s">
        <v>17</v>
      </c>
      <c r="I23" s="26">
        <v>1.5646E-4</v>
      </c>
      <c r="J23" s="10">
        <f t="shared" si="14"/>
        <v>1.5646E-4</v>
      </c>
      <c r="K23" s="32" t="str">
        <f t="shared" si="1"/>
        <v>+I</v>
      </c>
      <c r="M23" s="31">
        <f t="shared" si="6"/>
        <v>0.99984353999999998</v>
      </c>
      <c r="N23" s="10">
        <f t="shared" si="7"/>
        <v>0.99984353999999998</v>
      </c>
      <c r="O23" s="10">
        <f t="shared" si="8"/>
        <v>3.1292000000000001E-4</v>
      </c>
      <c r="P23" s="10">
        <f t="shared" si="9"/>
        <v>3.1292000000000001E-4</v>
      </c>
      <c r="Q23" s="9">
        <f t="array" ref="Q23">MIN(IF('Normen en duidingsklassen'!$E$13:$E$20&gt;$J23,'Normen en duidingsklassen'!$E$13:$E$20))</f>
        <v>3.3333333333333338E-4</v>
      </c>
      <c r="R23" s="9">
        <f>IFERROR(MATCH($Q23,'Normen en duidingsklassen'!$E$13:$E$20,0),1)</f>
        <v>3</v>
      </c>
      <c r="S23" s="9" t="str">
        <f>INDEX('Normen en duidingsklassen'!$D$13:$D$20,R23)</f>
        <v>+I</v>
      </c>
      <c r="T23" s="9" t="b">
        <f t="shared" si="10"/>
        <v>0</v>
      </c>
      <c r="U23" s="10">
        <f t="shared" si="11"/>
        <v>1.5646000000002491E-4</v>
      </c>
      <c r="V23" s="26">
        <f t="shared" si="12"/>
        <v>1.5646000000002491E-4</v>
      </c>
    </row>
    <row r="24" spans="2:22" x14ac:dyDescent="0.25">
      <c r="B24" s="8" t="s">
        <v>103</v>
      </c>
      <c r="C24" s="9">
        <v>5.2990000000000004</v>
      </c>
      <c r="D24" s="9">
        <v>5.7690000000000001</v>
      </c>
      <c r="E24" s="23" t="s">
        <v>17</v>
      </c>
      <c r="F24" s="8" t="s">
        <v>23</v>
      </c>
      <c r="G24" s="26">
        <v>2.6801552108790942E-24</v>
      </c>
      <c r="H24" s="8" t="s">
        <v>18</v>
      </c>
      <c r="I24" s="26"/>
      <c r="J24" s="10">
        <f t="shared" si="14"/>
        <v>2.6801552108790942E-24</v>
      </c>
      <c r="K24" s="32" t="str">
        <f t="shared" si="1"/>
        <v>+III</v>
      </c>
      <c r="M24" s="31">
        <f t="shared" si="6"/>
        <v>1</v>
      </c>
      <c r="N24" s="10">
        <f t="shared" si="7"/>
        <v>1</v>
      </c>
      <c r="O24" s="10">
        <f t="shared" si="8"/>
        <v>5.3603104217581883E-24</v>
      </c>
      <c r="P24" s="10">
        <f t="shared" si="9"/>
        <v>5.3603104217581883E-24</v>
      </c>
      <c r="Q24" s="9">
        <f t="array" ref="Q24">MIN(IF('Normen en duidingsklassen'!$E$13:$E$20&gt;$J24,'Normen en duidingsklassen'!$E$13:$E$20))</f>
        <v>3.3333333333333337E-6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10"/>
        <v>0</v>
      </c>
      <c r="U24" s="10">
        <f t="shared" si="11"/>
        <v>0</v>
      </c>
      <c r="V24" s="26">
        <f t="shared" si="12"/>
        <v>0</v>
      </c>
    </row>
    <row r="25" spans="2:22" x14ac:dyDescent="0.25">
      <c r="B25" s="8" t="s">
        <v>104</v>
      </c>
      <c r="C25" s="9">
        <v>5.7690000000000001</v>
      </c>
      <c r="D25" s="9">
        <v>6.5860000000000003</v>
      </c>
      <c r="E25" s="23" t="s">
        <v>17</v>
      </c>
      <c r="F25" s="8" t="s">
        <v>23</v>
      </c>
      <c r="G25" s="26">
        <v>1.0373035146118532E-11</v>
      </c>
      <c r="H25" s="8" t="s">
        <v>18</v>
      </c>
      <c r="I25" s="26"/>
      <c r="J25" s="10">
        <f t="shared" si="14"/>
        <v>1.0373035146118532E-11</v>
      </c>
      <c r="K25" s="32" t="str">
        <f t="shared" si="1"/>
        <v>+III</v>
      </c>
      <c r="M25" s="31">
        <f t="shared" si="6"/>
        <v>0.99999999998962696</v>
      </c>
      <c r="N25" s="10">
        <f t="shared" si="7"/>
        <v>0.99999999998962696</v>
      </c>
      <c r="O25" s="10">
        <f t="shared" si="8"/>
        <v>2.0746070292237064E-11</v>
      </c>
      <c r="P25" s="10">
        <f t="shared" si="9"/>
        <v>2.0746070292237064E-11</v>
      </c>
      <c r="Q25" s="9">
        <f t="array" ref="Q25">MIN(IF('Normen en duidingsklassen'!$E$13:$E$20&gt;$J25,'Normen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10"/>
        <v>0</v>
      </c>
      <c r="U25" s="10">
        <f t="shared" si="11"/>
        <v>1.0373035763677763E-11</v>
      </c>
      <c r="V25" s="26">
        <f t="shared" si="12"/>
        <v>1.0373035763677763E-11</v>
      </c>
    </row>
    <row r="26" spans="2:22" x14ac:dyDescent="0.25">
      <c r="B26" s="8" t="s">
        <v>105</v>
      </c>
      <c r="C26" s="9">
        <v>6.5860000000000003</v>
      </c>
      <c r="D26" s="9">
        <v>6.81</v>
      </c>
      <c r="E26" s="23" t="s">
        <v>17</v>
      </c>
      <c r="F26" s="8" t="s">
        <v>23</v>
      </c>
      <c r="G26" s="26">
        <v>5.0187976427929267E-5</v>
      </c>
      <c r="H26" s="8" t="s">
        <v>18</v>
      </c>
      <c r="I26" s="26"/>
      <c r="J26" s="10">
        <f t="shared" si="14"/>
        <v>5.0187976427929267E-5</v>
      </c>
      <c r="K26" s="32" t="str">
        <f t="shared" si="1"/>
        <v>+I</v>
      </c>
      <c r="M26" s="31">
        <f t="shared" si="6"/>
        <v>0.99994981202357203</v>
      </c>
      <c r="N26" s="10">
        <f t="shared" si="7"/>
        <v>0.99994981202357203</v>
      </c>
      <c r="O26" s="10">
        <f t="shared" si="8"/>
        <v>1.0037595285585853E-4</v>
      </c>
      <c r="P26" s="10">
        <f t="shared" si="9"/>
        <v>1.0037595285585853E-4</v>
      </c>
      <c r="Q26" s="9">
        <f t="array" ref="Q26">MIN(IF('Normen en duidingsklassen'!$E$13:$E$20&gt;$J26,'Normen en duidingsklassen'!$E$13:$E$20))</f>
        <v>3.3333333333333338E-4</v>
      </c>
      <c r="R26" s="9">
        <f>IFERROR(MATCH($Q26,'Normen en duidingsklassen'!$E$13:$E$20,0),1)</f>
        <v>3</v>
      </c>
      <c r="S26" s="9" t="str">
        <f>INDEX('Normen en duidingsklassen'!$D$13:$D$20,R26)</f>
        <v>+I</v>
      </c>
      <c r="T26" s="9" t="b">
        <f t="shared" si="10"/>
        <v>0</v>
      </c>
      <c r="U26" s="10">
        <f t="shared" si="11"/>
        <v>5.0187976427973346E-5</v>
      </c>
      <c r="V26" s="26">
        <f t="shared" si="12"/>
        <v>5.0187976427973346E-5</v>
      </c>
    </row>
    <row r="27" spans="2:22" x14ac:dyDescent="0.25">
      <c r="B27" s="8" t="s">
        <v>106</v>
      </c>
      <c r="C27" s="9">
        <v>6.81</v>
      </c>
      <c r="D27" s="9">
        <v>6.8840000000000003</v>
      </c>
      <c r="E27" s="23" t="s">
        <v>17</v>
      </c>
      <c r="F27" s="8" t="s">
        <v>22</v>
      </c>
      <c r="G27" s="26"/>
      <c r="H27" s="8" t="s">
        <v>17</v>
      </c>
      <c r="I27" s="26">
        <v>5.1564000000000004E-4</v>
      </c>
      <c r="J27" s="10">
        <f t="shared" si="14"/>
        <v>5.1564000000000004E-4</v>
      </c>
      <c r="K27" s="32" t="str">
        <f t="shared" si="1"/>
        <v>+0</v>
      </c>
      <c r="M27" s="31">
        <f t="shared" si="6"/>
        <v>0.99948435999999996</v>
      </c>
      <c r="N27" s="10">
        <f t="shared" si="7"/>
        <v>0.99948435999999996</v>
      </c>
      <c r="O27" s="10">
        <f t="shared" si="8"/>
        <v>1.0312800000000001E-3</v>
      </c>
      <c r="P27" s="10">
        <f t="shared" si="9"/>
        <v>1.0312800000000001E-3</v>
      </c>
      <c r="Q27" s="9">
        <f t="array" ref="Q27">MIN(IF('Normen en duidingsklassen'!$E$13:$E$20&gt;$J27,'Normen en duidingsklassen'!$E$13:$E$20))</f>
        <v>3.3333333333333335E-3</v>
      </c>
      <c r="R27" s="9">
        <f>IFERROR(MATCH($Q27,'Normen en duidingsklassen'!$E$13:$E$20,0),1)</f>
        <v>4</v>
      </c>
      <c r="S27" s="9" t="str">
        <f>INDEX('Normen en duidingsklassen'!$D$13:$D$20,R27)</f>
        <v>+0</v>
      </c>
      <c r="T27" s="9" t="b">
        <f t="shared" si="10"/>
        <v>0</v>
      </c>
      <c r="U27" s="10">
        <f t="shared" si="11"/>
        <v>5.156400000000394E-4</v>
      </c>
      <c r="V27" s="26">
        <f t="shared" si="12"/>
        <v>5.156400000000394E-4</v>
      </c>
    </row>
    <row r="28" spans="2:22" x14ac:dyDescent="0.25">
      <c r="B28" s="8" t="s">
        <v>107</v>
      </c>
      <c r="C28" s="9">
        <v>6.8840000000000003</v>
      </c>
      <c r="D28" s="9">
        <v>8.1240000000000006</v>
      </c>
      <c r="E28" s="23" t="s">
        <v>17</v>
      </c>
      <c r="F28" s="8" t="s">
        <v>23</v>
      </c>
      <c r="G28" s="26">
        <v>3.9532922440770923E-5</v>
      </c>
      <c r="H28" s="8" t="s">
        <v>18</v>
      </c>
      <c r="I28" s="26"/>
      <c r="J28" s="10">
        <f t="shared" si="14"/>
        <v>3.9532922440770923E-5</v>
      </c>
      <c r="K28" s="32" t="str">
        <f t="shared" si="1"/>
        <v>+I</v>
      </c>
      <c r="M28" s="31">
        <f t="shared" si="6"/>
        <v>0.99996046707755926</v>
      </c>
      <c r="N28" s="10">
        <f t="shared" si="7"/>
        <v>0.99996046707755926</v>
      </c>
      <c r="O28" s="10">
        <f t="shared" si="8"/>
        <v>7.9065844881541847E-5</v>
      </c>
      <c r="P28" s="10">
        <f t="shared" si="9"/>
        <v>7.9065844881541847E-5</v>
      </c>
      <c r="Q28" s="9">
        <f t="array" ref="Q28">MIN(IF('Normen en duidingsklassen'!$E$13:$E$20&gt;$J28,'Normen en duidingsklassen'!$E$13:$E$20))</f>
        <v>3.3333333333333338E-4</v>
      </c>
      <c r="R28" s="9">
        <f>IFERROR(MATCH($Q28,'Normen en duidingsklassen'!$E$13:$E$20,0),1)</f>
        <v>3</v>
      </c>
      <c r="S28" s="9" t="str">
        <f>INDEX('Normen en duidingsklassen'!$D$13:$D$20,R28)</f>
        <v>+I</v>
      </c>
      <c r="T28" s="9" t="b">
        <f t="shared" si="10"/>
        <v>0</v>
      </c>
      <c r="U28" s="10">
        <f t="shared" si="11"/>
        <v>3.953292244074369E-5</v>
      </c>
      <c r="V28" s="26">
        <f t="shared" si="12"/>
        <v>3.953292244074369E-5</v>
      </c>
    </row>
    <row r="29" spans="2:22" x14ac:dyDescent="0.25">
      <c r="B29" s="8" t="s">
        <v>108</v>
      </c>
      <c r="C29" s="9">
        <v>8.1240000000000006</v>
      </c>
      <c r="D29" s="9">
        <v>9.9030000000000005</v>
      </c>
      <c r="E29" s="23" t="s">
        <v>17</v>
      </c>
      <c r="F29" s="8" t="s">
        <v>23</v>
      </c>
      <c r="G29" s="26">
        <v>3.1503664509537501E-7</v>
      </c>
      <c r="H29" s="8" t="s">
        <v>18</v>
      </c>
      <c r="I29" s="26"/>
      <c r="J29" s="10">
        <f t="shared" si="14"/>
        <v>3.1503664509537501E-7</v>
      </c>
      <c r="K29" s="32" t="str">
        <f t="shared" si="1"/>
        <v>+III</v>
      </c>
      <c r="M29" s="31">
        <f t="shared" si="6"/>
        <v>0.9999996849633549</v>
      </c>
      <c r="N29" s="10">
        <f t="shared" si="7"/>
        <v>0.9999996849633549</v>
      </c>
      <c r="O29" s="10">
        <f t="shared" si="8"/>
        <v>6.3007329019075002E-7</v>
      </c>
      <c r="P29" s="10">
        <f t="shared" si="9"/>
        <v>6.3007329019075002E-7</v>
      </c>
      <c r="Q29" s="9">
        <f t="array" ref="Q29">MIN(IF('Normen en duidingsklassen'!$E$13:$E$20&gt;$J29,'Normen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10"/>
        <v>0</v>
      </c>
      <c r="U29" s="10">
        <f t="shared" si="11"/>
        <v>3.1503664510434959E-7</v>
      </c>
      <c r="V29" s="26">
        <f t="shared" si="12"/>
        <v>3.1503664510434959E-7</v>
      </c>
    </row>
    <row r="30" spans="2:22" x14ac:dyDescent="0.25">
      <c r="B30" s="8" t="s">
        <v>109</v>
      </c>
      <c r="C30" s="9">
        <v>9.9030000000000005</v>
      </c>
      <c r="D30" s="9">
        <v>11.448</v>
      </c>
      <c r="E30" s="23" t="s">
        <v>17</v>
      </c>
      <c r="F30" s="8" t="s">
        <v>23</v>
      </c>
      <c r="G30" s="26">
        <v>1.3287392407987247E-2</v>
      </c>
      <c r="H30" s="8" t="s">
        <v>17</v>
      </c>
      <c r="I30" s="26"/>
      <c r="J30" s="10" t="str">
        <f t="shared" si="14"/>
        <v>-</v>
      </c>
      <c r="K30" s="32" t="str">
        <f t="shared" si="1"/>
        <v>D</v>
      </c>
      <c r="M30" s="31" t="e">
        <f t="shared" si="6"/>
        <v>#VALUE!</v>
      </c>
      <c r="N30" s="10">
        <f t="shared" si="7"/>
        <v>1</v>
      </c>
      <c r="O30" s="10" t="e">
        <f t="shared" si="8"/>
        <v>#VALUE!</v>
      </c>
      <c r="P30" s="10">
        <f t="shared" si="9"/>
        <v>0</v>
      </c>
      <c r="Q30" s="9">
        <f t="array" ref="Q30">MIN(IF('Normen en duidingsklassen'!$E$13:$E$20&gt;$J30,'Normen en duidingsklassen'!$E$13:$E$20))</f>
        <v>0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10"/>
        <v>1</v>
      </c>
      <c r="U30" s="10" t="e">
        <f t="shared" si="11"/>
        <v>#VALUE!</v>
      </c>
      <c r="V30" s="26">
        <f t="shared" si="12"/>
        <v>0</v>
      </c>
    </row>
    <row r="31" spans="2:22" x14ac:dyDescent="0.25">
      <c r="B31" s="8" t="s">
        <v>110</v>
      </c>
      <c r="C31" s="9">
        <v>11.448</v>
      </c>
      <c r="D31" s="9">
        <v>12.476000000000001</v>
      </c>
      <c r="E31" s="23" t="s">
        <v>17</v>
      </c>
      <c r="F31" s="8" t="s">
        <v>23</v>
      </c>
      <c r="G31" s="26">
        <v>3.43182286944508E-5</v>
      </c>
      <c r="H31" s="8" t="s">
        <v>18</v>
      </c>
      <c r="I31" s="26"/>
      <c r="J31" s="10">
        <f t="shared" si="14"/>
        <v>3.43182286944508E-5</v>
      </c>
      <c r="K31" s="32" t="str">
        <f t="shared" si="1"/>
        <v>+I</v>
      </c>
      <c r="M31" s="31">
        <f t="shared" si="6"/>
        <v>0.99996568177130551</v>
      </c>
      <c r="N31" s="10">
        <f t="shared" si="7"/>
        <v>0.99996568177130551</v>
      </c>
      <c r="O31" s="10">
        <f t="shared" si="8"/>
        <v>6.86364573889016E-5</v>
      </c>
      <c r="P31" s="10">
        <f t="shared" si="9"/>
        <v>6.86364573889016E-5</v>
      </c>
      <c r="Q31" s="9">
        <f t="array" ref="Q31">MIN(IF('Normen en duidingsklassen'!$E$13:$E$20&gt;$J31,'Normen en duidingsklassen'!$E$13:$E$20))</f>
        <v>3.3333333333333338E-4</v>
      </c>
      <c r="R31" s="9">
        <f>IFERROR(MATCH($Q31,'Normen en duidingsklassen'!$E$13:$E$20,0),1)</f>
        <v>3</v>
      </c>
      <c r="S31" s="9" t="str">
        <f>INDEX('Normen en duidingsklassen'!$D$13:$D$20,R31)</f>
        <v>+I</v>
      </c>
      <c r="T31" s="9" t="b">
        <f t="shared" si="10"/>
        <v>0</v>
      </c>
      <c r="U31" s="10">
        <f t="shared" si="11"/>
        <v>3.431822869448542E-5</v>
      </c>
      <c r="V31" s="26">
        <f t="shared" si="12"/>
        <v>3.431822869448542E-5</v>
      </c>
    </row>
    <row r="32" spans="2:22" x14ac:dyDescent="0.25">
      <c r="B32" s="8" t="s">
        <v>111</v>
      </c>
      <c r="C32" s="9">
        <v>12.476000000000001</v>
      </c>
      <c r="D32" s="9">
        <v>12.936</v>
      </c>
      <c r="E32" s="23" t="s">
        <v>17</v>
      </c>
      <c r="F32" s="8" t="s">
        <v>23</v>
      </c>
      <c r="G32" s="26">
        <v>4.6526342878221613E-8</v>
      </c>
      <c r="H32" s="8" t="s">
        <v>18</v>
      </c>
      <c r="I32" s="26"/>
      <c r="J32" s="10">
        <f t="shared" si="14"/>
        <v>4.6526342878221613E-8</v>
      </c>
      <c r="K32" s="32" t="str">
        <f t="shared" si="1"/>
        <v>+III</v>
      </c>
      <c r="M32" s="31">
        <f t="shared" si="6"/>
        <v>0.99999995347365711</v>
      </c>
      <c r="N32" s="10">
        <f t="shared" si="7"/>
        <v>0.99999995347365711</v>
      </c>
      <c r="O32" s="10">
        <f t="shared" si="8"/>
        <v>9.3052685756443225E-8</v>
      </c>
      <c r="P32" s="10">
        <f t="shared" si="9"/>
        <v>9.3052685756443225E-8</v>
      </c>
      <c r="Q32" s="9">
        <f t="array" ref="Q32">MIN(IF('Normen en duidingsklassen'!$E$13:$E$20&gt;$J32,'Normen en duidingsklassen'!$E$13:$E$20))</f>
        <v>3.3333333333333337E-6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10"/>
        <v>0</v>
      </c>
      <c r="U32" s="10">
        <f t="shared" si="11"/>
        <v>4.6526342889485761E-8</v>
      </c>
      <c r="V32" s="26">
        <f t="shared" si="12"/>
        <v>4.6526342889485761E-8</v>
      </c>
    </row>
    <row r="33" spans="2:22" x14ac:dyDescent="0.25">
      <c r="B33" s="8" t="s">
        <v>112</v>
      </c>
      <c r="C33" s="9">
        <v>12.936</v>
      </c>
      <c r="D33" s="9">
        <v>13.65</v>
      </c>
      <c r="E33" s="23" t="s">
        <v>17</v>
      </c>
      <c r="F33" s="8" t="s">
        <v>23</v>
      </c>
      <c r="G33" s="26">
        <v>4.4972158114100696E-8</v>
      </c>
      <c r="H33" s="8" t="s">
        <v>18</v>
      </c>
      <c r="I33" s="26"/>
      <c r="J33" s="10">
        <f t="shared" si="14"/>
        <v>4.4972158114100696E-8</v>
      </c>
      <c r="K33" s="32" t="str">
        <f t="shared" si="1"/>
        <v>+III</v>
      </c>
      <c r="M33" s="31">
        <f t="shared" si="6"/>
        <v>0.99999995502784189</v>
      </c>
      <c r="N33" s="10">
        <f t="shared" si="7"/>
        <v>0.99999995502784189</v>
      </c>
      <c r="O33" s="10">
        <f t="shared" si="8"/>
        <v>8.9944316228201392E-8</v>
      </c>
      <c r="P33" s="10">
        <f t="shared" si="9"/>
        <v>8.9944316228201392E-8</v>
      </c>
      <c r="Q33" s="9">
        <f t="array" ref="Q33">MIN(IF('Normen en duidingsklassen'!$E$13:$E$20&gt;$J33,'Normen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10"/>
        <v>0</v>
      </c>
      <c r="U33" s="10">
        <f t="shared" si="11"/>
        <v>4.4972158108613769E-8</v>
      </c>
      <c r="V33" s="26">
        <f t="shared" si="12"/>
        <v>4.4972158108613769E-8</v>
      </c>
    </row>
    <row r="34" spans="2:22" x14ac:dyDescent="0.25">
      <c r="B34" s="8" t="s">
        <v>113</v>
      </c>
      <c r="C34" s="9">
        <v>13.65</v>
      </c>
      <c r="D34" s="9">
        <v>13.964</v>
      </c>
      <c r="E34" s="23" t="s">
        <v>17</v>
      </c>
      <c r="F34" s="8" t="s">
        <v>23</v>
      </c>
      <c r="G34" s="26">
        <v>0.11195396513311832</v>
      </c>
      <c r="H34" s="8" t="s">
        <v>17</v>
      </c>
      <c r="I34" s="26">
        <v>5.4639999999999999E-5</v>
      </c>
      <c r="J34" s="10">
        <f t="shared" si="14"/>
        <v>5.4639999999999999E-5</v>
      </c>
      <c r="K34" s="32" t="str">
        <f t="shared" si="1"/>
        <v>+I</v>
      </c>
      <c r="M34" s="31">
        <f t="shared" si="6"/>
        <v>0.99994536000000001</v>
      </c>
      <c r="N34" s="10">
        <f t="shared" si="7"/>
        <v>0.99994536000000001</v>
      </c>
      <c r="O34" s="10">
        <f t="shared" si="8"/>
        <v>1.0928E-4</v>
      </c>
      <c r="P34" s="10">
        <f t="shared" si="9"/>
        <v>1.0928E-4</v>
      </c>
      <c r="Q34" s="9">
        <f t="array" ref="Q34">MIN(IF('Normen en duidingsklassen'!$E$13:$E$20&gt;$J34,'Normen en duidingsklassen'!$E$13:$E$20))</f>
        <v>3.3333333333333338E-4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9" t="b">
        <f t="shared" si="10"/>
        <v>0</v>
      </c>
      <c r="U34" s="10">
        <f t="shared" si="11"/>
        <v>5.4639999999994693E-5</v>
      </c>
      <c r="V34" s="26">
        <f t="shared" si="12"/>
        <v>5.4639999999994693E-5</v>
      </c>
    </row>
    <row r="35" spans="2:22" x14ac:dyDescent="0.25">
      <c r="B35" s="8" t="s">
        <v>114</v>
      </c>
      <c r="C35" s="9">
        <v>13.964</v>
      </c>
      <c r="D35" s="9">
        <v>14.227</v>
      </c>
      <c r="E35" s="23" t="s">
        <v>17</v>
      </c>
      <c r="F35" s="8" t="s">
        <v>23</v>
      </c>
      <c r="G35" s="26">
        <v>2.8813047981749057E-7</v>
      </c>
      <c r="H35" s="8" t="s">
        <v>18</v>
      </c>
      <c r="I35" s="26"/>
      <c r="J35" s="10">
        <f t="shared" si="14"/>
        <v>2.8813047981749057E-7</v>
      </c>
      <c r="K35" s="32" t="str">
        <f t="shared" si="1"/>
        <v>+III</v>
      </c>
      <c r="M35" s="31">
        <f t="shared" si="6"/>
        <v>0.99999971186952019</v>
      </c>
      <c r="N35" s="10">
        <f t="shared" si="7"/>
        <v>0.99999971186952019</v>
      </c>
      <c r="O35" s="10">
        <f t="shared" si="8"/>
        <v>5.7626095963498115E-7</v>
      </c>
      <c r="P35" s="10">
        <f t="shared" si="9"/>
        <v>5.7626095963498115E-7</v>
      </c>
      <c r="Q35" s="9">
        <f t="array" ref="Q35">MIN(IF('Normen en duidingsklassen'!$E$13:$E$20&gt;$J35,'Normen en duidingsklassen'!$E$13:$E$20))</f>
        <v>3.3333333333333337E-6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10"/>
        <v>0</v>
      </c>
      <c r="U35" s="10">
        <f t="shared" si="11"/>
        <v>2.8813047980857931E-7</v>
      </c>
      <c r="V35" s="26">
        <f t="shared" si="12"/>
        <v>2.8813047980857931E-7</v>
      </c>
    </row>
    <row r="36" spans="2:22" x14ac:dyDescent="0.25">
      <c r="B36" s="8" t="s">
        <v>115</v>
      </c>
      <c r="C36" s="9">
        <v>14.227</v>
      </c>
      <c r="D36" s="9">
        <v>14.369</v>
      </c>
      <c r="E36" s="23" t="s">
        <v>17</v>
      </c>
      <c r="F36" s="8" t="s">
        <v>23</v>
      </c>
      <c r="G36" s="26">
        <v>1.3278621596726633E-7</v>
      </c>
      <c r="H36" s="8" t="s">
        <v>18</v>
      </c>
      <c r="I36" s="26"/>
      <c r="J36" s="10">
        <f t="shared" si="14"/>
        <v>1.3278621596726633E-7</v>
      </c>
      <c r="K36" s="32" t="str">
        <f t="shared" si="1"/>
        <v>+III</v>
      </c>
      <c r="M36" s="31">
        <f t="shared" si="6"/>
        <v>0.99999986721378398</v>
      </c>
      <c r="N36" s="10">
        <f t="shared" si="7"/>
        <v>0.99999986721378398</v>
      </c>
      <c r="O36" s="10">
        <f t="shared" si="8"/>
        <v>2.6557243193453266E-7</v>
      </c>
      <c r="P36" s="10">
        <f t="shared" si="9"/>
        <v>2.6557243193453266E-7</v>
      </c>
      <c r="Q36" s="69">
        <f t="array" ref="Q36">MIN(IF('Normen en duidingsklassen'!$E$13:$E$20&gt;$J36,'Normen en duidingsklassen'!$E$13:$E$20))</f>
        <v>3.3333333333333337E-6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10"/>
        <v>0</v>
      </c>
      <c r="U36" s="10">
        <f t="shared" si="11"/>
        <v>1.3278621602275109E-7</v>
      </c>
      <c r="V36" s="26">
        <f t="shared" si="12"/>
        <v>1.3278621602275109E-7</v>
      </c>
    </row>
    <row r="37" spans="2:22" x14ac:dyDescent="0.25">
      <c r="B37" s="8" t="s">
        <v>116</v>
      </c>
      <c r="C37" s="9">
        <v>14.369</v>
      </c>
      <c r="D37" s="9">
        <v>15.9</v>
      </c>
      <c r="E37" s="23" t="s">
        <v>17</v>
      </c>
      <c r="F37" s="8" t="s">
        <v>23</v>
      </c>
      <c r="G37" s="26">
        <v>3.1694634601441631E-4</v>
      </c>
      <c r="H37" s="8" t="s">
        <v>18</v>
      </c>
      <c r="I37" s="26"/>
      <c r="J37" s="10">
        <f t="shared" si="14"/>
        <v>3.1694634601441631E-4</v>
      </c>
      <c r="K37" s="32" t="str">
        <f t="shared" si="1"/>
        <v>+I</v>
      </c>
      <c r="M37" s="31">
        <f t="shared" si="6"/>
        <v>0.99968305365398558</v>
      </c>
      <c r="N37" s="10">
        <f t="shared" si="7"/>
        <v>0.99968305365398558</v>
      </c>
      <c r="O37" s="10">
        <f t="shared" si="8"/>
        <v>6.3389269202883262E-4</v>
      </c>
      <c r="P37" s="10">
        <f t="shared" si="9"/>
        <v>6.3389269202883262E-4</v>
      </c>
      <c r="Q37" s="69">
        <f t="array" ref="Q37">MIN(IF('Normen en duidingsklassen'!$E$13:$E$20&gt;$J37,'Normen en duidingsklassen'!$E$13:$E$20))</f>
        <v>3.3333333333333338E-4</v>
      </c>
      <c r="R37" s="9">
        <f>IFERROR(MATCH($Q37,'Normen en duidingsklassen'!$E$13:$E$20,0),1)</f>
        <v>3</v>
      </c>
      <c r="S37" s="9" t="str">
        <f>INDEX('Normen en duidingsklassen'!$D$13:$D$20,R37)</f>
        <v>+I</v>
      </c>
      <c r="T37" s="9" t="b">
        <f t="shared" si="10"/>
        <v>0</v>
      </c>
      <c r="U37" s="10">
        <f t="shared" si="11"/>
        <v>3.1694634601442395E-4</v>
      </c>
      <c r="V37" s="26">
        <f t="shared" si="12"/>
        <v>3.1694634601442395E-4</v>
      </c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thickBot="1" x14ac:dyDescent="0.3">
      <c r="B75" s="13"/>
      <c r="C75" s="14"/>
      <c r="D75" s="14"/>
      <c r="E75" s="24"/>
      <c r="F75" s="13"/>
      <c r="G75" s="27"/>
      <c r="H75" s="13"/>
      <c r="I75" s="27"/>
      <c r="J75" s="15"/>
      <c r="K75" s="34"/>
      <c r="M75" s="33"/>
      <c r="N75" s="15"/>
      <c r="O75" s="15"/>
      <c r="P75" s="15"/>
      <c r="Q75" s="14"/>
      <c r="R75" s="14"/>
      <c r="S75" s="14"/>
      <c r="T75" s="14"/>
      <c r="U75" s="14"/>
      <c r="V75" s="17"/>
    </row>
    <row r="76" spans="2:22" x14ac:dyDescent="0.25">
      <c r="M76" s="1"/>
    </row>
    <row r="77" spans="2:22" x14ac:dyDescent="0.25">
      <c r="M77" s="1"/>
    </row>
  </sheetData>
  <conditionalFormatting sqref="G15:G75">
    <cfRule type="expression" dxfId="59" priority="11">
      <formula>IF($E15="Nee",TRUE,FALSE)</formula>
    </cfRule>
  </conditionalFormatting>
  <conditionalFormatting sqref="I15:I75">
    <cfRule type="expression" dxfId="58" priority="10">
      <formula>IF($H15="Nee",TRUE,FALSE)</formula>
    </cfRule>
  </conditionalFormatting>
  <conditionalFormatting sqref="K15:K75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E76:E91 F15:F75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7"/>
  <sheetViews>
    <sheetView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45</v>
      </c>
      <c r="C2" s="2" t="s">
        <v>64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119</v>
      </c>
      <c r="C4" s="12" t="s">
        <v>18</v>
      </c>
    </row>
    <row r="5" spans="2:22" x14ac:dyDescent="0.25">
      <c r="B5" s="39" t="s">
        <v>121</v>
      </c>
      <c r="C5" s="12" t="s">
        <v>127</v>
      </c>
    </row>
    <row r="6" spans="2:22" x14ac:dyDescent="0.25">
      <c r="B6" s="39" t="s">
        <v>44</v>
      </c>
      <c r="C6" s="26">
        <f>IFERROR(IF(C5="P1",1-PRODUCT(M15:M15),MAX(O15:O15)),"GR")</f>
        <v>0</v>
      </c>
    </row>
    <row r="7" spans="2:22" x14ac:dyDescent="0.25">
      <c r="B7" s="39" t="s">
        <v>38</v>
      </c>
      <c r="C7" s="26">
        <f>IF(C5="P1",1-PRODUCT(N15:N15),MAX(P15:P15))</f>
        <v>0</v>
      </c>
    </row>
    <row r="8" spans="2:22" x14ac:dyDescent="0.25">
      <c r="B8" s="39" t="s">
        <v>29</v>
      </c>
      <c r="C8" s="26">
        <f>IFERROR(MAX(U15),"GR")</f>
        <v>0</v>
      </c>
    </row>
    <row r="9" spans="2:22" x14ac:dyDescent="0.25">
      <c r="B9" s="39" t="s">
        <v>123</v>
      </c>
      <c r="C9" s="26">
        <f>MAX(V15)</f>
        <v>0</v>
      </c>
    </row>
    <row r="10" spans="2:22" x14ac:dyDescent="0.25">
      <c r="B10" s="39" t="s">
        <v>36</v>
      </c>
      <c r="C10" s="26">
        <f>IFERROR(1-PRODUCT(M15),"GR")</f>
        <v>0</v>
      </c>
    </row>
    <row r="11" spans="2:22" ht="15.75" thickBot="1" x14ac:dyDescent="0.3">
      <c r="B11" s="40" t="s">
        <v>124</v>
      </c>
      <c r="C11" s="27">
        <f>1-PRODUCT(N15)</f>
        <v>0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42</v>
      </c>
      <c r="P14" s="36" t="s">
        <v>43</v>
      </c>
      <c r="Q14" s="37" t="s">
        <v>58</v>
      </c>
      <c r="R14" s="37" t="s">
        <v>59</v>
      </c>
      <c r="S14" s="4"/>
      <c r="T14" s="37" t="s">
        <v>60</v>
      </c>
      <c r="U14" s="37" t="s">
        <v>125</v>
      </c>
      <c r="V14" s="38" t="s">
        <v>126</v>
      </c>
    </row>
    <row r="15" spans="2:22" ht="15.75" thickBot="1" x14ac:dyDescent="0.3">
      <c r="B15" s="41" t="s">
        <v>8</v>
      </c>
      <c r="C15" s="42">
        <v>0</v>
      </c>
      <c r="D15" s="42">
        <v>15.9</v>
      </c>
      <c r="E15" s="43" t="s">
        <v>18</v>
      </c>
      <c r="F15" s="41" t="s">
        <v>22</v>
      </c>
      <c r="G15" s="44"/>
      <c r="H15" s="41" t="s">
        <v>18</v>
      </c>
      <c r="I15" s="44"/>
      <c r="J15" s="45">
        <v>0</v>
      </c>
      <c r="K15" s="46" t="str">
        <f>IF($E15="Nee","NR",IF(ISNUMBER($J15),S15,IF($T15,"D","ND")))</f>
        <v>NR</v>
      </c>
      <c r="M15" s="33">
        <f>IF(AND(F15="Geen faalkans",H15="Nee"),1,1-J15)</f>
        <v>1</v>
      </c>
      <c r="N15" s="15">
        <f>IF(J15="-",1,M15)</f>
        <v>1</v>
      </c>
      <c r="O15" s="15">
        <f>IF(AND(F15="Geen faalkans",H15="Nee"),0,J15*$C$3)</f>
        <v>0</v>
      </c>
      <c r="P15" s="15">
        <f>IF(J15="-",0,O15)</f>
        <v>0</v>
      </c>
      <c r="Q15" s="14">
        <f t="array" ref="Q15">MIN(IF('Normen en duidingsklassen'!$E$13:$E$20&gt;=$J15,'Normen en duidingsklassen'!$E$13:$E$20))</f>
        <v>0</v>
      </c>
      <c r="R15" s="14">
        <f>IFERROR(MATCH($Q15,'Normen en duidingsklassen'!$E$13:$E$20,0),1)</f>
        <v>1</v>
      </c>
      <c r="S15" s="14" t="str">
        <f>INDEX('Normen en duidingsklassen'!$D$13:$D$20,R15)</f>
        <v>+III</v>
      </c>
      <c r="T15" s="14" t="b">
        <f>IF($E15="Ja",IF($H15="Ja",NOT(ISNUMBER(#REF!)),FALSE),FALSE)</f>
        <v>0</v>
      </c>
      <c r="U15" s="15">
        <f>1-M15</f>
        <v>0</v>
      </c>
      <c r="V15" s="15">
        <f>1-N15</f>
        <v>0</v>
      </c>
    </row>
    <row r="16" spans="2:22" x14ac:dyDescent="0.25">
      <c r="M16" s="1"/>
    </row>
    <row r="17" spans="13:13" x14ac:dyDescent="0.25">
      <c r="M17" s="1"/>
    </row>
  </sheetData>
  <conditionalFormatting sqref="G15">
    <cfRule type="expression" dxfId="48" priority="11">
      <formula>IF($E15="Nee",TRUE,FALSE)</formula>
    </cfRule>
  </conditionalFormatting>
  <conditionalFormatting sqref="I15">
    <cfRule type="expression" dxfId="47" priority="10">
      <formula>IF($H15="Nee",TRUE,FALSE)</formula>
    </cfRule>
  </conditionalFormatting>
  <conditionalFormatting sqref="K15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E16:E31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X39"/>
  <sheetViews>
    <sheetView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45</v>
      </c>
      <c r="C2" s="2" t="s">
        <v>100</v>
      </c>
    </row>
    <row r="3" spans="2:24" x14ac:dyDescent="0.25">
      <c r="B3" s="35" t="s">
        <v>41</v>
      </c>
      <c r="C3" s="7">
        <v>3</v>
      </c>
    </row>
    <row r="4" spans="2:24" x14ac:dyDescent="0.25">
      <c r="B4" s="39" t="s">
        <v>119</v>
      </c>
      <c r="C4" s="12" t="s">
        <v>18</v>
      </c>
    </row>
    <row r="5" spans="2:24" x14ac:dyDescent="0.25">
      <c r="B5" s="39" t="s">
        <v>121</v>
      </c>
      <c r="C5" s="12" t="s">
        <v>122</v>
      </c>
    </row>
    <row r="6" spans="2:24" x14ac:dyDescent="0.25">
      <c r="B6" s="39" t="s">
        <v>44</v>
      </c>
      <c r="C6" s="26">
        <f>IFERROR(IF(C5="P1",1-PRODUCT(M15:M37),MAX(O15:O37)),"GR")</f>
        <v>3.9248867546426425E-4</v>
      </c>
    </row>
    <row r="7" spans="2:24" x14ac:dyDescent="0.25">
      <c r="B7" s="39" t="s">
        <v>38</v>
      </c>
      <c r="C7" s="26">
        <f>IF(C5="P1",1-PRODUCT(N15:N37),MAX(P15:P37))</f>
        <v>3.9248867546426425E-4</v>
      </c>
    </row>
    <row r="8" spans="2:24" x14ac:dyDescent="0.25">
      <c r="B8" s="39" t="s">
        <v>29</v>
      </c>
      <c r="C8" s="26">
        <f>IFERROR(MAX(U15:U37),"GR")</f>
        <v>1.5810871713328734E-4</v>
      </c>
    </row>
    <row r="9" spans="2:24" x14ac:dyDescent="0.25">
      <c r="B9" s="39" t="s">
        <v>123</v>
      </c>
      <c r="C9" s="26">
        <f>MAX(V15:V37)</f>
        <v>1.5810871713328734E-4</v>
      </c>
    </row>
    <row r="10" spans="2:24" x14ac:dyDescent="0.25">
      <c r="B10" s="39" t="s">
        <v>36</v>
      </c>
      <c r="C10" s="26">
        <f>IFERROR(1-PRODUCT(M15:M37),"GR")</f>
        <v>3.9248867546426425E-4</v>
      </c>
    </row>
    <row r="11" spans="2:24" ht="15.75" thickBot="1" x14ac:dyDescent="0.3">
      <c r="B11" s="40" t="s">
        <v>124</v>
      </c>
      <c r="C11" s="27">
        <f>1-PRODUCT(N15:N37)</f>
        <v>3.9248867546426425E-4</v>
      </c>
    </row>
    <row r="13" spans="2:24" ht="15.75" thickBot="1" x14ac:dyDescent="0.3">
      <c r="M13" t="s">
        <v>61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125</v>
      </c>
      <c r="V14" s="38" t="s">
        <v>126</v>
      </c>
    </row>
    <row r="15" spans="2:24" x14ac:dyDescent="0.25">
      <c r="B15" s="3" t="s">
        <v>8</v>
      </c>
      <c r="C15" s="4">
        <v>0</v>
      </c>
      <c r="D15" s="4">
        <v>0.63100000000000001</v>
      </c>
      <c r="E15" s="22" t="s">
        <v>17</v>
      </c>
      <c r="F15" s="8" t="s">
        <v>23</v>
      </c>
      <c r="G15" s="25">
        <v>1.0913141588601724E-4</v>
      </c>
      <c r="H15" s="3" t="s">
        <v>17</v>
      </c>
      <c r="I15" s="25">
        <v>5.1463540000000004E-6</v>
      </c>
      <c r="J15" s="5">
        <f t="shared" ref="J15:J23" si="0">IF($E15="Nee",0,IF(H15="Ja",IF(ISNUMBER(I15),I15,"-"),IF(ISNUMBER(G15),G15,"-")))</f>
        <v>5.1463540000000004E-6</v>
      </c>
      <c r="K15" s="30" t="str">
        <f t="shared" ref="K15:K37" si="1">IF($E15="Nee","NR",IF(ISNUMBER($J15),S15,IF($T15,"D","ND")))</f>
        <v>+II</v>
      </c>
      <c r="M15" s="31">
        <f t="shared" ref="M15:M16" si="2">IF(AND(F15="Geen faalkans",H15="Nee"),1,1-J15)</f>
        <v>0.99999485364600005</v>
      </c>
      <c r="N15" s="10">
        <f t="shared" ref="N15:N16" si="3">IF(J15="-",1,M15)</f>
        <v>0.99999485364600005</v>
      </c>
      <c r="O15" s="10">
        <f t="shared" ref="O15:O16" si="4">IF(AND(F15="Geen faalkans",H15="Nee"),0,J15*$C$3)</f>
        <v>1.5439062000000002E-5</v>
      </c>
      <c r="P15" s="10">
        <f>IF(J15="-",0,O15)</f>
        <v>1.5439062000000002E-5</v>
      </c>
      <c r="Q15" s="9">
        <f t="array" ref="Q15">MIN(IF('Normen en duidingsklassen'!$E$13:$E$20&gt;=$J15,'Normen en duidingsklassen'!$E$13:$E$20))</f>
        <v>3.3333333333333335E-5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9" t="b">
        <f>IF($E15="Ja",IF($H15="Ja",NOT(ISNUMBER($I15)),FALSE),FALSE)</f>
        <v>0</v>
      </c>
      <c r="U15" s="10">
        <f>1-M15</f>
        <v>5.1463539999518915E-6</v>
      </c>
      <c r="V15" s="26">
        <f t="shared" ref="V15" si="5">1-N15</f>
        <v>5.1463539999518915E-6</v>
      </c>
      <c r="W15" s="1"/>
      <c r="X15" s="1"/>
    </row>
    <row r="16" spans="2:24" x14ac:dyDescent="0.25">
      <c r="B16" s="8" t="s">
        <v>9</v>
      </c>
      <c r="C16" s="9">
        <v>0.63100000000000001</v>
      </c>
      <c r="D16" s="9">
        <v>1.2</v>
      </c>
      <c r="E16" s="23" t="s">
        <v>17</v>
      </c>
      <c r="F16" s="8" t="s">
        <v>23</v>
      </c>
      <c r="G16" s="26">
        <v>2.9415421410368993E-6</v>
      </c>
      <c r="H16" s="8" t="s">
        <v>18</v>
      </c>
      <c r="I16" s="26"/>
      <c r="J16" s="10">
        <f t="shared" si="0"/>
        <v>2.9415421410368993E-6</v>
      </c>
      <c r="K16" s="32" t="str">
        <f t="shared" si="1"/>
        <v>+III</v>
      </c>
      <c r="M16" s="31">
        <f t="shared" si="2"/>
        <v>0.99999705845785891</v>
      </c>
      <c r="N16" s="10">
        <f t="shared" si="3"/>
        <v>0.99999705845785891</v>
      </c>
      <c r="O16" s="10">
        <f t="shared" si="4"/>
        <v>8.8246264231106987E-6</v>
      </c>
      <c r="P16" s="10">
        <f t="shared" ref="P16:P17" si="6">IF(J16="-",0,O16)</f>
        <v>8.8246264231106987E-6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37" si="7">IF($E16="Ja",IF($H16="Ja",NOT(ISNUMBER($I16)),FALSE),FALSE)</f>
        <v>0</v>
      </c>
      <c r="U16" s="10">
        <f t="shared" ref="U16:U37" si="8">1-M16</f>
        <v>2.9415421410883269E-6</v>
      </c>
      <c r="V16" s="26">
        <f t="shared" ref="V16:V37" si="9">1-N16</f>
        <v>2.9415421410883269E-6</v>
      </c>
    </row>
    <row r="17" spans="2:22" x14ac:dyDescent="0.25">
      <c r="B17" s="8" t="s">
        <v>10</v>
      </c>
      <c r="C17" s="9">
        <v>1.2</v>
      </c>
      <c r="D17" s="9">
        <v>2.254</v>
      </c>
      <c r="E17" s="23" t="s">
        <v>17</v>
      </c>
      <c r="F17" s="8" t="s">
        <v>23</v>
      </c>
      <c r="G17" s="26">
        <v>3.4080643649821685E-6</v>
      </c>
      <c r="H17" s="8" t="s">
        <v>18</v>
      </c>
      <c r="I17" s="26"/>
      <c r="J17" s="10">
        <f t="shared" si="0"/>
        <v>3.4080643649821685E-6</v>
      </c>
      <c r="K17" s="32" t="str">
        <f t="shared" si="1"/>
        <v>+II</v>
      </c>
      <c r="M17" s="31">
        <f t="shared" ref="M17:M23" si="10">IF(AND(F17="Geen faalkans",H17="Nee"),1,1-J17)</f>
        <v>0.99999659193563506</v>
      </c>
      <c r="N17" s="10">
        <f t="shared" ref="N17:N23" si="11">IF(J17="-",1,M17)</f>
        <v>0.99999659193563506</v>
      </c>
      <c r="O17" s="10">
        <f t="shared" ref="O17:O23" si="12">IF(AND(F17="Geen faalkans",H17="Nee"),0,J17*$C$3)</f>
        <v>1.0224193094946505E-5</v>
      </c>
      <c r="P17" s="10">
        <f t="shared" si="6"/>
        <v>1.0224193094946505E-5</v>
      </c>
      <c r="Q17" s="9">
        <f t="array" ref="Q17">MIN(IF('Normen en duidingsklassen'!$E$13:$E$20&gt;=$J17,'Normen en duidingsklassen'!$E$13:$E$20))</f>
        <v>3.3333333333333335E-5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7"/>
        <v>0</v>
      </c>
      <c r="U17" s="10">
        <f t="shared" si="8"/>
        <v>3.4080643649403441E-6</v>
      </c>
      <c r="V17" s="26">
        <f t="shared" si="9"/>
        <v>3.4080643649403441E-6</v>
      </c>
    </row>
    <row r="18" spans="2:22" x14ac:dyDescent="0.25">
      <c r="B18" s="8" t="s">
        <v>11</v>
      </c>
      <c r="C18" s="9">
        <v>2.254</v>
      </c>
      <c r="D18" s="9">
        <v>2.8319999999999999</v>
      </c>
      <c r="E18" s="23" t="s">
        <v>17</v>
      </c>
      <c r="F18" s="8" t="s">
        <v>23</v>
      </c>
      <c r="G18" s="26">
        <v>5.6922212522480635E-7</v>
      </c>
      <c r="H18" s="8" t="s">
        <v>18</v>
      </c>
      <c r="I18" s="26"/>
      <c r="J18" s="10">
        <f t="shared" si="0"/>
        <v>5.6922212522480635E-7</v>
      </c>
      <c r="K18" s="32" t="str">
        <f t="shared" si="1"/>
        <v>+III</v>
      </c>
      <c r="M18" s="31">
        <f t="shared" si="10"/>
        <v>0.99999943077787479</v>
      </c>
      <c r="N18" s="10">
        <f t="shared" si="11"/>
        <v>0.99999943077787479</v>
      </c>
      <c r="O18" s="10">
        <f t="shared" si="12"/>
        <v>1.7076663756744189E-6</v>
      </c>
      <c r="P18" s="10">
        <f t="shared" ref="P18:P23" si="13">IF(J18="-",0,O18)</f>
        <v>1.7076663756744189E-6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7"/>
        <v>0</v>
      </c>
      <c r="U18" s="10">
        <f t="shared" si="8"/>
        <v>5.6922212521293147E-7</v>
      </c>
      <c r="V18" s="26">
        <f t="shared" si="9"/>
        <v>5.6922212521293147E-7</v>
      </c>
    </row>
    <row r="19" spans="2:22" x14ac:dyDescent="0.25">
      <c r="B19" s="8" t="s">
        <v>12</v>
      </c>
      <c r="C19" s="9">
        <v>2.8319999999999999</v>
      </c>
      <c r="D19" s="9">
        <v>4.0949999999999998</v>
      </c>
      <c r="E19" s="23" t="s">
        <v>17</v>
      </c>
      <c r="F19" s="8" t="s">
        <v>23</v>
      </c>
      <c r="G19" s="26">
        <v>6.0315133422688584E-9</v>
      </c>
      <c r="H19" s="8" t="s">
        <v>18</v>
      </c>
      <c r="I19" s="26"/>
      <c r="J19" s="10">
        <f t="shared" si="0"/>
        <v>6.0315133422688584E-9</v>
      </c>
      <c r="K19" s="32" t="str">
        <f t="shared" si="1"/>
        <v>+III</v>
      </c>
      <c r="M19" s="31">
        <f t="shared" si="10"/>
        <v>0.99999999396848671</v>
      </c>
      <c r="N19" s="10">
        <f t="shared" si="11"/>
        <v>0.99999999396848671</v>
      </c>
      <c r="O19" s="10">
        <f t="shared" si="12"/>
        <v>1.8094540026806574E-8</v>
      </c>
      <c r="P19" s="10">
        <f t="shared" si="13"/>
        <v>1.8094540026806574E-8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7"/>
        <v>0</v>
      </c>
      <c r="U19" s="10">
        <f t="shared" si="8"/>
        <v>6.0315132888177914E-9</v>
      </c>
      <c r="V19" s="26">
        <f t="shared" si="9"/>
        <v>6.0315132888177914E-9</v>
      </c>
    </row>
    <row r="20" spans="2:22" x14ac:dyDescent="0.25">
      <c r="B20" s="8" t="s">
        <v>13</v>
      </c>
      <c r="C20" s="9">
        <v>4.0949999999999998</v>
      </c>
      <c r="D20" s="9">
        <v>4.9820000000000002</v>
      </c>
      <c r="E20" s="23" t="s">
        <v>17</v>
      </c>
      <c r="F20" s="8" t="s">
        <v>23</v>
      </c>
      <c r="G20" s="26">
        <v>1.0024346242050283E-4</v>
      </c>
      <c r="H20" s="8" t="s">
        <v>17</v>
      </c>
      <c r="I20" s="26">
        <v>1.56E-4</v>
      </c>
      <c r="J20" s="10">
        <f t="shared" si="0"/>
        <v>1.56E-4</v>
      </c>
      <c r="K20" s="32" t="str">
        <f t="shared" si="1"/>
        <v>+I</v>
      </c>
      <c r="M20" s="31">
        <f t="shared" si="10"/>
        <v>0.99984399999999996</v>
      </c>
      <c r="N20" s="10">
        <f t="shared" si="11"/>
        <v>0.99984399999999996</v>
      </c>
      <c r="O20" s="10">
        <f t="shared" si="12"/>
        <v>4.6799999999999999E-4</v>
      </c>
      <c r="P20" s="10">
        <f t="shared" si="13"/>
        <v>4.6799999999999999E-4</v>
      </c>
      <c r="Q20" s="9">
        <f t="array" ref="Q20">MIN(IF('Normen en duidingsklassen'!$E$13:$E$20&gt;=$J20,'Normen en duidingsklassen'!$E$13:$E$20))</f>
        <v>3.3333333333333338E-4</v>
      </c>
      <c r="R20" s="9">
        <f>IFERROR(MATCH($Q20,'Normen en duidingsklassen'!$E$13:$E$20,0),1)</f>
        <v>3</v>
      </c>
      <c r="S20" s="9" t="str">
        <f>INDEX('Normen en duidingsklassen'!$D$13:$D$20,R20)</f>
        <v>+I</v>
      </c>
      <c r="T20" s="9" t="b">
        <f t="shared" si="7"/>
        <v>0</v>
      </c>
      <c r="U20" s="10">
        <f t="shared" si="8"/>
        <v>1.5600000000004499E-4</v>
      </c>
      <c r="V20" s="26">
        <f t="shared" si="9"/>
        <v>1.5600000000004499E-4</v>
      </c>
    </row>
    <row r="21" spans="2:22" x14ac:dyDescent="0.25">
      <c r="B21" s="8" t="s">
        <v>14</v>
      </c>
      <c r="C21" s="9">
        <v>4.9820000000000002</v>
      </c>
      <c r="D21" s="9">
        <v>5.4359999999999999</v>
      </c>
      <c r="E21" s="23" t="s">
        <v>17</v>
      </c>
      <c r="F21" s="8" t="s">
        <v>23</v>
      </c>
      <c r="G21" s="26">
        <v>1.2018518985150797E-7</v>
      </c>
      <c r="H21" s="8" t="s">
        <v>18</v>
      </c>
      <c r="I21" s="26"/>
      <c r="J21" s="10">
        <f t="shared" si="0"/>
        <v>1.2018518985150797E-7</v>
      </c>
      <c r="K21" s="32" t="str">
        <f t="shared" si="1"/>
        <v>+III</v>
      </c>
      <c r="M21" s="31">
        <f t="shared" si="10"/>
        <v>0.9999998798148102</v>
      </c>
      <c r="N21" s="10">
        <f t="shared" si="11"/>
        <v>0.9999998798148102</v>
      </c>
      <c r="O21" s="10">
        <f t="shared" si="12"/>
        <v>3.605555695545239E-7</v>
      </c>
      <c r="P21" s="10">
        <f t="shared" si="13"/>
        <v>3.605555695545239E-7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7"/>
        <v>0</v>
      </c>
      <c r="U21" s="10">
        <f t="shared" si="8"/>
        <v>1.2018518980028148E-7</v>
      </c>
      <c r="V21" s="26">
        <f t="shared" si="9"/>
        <v>1.2018518980028148E-7</v>
      </c>
    </row>
    <row r="22" spans="2:22" x14ac:dyDescent="0.25">
      <c r="B22" s="8" t="s">
        <v>15</v>
      </c>
      <c r="C22" s="9">
        <v>5.4359999999999999</v>
      </c>
      <c r="D22" s="9">
        <v>6.07</v>
      </c>
      <c r="E22" s="23" t="s">
        <v>17</v>
      </c>
      <c r="F22" s="8" t="s">
        <v>23</v>
      </c>
      <c r="G22" s="26">
        <v>4.135385674914819E-6</v>
      </c>
      <c r="H22" s="8" t="s">
        <v>18</v>
      </c>
      <c r="I22" s="26"/>
      <c r="J22" s="10">
        <f t="shared" si="0"/>
        <v>4.135385674914819E-6</v>
      </c>
      <c r="K22" s="32" t="str">
        <f t="shared" si="1"/>
        <v>+II</v>
      </c>
      <c r="M22" s="31">
        <f t="shared" si="10"/>
        <v>0.9999958646143251</v>
      </c>
      <c r="N22" s="10">
        <f t="shared" si="11"/>
        <v>0.9999958646143251</v>
      </c>
      <c r="O22" s="10">
        <f t="shared" si="12"/>
        <v>1.2406157024744457E-5</v>
      </c>
      <c r="P22" s="10">
        <f t="shared" si="13"/>
        <v>1.2406157024744457E-5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7"/>
        <v>0</v>
      </c>
      <c r="U22" s="10">
        <f t="shared" si="8"/>
        <v>4.1353856748971296E-6</v>
      </c>
      <c r="V22" s="26">
        <f t="shared" si="9"/>
        <v>4.1353856748971296E-6</v>
      </c>
    </row>
    <row r="23" spans="2:22" x14ac:dyDescent="0.25">
      <c r="B23" s="8" t="s">
        <v>16</v>
      </c>
      <c r="C23" s="9">
        <v>6.07</v>
      </c>
      <c r="D23" s="9">
        <v>9.1259999999999994</v>
      </c>
      <c r="E23" s="23" t="s">
        <v>17</v>
      </c>
      <c r="F23" s="8" t="s">
        <v>23</v>
      </c>
      <c r="G23" s="26">
        <v>6.3506951109548614E-7</v>
      </c>
      <c r="H23" s="8" t="s">
        <v>18</v>
      </c>
      <c r="I23" s="26"/>
      <c r="J23" s="10">
        <f t="shared" si="0"/>
        <v>6.3506951109548614E-7</v>
      </c>
      <c r="K23" s="32" t="str">
        <f t="shared" si="1"/>
        <v>+III</v>
      </c>
      <c r="M23" s="31">
        <f t="shared" si="10"/>
        <v>0.99999936493048891</v>
      </c>
      <c r="N23" s="10">
        <f t="shared" si="11"/>
        <v>0.99999936493048891</v>
      </c>
      <c r="O23" s="10">
        <f t="shared" si="12"/>
        <v>1.9052085332864584E-6</v>
      </c>
      <c r="P23" s="10">
        <f t="shared" si="13"/>
        <v>1.9052085332864584E-6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7"/>
        <v>0</v>
      </c>
      <c r="U23" s="10">
        <f t="shared" si="8"/>
        <v>6.350695110901583E-7</v>
      </c>
      <c r="V23" s="26">
        <f t="shared" si="9"/>
        <v>6.350695110901583E-7</v>
      </c>
    </row>
    <row r="24" spans="2:22" x14ac:dyDescent="0.25">
      <c r="B24" s="8" t="s">
        <v>103</v>
      </c>
      <c r="C24" s="9">
        <v>9.1259999999999994</v>
      </c>
      <c r="D24" s="9">
        <v>9.2959999999999994</v>
      </c>
      <c r="E24" s="23" t="s">
        <v>17</v>
      </c>
      <c r="F24" s="8" t="s">
        <v>23</v>
      </c>
      <c r="G24" s="26">
        <v>2.3215737237528777E-5</v>
      </c>
      <c r="H24" s="8" t="s">
        <v>18</v>
      </c>
      <c r="I24" s="26"/>
      <c r="J24" s="10">
        <f t="shared" ref="J24:J37" si="14">IF($E24="Nee",0,IF(H24="Ja",IF(ISNUMBER(I24),I24,"-"),IF(ISNUMBER(G24),G24,"-")))</f>
        <v>2.3215737237528777E-5</v>
      </c>
      <c r="K24" s="32" t="str">
        <f t="shared" si="1"/>
        <v>+II</v>
      </c>
      <c r="M24" s="31">
        <f t="shared" ref="M24:M37" si="15">IF(AND(F24="Geen faalkans",H24="Nee"),1,1-J24)</f>
        <v>0.99997678426276249</v>
      </c>
      <c r="N24" s="10">
        <f t="shared" ref="N24:N37" si="16">IF(J24="-",1,M24)</f>
        <v>0.99997678426276249</v>
      </c>
      <c r="O24" s="10">
        <f t="shared" ref="O24:O37" si="17">IF(AND(F24="Geen faalkans",H24="Nee"),0,J24*$C$3)</f>
        <v>6.9647211712586338E-5</v>
      </c>
      <c r="P24" s="10">
        <f t="shared" ref="P24:P37" si="18">IF(J24="-",0,O24)</f>
        <v>6.9647211712586338E-5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7"/>
        <v>0</v>
      </c>
      <c r="U24" s="10">
        <f t="shared" si="8"/>
        <v>2.3215737237514134E-5</v>
      </c>
      <c r="V24" s="26">
        <f t="shared" si="9"/>
        <v>2.3215737237514134E-5</v>
      </c>
    </row>
    <row r="25" spans="2:22" x14ac:dyDescent="0.25">
      <c r="B25" s="8" t="s">
        <v>104</v>
      </c>
      <c r="C25" s="9">
        <v>9.2959999999999994</v>
      </c>
      <c r="D25" s="9">
        <v>10.747999999999999</v>
      </c>
      <c r="E25" s="23" t="s">
        <v>17</v>
      </c>
      <c r="F25" s="8" t="s">
        <v>23</v>
      </c>
      <c r="G25" s="26">
        <v>1.731991603991846E-6</v>
      </c>
      <c r="H25" s="8" t="s">
        <v>18</v>
      </c>
      <c r="I25" s="26"/>
      <c r="J25" s="10">
        <f t="shared" si="14"/>
        <v>1.731991603991846E-6</v>
      </c>
      <c r="K25" s="32" t="str">
        <f t="shared" si="1"/>
        <v>+III</v>
      </c>
      <c r="M25" s="31">
        <f t="shared" si="15"/>
        <v>0.99999826800839597</v>
      </c>
      <c r="N25" s="10">
        <f t="shared" si="16"/>
        <v>0.99999826800839597</v>
      </c>
      <c r="O25" s="10">
        <f t="shared" si="17"/>
        <v>5.1959748119755381E-6</v>
      </c>
      <c r="P25" s="10">
        <f t="shared" si="18"/>
        <v>5.1959748119755381E-6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7"/>
        <v>0</v>
      </c>
      <c r="U25" s="10">
        <f t="shared" si="8"/>
        <v>1.7319916040259287E-6</v>
      </c>
      <c r="V25" s="26">
        <f t="shared" si="9"/>
        <v>1.7319916040259287E-6</v>
      </c>
    </row>
    <row r="26" spans="2:22" x14ac:dyDescent="0.25">
      <c r="B26" s="8" t="s">
        <v>105</v>
      </c>
      <c r="C26" s="9">
        <v>10.747999999999999</v>
      </c>
      <c r="D26" s="9">
        <v>10.901</v>
      </c>
      <c r="E26" s="23" t="s">
        <v>17</v>
      </c>
      <c r="F26" s="8" t="s">
        <v>23</v>
      </c>
      <c r="G26" s="26">
        <v>2.3979101036126601E-5</v>
      </c>
      <c r="H26" s="8" t="s">
        <v>18</v>
      </c>
      <c r="I26" s="26"/>
      <c r="J26" s="10">
        <f t="shared" si="14"/>
        <v>2.3979101036126601E-5</v>
      </c>
      <c r="K26" s="32" t="str">
        <f t="shared" si="1"/>
        <v>+II</v>
      </c>
      <c r="M26" s="31">
        <f t="shared" si="15"/>
        <v>0.99997602089896387</v>
      </c>
      <c r="N26" s="10">
        <f t="shared" si="16"/>
        <v>0.99997602089896387</v>
      </c>
      <c r="O26" s="10">
        <f t="shared" si="17"/>
        <v>7.1937303108379798E-5</v>
      </c>
      <c r="P26" s="10">
        <f t="shared" si="18"/>
        <v>7.1937303108379798E-5</v>
      </c>
      <c r="Q26" s="9">
        <f t="array" ref="Q26">MIN(IF('Normen en duidingsklassen'!$E$13:$E$20&gt;=$J26,'Normen en duidingsklassen'!$E$13:$E$20))</f>
        <v>3.3333333333333335E-5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9" t="b">
        <f t="shared" si="7"/>
        <v>0</v>
      </c>
      <c r="U26" s="10">
        <f t="shared" si="8"/>
        <v>2.3979101036131212E-5</v>
      </c>
      <c r="V26" s="26">
        <f t="shared" si="9"/>
        <v>2.3979101036131212E-5</v>
      </c>
    </row>
    <row r="27" spans="2:22" x14ac:dyDescent="0.25">
      <c r="B27" s="8" t="s">
        <v>106</v>
      </c>
      <c r="C27" s="9">
        <v>10.901</v>
      </c>
      <c r="D27" s="9">
        <v>11.173999999999999</v>
      </c>
      <c r="E27" s="23" t="s">
        <v>17</v>
      </c>
      <c r="F27" s="8" t="s">
        <v>23</v>
      </c>
      <c r="G27" s="26">
        <v>1.9514481321389091E-7</v>
      </c>
      <c r="H27" s="8" t="s">
        <v>18</v>
      </c>
      <c r="I27" s="26"/>
      <c r="J27" s="10">
        <f t="shared" si="14"/>
        <v>1.9514481321389091E-7</v>
      </c>
      <c r="K27" s="32" t="str">
        <f t="shared" si="1"/>
        <v>+III</v>
      </c>
      <c r="M27" s="31">
        <f t="shared" si="15"/>
        <v>0.9999998048551868</v>
      </c>
      <c r="N27" s="10">
        <f t="shared" si="16"/>
        <v>0.9999998048551868</v>
      </c>
      <c r="O27" s="10">
        <f t="shared" si="17"/>
        <v>5.854344396416727E-7</v>
      </c>
      <c r="P27" s="10">
        <f t="shared" si="18"/>
        <v>5.854344396416727E-7</v>
      </c>
      <c r="Q27" s="9">
        <f t="array" ref="Q27">MIN(IF('Normen en duidingsklassen'!$E$13:$E$20&gt;=$J27,'Normen en duidingsklassen'!$E$13:$E$20))</f>
        <v>3.3333333333333337E-6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7"/>
        <v>0</v>
      </c>
      <c r="U27" s="10">
        <f t="shared" si="8"/>
        <v>1.951448131976008E-7</v>
      </c>
      <c r="V27" s="26">
        <f t="shared" si="9"/>
        <v>1.951448131976008E-7</v>
      </c>
    </row>
    <row r="28" spans="2:22" x14ac:dyDescent="0.25">
      <c r="B28" s="8" t="s">
        <v>107</v>
      </c>
      <c r="C28" s="9">
        <v>11.173999999999999</v>
      </c>
      <c r="D28" s="9">
        <v>11.19</v>
      </c>
      <c r="E28" s="23" t="s">
        <v>17</v>
      </c>
      <c r="F28" s="8" t="s">
        <v>23</v>
      </c>
      <c r="G28" s="26">
        <v>1.2584993903169144E-6</v>
      </c>
      <c r="H28" s="8" t="s">
        <v>18</v>
      </c>
      <c r="I28" s="26"/>
      <c r="J28" s="10">
        <f t="shared" si="14"/>
        <v>1.2584993903169144E-6</v>
      </c>
      <c r="K28" s="32" t="str">
        <f t="shared" si="1"/>
        <v>+III</v>
      </c>
      <c r="M28" s="31">
        <f t="shared" si="15"/>
        <v>0.99999874150060963</v>
      </c>
      <c r="N28" s="10">
        <f t="shared" si="16"/>
        <v>0.99999874150060963</v>
      </c>
      <c r="O28" s="10">
        <f t="shared" si="17"/>
        <v>3.7754981709507433E-6</v>
      </c>
      <c r="P28" s="10">
        <f t="shared" si="18"/>
        <v>3.7754981709507433E-6</v>
      </c>
      <c r="Q28" s="9">
        <f t="array" ref="Q28">MIN(IF('Normen en duidingsklassen'!$E$13:$E$20&gt;=$J28,'Normen en duidingsklassen'!$E$13:$E$20))</f>
        <v>3.3333333333333337E-6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7"/>
        <v>0</v>
      </c>
      <c r="U28" s="10">
        <f t="shared" si="8"/>
        <v>1.2584993903663744E-6</v>
      </c>
      <c r="V28" s="26">
        <f t="shared" si="9"/>
        <v>1.2584993903663744E-6</v>
      </c>
    </row>
    <row r="29" spans="2:22" x14ac:dyDescent="0.25">
      <c r="B29" s="8" t="s">
        <v>108</v>
      </c>
      <c r="C29" s="9">
        <v>11.19</v>
      </c>
      <c r="D29" s="9">
        <v>11.24</v>
      </c>
      <c r="E29" s="23" t="s">
        <v>17</v>
      </c>
      <c r="F29" s="8" t="s">
        <v>23</v>
      </c>
      <c r="G29" s="26">
        <v>7.5054454911286574E-7</v>
      </c>
      <c r="H29" s="8" t="s">
        <v>18</v>
      </c>
      <c r="I29" s="26"/>
      <c r="J29" s="10">
        <f t="shared" si="14"/>
        <v>7.5054454911286574E-7</v>
      </c>
      <c r="K29" s="32" t="str">
        <f t="shared" si="1"/>
        <v>+III</v>
      </c>
      <c r="M29" s="31">
        <f t="shared" si="15"/>
        <v>0.99999924945545093</v>
      </c>
      <c r="N29" s="10">
        <f t="shared" si="16"/>
        <v>0.99999924945545093</v>
      </c>
      <c r="O29" s="10">
        <f t="shared" si="17"/>
        <v>2.2516336473385971E-6</v>
      </c>
      <c r="P29" s="10">
        <f t="shared" si="18"/>
        <v>2.2516336473385971E-6</v>
      </c>
      <c r="Q29" s="9">
        <f t="array" ref="Q29">MIN(IF('Normen en duidingsklassen'!$E$13:$E$20&gt;=$J29,'Normen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7"/>
        <v>0</v>
      </c>
      <c r="U29" s="10">
        <f t="shared" si="8"/>
        <v>7.5054454906631207E-7</v>
      </c>
      <c r="V29" s="26">
        <f t="shared" si="9"/>
        <v>7.5054454906631207E-7</v>
      </c>
    </row>
    <row r="30" spans="2:22" x14ac:dyDescent="0.25">
      <c r="B30" s="8" t="s">
        <v>109</v>
      </c>
      <c r="C30" s="9">
        <v>11.24</v>
      </c>
      <c r="D30" s="9">
        <v>12.808</v>
      </c>
      <c r="E30" s="23" t="s">
        <v>17</v>
      </c>
      <c r="F30" s="8" t="s">
        <v>23</v>
      </c>
      <c r="G30" s="26">
        <v>4.2578258890842331E-2</v>
      </c>
      <c r="H30" s="8" t="s">
        <v>17</v>
      </c>
      <c r="I30" s="26">
        <v>1.564654E-6</v>
      </c>
      <c r="J30" s="10">
        <f t="shared" si="14"/>
        <v>1.564654E-6</v>
      </c>
      <c r="K30" s="32" t="str">
        <f t="shared" si="1"/>
        <v>+III</v>
      </c>
      <c r="M30" s="31">
        <f t="shared" si="15"/>
        <v>0.99999843534599997</v>
      </c>
      <c r="N30" s="10">
        <f t="shared" si="16"/>
        <v>0.99999843534599997</v>
      </c>
      <c r="O30" s="10">
        <f t="shared" si="17"/>
        <v>4.6939620000000005E-6</v>
      </c>
      <c r="P30" s="10">
        <f t="shared" si="18"/>
        <v>4.6939620000000005E-6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7"/>
        <v>0</v>
      </c>
      <c r="U30" s="10">
        <f t="shared" si="8"/>
        <v>1.5646540000302522E-6</v>
      </c>
      <c r="V30" s="26">
        <f t="shared" si="9"/>
        <v>1.5646540000302522E-6</v>
      </c>
    </row>
    <row r="31" spans="2:22" x14ac:dyDescent="0.25">
      <c r="B31" s="8" t="s">
        <v>110</v>
      </c>
      <c r="C31" s="9">
        <v>12.808</v>
      </c>
      <c r="D31" s="9">
        <v>12.863</v>
      </c>
      <c r="E31" s="23" t="s">
        <v>17</v>
      </c>
      <c r="F31" s="8" t="s">
        <v>23</v>
      </c>
      <c r="G31" s="26">
        <v>2.764708219548714E-8</v>
      </c>
      <c r="H31" s="8" t="s">
        <v>18</v>
      </c>
      <c r="I31" s="26"/>
      <c r="J31" s="10">
        <f t="shared" si="14"/>
        <v>2.764708219548714E-8</v>
      </c>
      <c r="K31" s="32" t="str">
        <f t="shared" si="1"/>
        <v>+III</v>
      </c>
      <c r="M31" s="31">
        <f t="shared" si="15"/>
        <v>0.99999997235291782</v>
      </c>
      <c r="N31" s="10">
        <f t="shared" si="16"/>
        <v>0.99999997235291782</v>
      </c>
      <c r="O31" s="10">
        <f t="shared" si="17"/>
        <v>8.2941246586461413E-8</v>
      </c>
      <c r="P31" s="10">
        <f t="shared" si="18"/>
        <v>8.2941246586461413E-8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7"/>
        <v>0</v>
      </c>
      <c r="U31" s="10">
        <f t="shared" si="8"/>
        <v>2.7647082179171889E-8</v>
      </c>
      <c r="V31" s="26">
        <f t="shared" si="9"/>
        <v>2.7647082179171889E-8</v>
      </c>
    </row>
    <row r="32" spans="2:22" x14ac:dyDescent="0.25">
      <c r="B32" s="8" t="s">
        <v>111</v>
      </c>
      <c r="C32" s="9">
        <v>12.863</v>
      </c>
      <c r="D32" s="9">
        <v>13.500999999999999</v>
      </c>
      <c r="E32" s="23" t="s">
        <v>17</v>
      </c>
      <c r="F32" s="8" t="s">
        <v>23</v>
      </c>
      <c r="G32" s="26">
        <v>4.8859053028224998E-2</v>
      </c>
      <c r="H32" s="8" t="s">
        <v>17</v>
      </c>
      <c r="I32" s="26">
        <v>6.5400000000000001E-6</v>
      </c>
      <c r="J32" s="10">
        <f t="shared" si="14"/>
        <v>6.5400000000000001E-6</v>
      </c>
      <c r="K32" s="32" t="str">
        <f t="shared" si="1"/>
        <v>+II</v>
      </c>
      <c r="M32" s="31">
        <f t="shared" si="15"/>
        <v>0.99999346</v>
      </c>
      <c r="N32" s="10">
        <f t="shared" si="16"/>
        <v>0.99999346</v>
      </c>
      <c r="O32" s="10">
        <f t="shared" si="17"/>
        <v>1.9619999999999998E-5</v>
      </c>
      <c r="P32" s="10">
        <f t="shared" si="18"/>
        <v>1.9619999999999998E-5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2</v>
      </c>
      <c r="S32" s="9" t="str">
        <f>INDEX('Normen en duidingsklassen'!$D$13:$D$20,R32)</f>
        <v>+II</v>
      </c>
      <c r="T32" s="9" t="b">
        <f t="shared" si="7"/>
        <v>0</v>
      </c>
      <c r="U32" s="10">
        <f t="shared" si="8"/>
        <v>6.5399999999993241E-6</v>
      </c>
      <c r="V32" s="26">
        <f t="shared" si="9"/>
        <v>6.5399999999993241E-6</v>
      </c>
    </row>
    <row r="33" spans="2:22" x14ac:dyDescent="0.25">
      <c r="B33" s="8" t="s">
        <v>112</v>
      </c>
      <c r="C33" s="9">
        <v>13.500999999999999</v>
      </c>
      <c r="D33" s="9">
        <v>13.965</v>
      </c>
      <c r="E33" s="23" t="s">
        <v>17</v>
      </c>
      <c r="F33" s="8" t="s">
        <v>23</v>
      </c>
      <c r="G33" s="26">
        <v>1.1736780373238784E-4</v>
      </c>
      <c r="H33" s="8" t="s">
        <v>17</v>
      </c>
      <c r="I33" s="26">
        <v>4.56786E-7</v>
      </c>
      <c r="J33" s="10">
        <f t="shared" ref="J33:J34" si="19">IF($E33="Nee",0,IF(H33="Ja",IF(ISNUMBER(I33),I33,"-"),IF(ISNUMBER(G33),G33,"-")))</f>
        <v>4.56786E-7</v>
      </c>
      <c r="K33" s="32" t="str">
        <f t="shared" si="1"/>
        <v>+III</v>
      </c>
      <c r="M33" s="31">
        <f t="shared" ref="M33:M34" si="20">IF(AND(F33="Geen faalkans",H33="Nee"),1,1-J33)</f>
        <v>0.99999954321399998</v>
      </c>
      <c r="N33" s="10">
        <f t="shared" ref="N33:N34" si="21">IF(J33="-",1,M33)</f>
        <v>0.99999954321399998</v>
      </c>
      <c r="O33" s="10">
        <f t="shared" ref="O33:O34" si="22">IF(AND(F33="Geen faalkans",H33="Nee"),0,J33*$C$3)</f>
        <v>1.3703579999999999E-6</v>
      </c>
      <c r="P33" s="10">
        <f t="shared" ref="P33:P34" si="23">IF(J33="-",0,O33)</f>
        <v>1.3703579999999999E-6</v>
      </c>
      <c r="Q33" s="69">
        <f t="array" ref="Q33">MIN(IF('Normen en duidingsklassen'!$E$13:$E$20&gt;=$J33,'Normen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7"/>
        <v>0</v>
      </c>
      <c r="U33" s="10">
        <f t="shared" si="8"/>
        <v>4.5678600002485581E-7</v>
      </c>
      <c r="V33" s="26">
        <f t="shared" si="9"/>
        <v>4.5678600002485581E-7</v>
      </c>
    </row>
    <row r="34" spans="2:22" x14ac:dyDescent="0.25">
      <c r="B34" s="8" t="s">
        <v>113</v>
      </c>
      <c r="C34" s="9">
        <v>13.965</v>
      </c>
      <c r="D34" s="9">
        <v>14.763999999999999</v>
      </c>
      <c r="E34" s="23" t="s">
        <v>17</v>
      </c>
      <c r="F34" s="8" t="s">
        <v>23</v>
      </c>
      <c r="G34" s="26">
        <v>1.0805565451928574E-6</v>
      </c>
      <c r="H34" s="8" t="s">
        <v>18</v>
      </c>
      <c r="I34" s="26"/>
      <c r="J34" s="10">
        <f t="shared" si="19"/>
        <v>1.0805565451928574E-6</v>
      </c>
      <c r="K34" s="32" t="str">
        <f t="shared" si="1"/>
        <v>+III</v>
      </c>
      <c r="M34" s="31">
        <f t="shared" si="20"/>
        <v>0.99999891944345476</v>
      </c>
      <c r="N34" s="10">
        <f t="shared" si="21"/>
        <v>0.99999891944345476</v>
      </c>
      <c r="O34" s="10">
        <f t="shared" si="22"/>
        <v>3.2416696355785725E-6</v>
      </c>
      <c r="P34" s="10">
        <f t="shared" si="23"/>
        <v>3.2416696355785725E-6</v>
      </c>
      <c r="Q34" s="9">
        <f t="array" ref="Q34">MIN(IF('Normen en duidingsklassen'!$E$13:$E$20&gt;=$J34,'Normen en duidingsklassen'!$E$13:$E$20))</f>
        <v>3.3333333333333337E-6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7"/>
        <v>0</v>
      </c>
      <c r="U34" s="10">
        <f t="shared" si="8"/>
        <v>1.0805565452409738E-6</v>
      </c>
      <c r="V34" s="26">
        <f t="shared" si="9"/>
        <v>1.0805565452409738E-6</v>
      </c>
    </row>
    <row r="35" spans="2:22" x14ac:dyDescent="0.25">
      <c r="B35" s="8" t="s">
        <v>112</v>
      </c>
      <c r="C35" s="9">
        <v>14.763999999999999</v>
      </c>
      <c r="D35" s="9">
        <v>15.023</v>
      </c>
      <c r="E35" s="23" t="s">
        <v>17</v>
      </c>
      <c r="F35" s="8" t="s">
        <v>23</v>
      </c>
      <c r="G35" s="26">
        <v>5.9493325380323292E-7</v>
      </c>
      <c r="H35" s="8" t="s">
        <v>18</v>
      </c>
      <c r="I35" s="26"/>
      <c r="J35" s="10">
        <f t="shared" si="14"/>
        <v>5.9493325380323292E-7</v>
      </c>
      <c r="K35" s="32" t="str">
        <f t="shared" si="1"/>
        <v>+III</v>
      </c>
      <c r="M35" s="31">
        <f t="shared" si="15"/>
        <v>0.99999940506674623</v>
      </c>
      <c r="N35" s="10">
        <f t="shared" si="16"/>
        <v>0.99999940506674623</v>
      </c>
      <c r="O35" s="10">
        <f t="shared" si="17"/>
        <v>1.7847997614096987E-6</v>
      </c>
      <c r="P35" s="10">
        <f t="shared" si="18"/>
        <v>1.7847997614096987E-6</v>
      </c>
      <c r="Q35" s="9">
        <f t="array" ref="Q35">MIN(IF('Normen en duidingsklassen'!$E$13:$E$20&gt;=$J35,'Normen en duidingsklassen'!$E$13:$E$20))</f>
        <v>3.3333333333333337E-6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7"/>
        <v>0</v>
      </c>
      <c r="U35" s="10">
        <f t="shared" si="8"/>
        <v>5.949332537724672E-7</v>
      </c>
      <c r="V35" s="26">
        <f t="shared" si="9"/>
        <v>5.949332537724672E-7</v>
      </c>
    </row>
    <row r="36" spans="2:22" x14ac:dyDescent="0.25">
      <c r="B36" s="8" t="s">
        <v>113</v>
      </c>
      <c r="C36" s="9">
        <v>15.023</v>
      </c>
      <c r="D36" s="9">
        <v>15.718999999999999</v>
      </c>
      <c r="E36" s="23" t="s">
        <v>17</v>
      </c>
      <c r="F36" s="8" t="s">
        <v>23</v>
      </c>
      <c r="G36" s="26">
        <v>1.5810871713327682E-4</v>
      </c>
      <c r="H36" s="8" t="s">
        <v>18</v>
      </c>
      <c r="I36" s="26">
        <v>1.646E-6</v>
      </c>
      <c r="J36" s="10">
        <f t="shared" si="14"/>
        <v>1.5810871713327682E-4</v>
      </c>
      <c r="K36" s="32" t="str">
        <f t="shared" si="1"/>
        <v>+I</v>
      </c>
      <c r="M36" s="31">
        <f t="shared" si="15"/>
        <v>0.99984189128286671</v>
      </c>
      <c r="N36" s="10">
        <f t="shared" si="16"/>
        <v>0.99984189128286671</v>
      </c>
      <c r="O36" s="10">
        <f t="shared" si="17"/>
        <v>4.7432615139983046E-4</v>
      </c>
      <c r="P36" s="10">
        <f t="shared" si="18"/>
        <v>4.7432615139983046E-4</v>
      </c>
      <c r="Q36" s="9">
        <f t="array" ref="Q36">MIN(IF('Normen en duidingsklassen'!$E$13:$E$20&gt;=$J36,'Normen en duidingsklassen'!$E$13:$E$20))</f>
        <v>3.3333333333333338E-4</v>
      </c>
      <c r="R36" s="9">
        <f>IFERROR(MATCH($Q36,'Normen en duidingsklassen'!$E$13:$E$20,0),1)</f>
        <v>3</v>
      </c>
      <c r="S36" s="9" t="str">
        <f>INDEX('Normen en duidingsklassen'!$D$13:$D$20,R36)</f>
        <v>+I</v>
      </c>
      <c r="T36" s="9" t="b">
        <f t="shared" si="7"/>
        <v>0</v>
      </c>
      <c r="U36" s="10">
        <f t="shared" si="8"/>
        <v>1.5810871713328734E-4</v>
      </c>
      <c r="V36" s="26">
        <f t="shared" si="9"/>
        <v>1.5810871713328734E-4</v>
      </c>
    </row>
    <row r="37" spans="2:22" ht="15.75" thickBot="1" x14ac:dyDescent="0.3">
      <c r="B37" s="13" t="s">
        <v>114</v>
      </c>
      <c r="C37" s="14">
        <v>15.718999999999999</v>
      </c>
      <c r="D37" s="14">
        <v>15.9</v>
      </c>
      <c r="E37" s="24" t="s">
        <v>17</v>
      </c>
      <c r="F37" s="13" t="s">
        <v>23</v>
      </c>
      <c r="G37" s="27">
        <v>7.4267011338163531E-8</v>
      </c>
      <c r="H37" s="13" t="s">
        <v>18</v>
      </c>
      <c r="I37" s="27"/>
      <c r="J37" s="15">
        <f t="shared" si="14"/>
        <v>7.4267011338163531E-8</v>
      </c>
      <c r="K37" s="34" t="str">
        <f t="shared" si="1"/>
        <v>+III</v>
      </c>
      <c r="M37" s="33">
        <f t="shared" si="15"/>
        <v>0.99999992573298868</v>
      </c>
      <c r="N37" s="15">
        <f t="shared" si="16"/>
        <v>0.99999992573298868</v>
      </c>
      <c r="O37" s="15">
        <f t="shared" si="17"/>
        <v>2.2280103401449059E-7</v>
      </c>
      <c r="P37" s="15">
        <f t="shared" si="18"/>
        <v>2.2280103401449059E-7</v>
      </c>
      <c r="Q37" s="14">
        <f t="array" ref="Q37">MIN(IF('Normen en duidingsklassen'!$E$13:$E$20&gt;=$J37,'Normen en duidingsklassen'!$E$13:$E$20))</f>
        <v>3.3333333333333337E-6</v>
      </c>
      <c r="R37" s="14">
        <f>IFERROR(MATCH($Q37,'Normen en duidingsklassen'!$E$13:$E$20,0),1)</f>
        <v>1</v>
      </c>
      <c r="S37" s="14" t="str">
        <f>INDEX('Normen en duidingsklassen'!$D$13:$D$20,R37)</f>
        <v>+III</v>
      </c>
      <c r="T37" s="14" t="b">
        <f t="shared" si="7"/>
        <v>0</v>
      </c>
      <c r="U37" s="15">
        <f t="shared" si="8"/>
        <v>7.4267011318518428E-8</v>
      </c>
      <c r="V37" s="27">
        <f t="shared" si="9"/>
        <v>7.4267011318518428E-8</v>
      </c>
    </row>
    <row r="38" spans="2:22" x14ac:dyDescent="0.25">
      <c r="M38" s="1"/>
    </row>
    <row r="39" spans="2:22" x14ac:dyDescent="0.25">
      <c r="M39" s="1"/>
    </row>
  </sheetData>
  <conditionalFormatting sqref="G15:G37">
    <cfRule type="expression" dxfId="37" priority="5">
      <formula>IF($E15="Nee",TRUE,FALSE)</formula>
    </cfRule>
  </conditionalFormatting>
  <conditionalFormatting sqref="I15:I37">
    <cfRule type="expression" dxfId="36" priority="4">
      <formula>IF($H15="Nee",TRUE,FALSE)</formula>
    </cfRule>
  </conditionalFormatting>
  <conditionalFormatting sqref="K15:K37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E38:E53 F15:F37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9"/>
  <sheetViews>
    <sheetView workbookViewId="0">
      <selection activeCell="H6" sqref="H6:H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87</v>
      </c>
    </row>
    <row r="3" spans="2:22" x14ac:dyDescent="0.25">
      <c r="B3" s="35" t="s">
        <v>41</v>
      </c>
      <c r="C3" s="7">
        <v>1</v>
      </c>
    </row>
    <row r="4" spans="2:22" x14ac:dyDescent="0.25">
      <c r="B4" s="39" t="s">
        <v>119</v>
      </c>
      <c r="C4" s="12" t="s">
        <v>18</v>
      </c>
    </row>
    <row r="5" spans="2:22" x14ac:dyDescent="0.25">
      <c r="B5" s="39" t="s">
        <v>121</v>
      </c>
      <c r="C5" s="12" t="s">
        <v>127</v>
      </c>
    </row>
    <row r="6" spans="2:22" x14ac:dyDescent="0.25">
      <c r="B6" s="39" t="s">
        <v>44</v>
      </c>
      <c r="C6" s="26" t="str">
        <f>IFERROR(IF(C5="P1",1-PRODUCT(M15:M37),MAX(O15:O37)),"GR")</f>
        <v>GR</v>
      </c>
    </row>
    <row r="7" spans="2:22" x14ac:dyDescent="0.25">
      <c r="B7" s="39" t="s">
        <v>38</v>
      </c>
      <c r="C7" s="26">
        <f>IF(C5="P1",1-PRODUCT(N15:N37),MAX(P15:P37))</f>
        <v>6.5409999999999999E-5</v>
      </c>
    </row>
    <row r="8" spans="2:22" x14ac:dyDescent="0.25">
      <c r="B8" s="39" t="s">
        <v>29</v>
      </c>
      <c r="C8" s="26" t="str">
        <f>IFERROR(MAX(U15:U37),"GR")</f>
        <v>GR</v>
      </c>
    </row>
    <row r="9" spans="2:22" x14ac:dyDescent="0.25">
      <c r="B9" s="39" t="s">
        <v>123</v>
      </c>
      <c r="C9" s="26">
        <f>MAX(V15:V37)</f>
        <v>6.5410000000043489E-5</v>
      </c>
    </row>
    <row r="10" spans="2:22" x14ac:dyDescent="0.25">
      <c r="B10" s="39" t="s">
        <v>36</v>
      </c>
      <c r="C10" s="26" t="str">
        <f>IFERROR(1-PRODUCT(M15:M37),"GR")</f>
        <v>GR</v>
      </c>
    </row>
    <row r="11" spans="2:22" ht="15.75" thickBot="1" x14ac:dyDescent="0.3">
      <c r="B11" s="40" t="s">
        <v>124</v>
      </c>
      <c r="C11" s="27">
        <f>1-PRODUCT(N15:N37)</f>
        <v>1.3908487270275494E-4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125</v>
      </c>
      <c r="V14" s="38" t="s">
        <v>126</v>
      </c>
    </row>
    <row r="15" spans="2:22" x14ac:dyDescent="0.25">
      <c r="B15" s="3" t="s">
        <v>8</v>
      </c>
      <c r="C15" s="4">
        <v>0</v>
      </c>
      <c r="D15" s="4">
        <v>0.63100000000000001</v>
      </c>
      <c r="E15" s="22" t="s">
        <v>17</v>
      </c>
      <c r="F15" s="3" t="s">
        <v>23</v>
      </c>
      <c r="G15" s="25">
        <v>1.5574257527584083E-4</v>
      </c>
      <c r="H15" s="3" t="s">
        <v>17</v>
      </c>
      <c r="I15" s="25">
        <v>3.6540000000000001E-6</v>
      </c>
      <c r="J15" s="5">
        <f t="shared" ref="J15:J37" si="0">IF($E15="Nee",0,IF(H15="Ja",IF(ISNUMBER(I15),I15,"-"),IF(ISNUMBER(G15),G15,"-")))</f>
        <v>3.6540000000000001E-6</v>
      </c>
      <c r="K15" s="30" t="str">
        <f t="shared" ref="K15:K37" si="1">IF($E15="Nee","NR",IF(ISNUMBER($J15),S15,IF($T15,"D","ND")))</f>
        <v>+II</v>
      </c>
      <c r="M15" s="31">
        <f t="shared" ref="M15:M37" si="2">IF(AND(F15="Geen faalkans",H15="Nee"),1,1-J15)</f>
        <v>0.99999634599999998</v>
      </c>
      <c r="N15" s="10">
        <f t="shared" ref="N15:N37" si="3">IF(J15="-",1,M15)</f>
        <v>0.99999634599999998</v>
      </c>
      <c r="O15" s="10">
        <f t="shared" ref="O15:O37" si="4">IF(AND(F15="Geen faalkans",H15="Nee"),0,J15*$C$3)</f>
        <v>3.6540000000000001E-6</v>
      </c>
      <c r="P15" s="10">
        <f>IF(J15="-",0,O15)</f>
        <v>3.6540000000000001E-6</v>
      </c>
      <c r="Q15" s="9">
        <f t="array" ref="Q15">MIN(IF('Normen en duidingsklassen'!$E$13:$E$20&gt;=$J15,'Normen en duidingsklassen'!$E$13:$E$20))</f>
        <v>3.3333333333333335E-5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9" t="b">
        <f>IF($E15="Ja",IF($H15="Ja",NOT(ISNUMBER($I15)),FALSE),FALSE)</f>
        <v>0</v>
      </c>
      <c r="U15" s="10">
        <f>1-M15</f>
        <v>3.654000000019586E-6</v>
      </c>
      <c r="V15" s="26">
        <f>1-N15</f>
        <v>3.654000000019586E-6</v>
      </c>
    </row>
    <row r="16" spans="2:22" x14ac:dyDescent="0.25">
      <c r="B16" s="8" t="s">
        <v>9</v>
      </c>
      <c r="C16" s="9">
        <v>0.63100000000000001</v>
      </c>
      <c r="D16" s="9">
        <v>1.2</v>
      </c>
      <c r="E16" s="23" t="s">
        <v>17</v>
      </c>
      <c r="F16" s="8" t="s">
        <v>23</v>
      </c>
      <c r="G16" s="26">
        <v>4.9303930161455867E-6</v>
      </c>
      <c r="H16" s="8" t="s">
        <v>18</v>
      </c>
      <c r="I16" s="26"/>
      <c r="J16" s="10">
        <f t="shared" si="0"/>
        <v>4.9303930161455867E-6</v>
      </c>
      <c r="K16" s="32" t="str">
        <f t="shared" si="1"/>
        <v>+II</v>
      </c>
      <c r="M16" s="31">
        <f t="shared" si="2"/>
        <v>0.99999506960698381</v>
      </c>
      <c r="N16" s="10">
        <f t="shared" si="3"/>
        <v>0.99999506960698381</v>
      </c>
      <c r="O16" s="10">
        <f t="shared" si="4"/>
        <v>4.9303930161455867E-6</v>
      </c>
      <c r="P16" s="10">
        <f t="shared" ref="P16:P37" si="5">IF(J16="-",0,O16)</f>
        <v>4.9303930161455867E-6</v>
      </c>
      <c r="Q16" s="9">
        <f t="array" ref="Q16">MIN(IF('Normen en duidingsklassen'!$E$13:$E$20&gt;=$J16,'Normen en duidingsklassen'!$E$13:$E$20))</f>
        <v>3.3333333333333335E-5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ref="T16:T37" si="6">IF($E16="Ja",IF($H16="Ja",NOT(ISNUMBER($I16)),FALSE),FALSE)</f>
        <v>0</v>
      </c>
      <c r="U16" s="10">
        <f t="shared" ref="U16:U37" si="7">1-M16</f>
        <v>4.9303930161892495E-6</v>
      </c>
      <c r="V16" s="26">
        <f t="shared" ref="V16:V37" si="8">1-N16</f>
        <v>4.9303930161892495E-6</v>
      </c>
    </row>
    <row r="17" spans="2:22" x14ac:dyDescent="0.25">
      <c r="B17" s="8" t="s">
        <v>10</v>
      </c>
      <c r="C17" s="9">
        <v>1.2</v>
      </c>
      <c r="D17" s="9">
        <v>2.254</v>
      </c>
      <c r="E17" s="23" t="s">
        <v>17</v>
      </c>
      <c r="F17" s="8" t="s">
        <v>23</v>
      </c>
      <c r="G17" s="26">
        <v>5.4001205610264695E-6</v>
      </c>
      <c r="H17" s="8" t="s">
        <v>18</v>
      </c>
      <c r="I17" s="26"/>
      <c r="J17" s="10">
        <f t="shared" si="0"/>
        <v>5.4001205610264695E-6</v>
      </c>
      <c r="K17" s="32" t="str">
        <f t="shared" si="1"/>
        <v>+II</v>
      </c>
      <c r="M17" s="31">
        <f t="shared" si="2"/>
        <v>0.99999459987943895</v>
      </c>
      <c r="N17" s="10">
        <f t="shared" si="3"/>
        <v>0.99999459987943895</v>
      </c>
      <c r="O17" s="10">
        <f t="shared" si="4"/>
        <v>5.4001205610264695E-6</v>
      </c>
      <c r="P17" s="10">
        <f t="shared" si="5"/>
        <v>5.4001205610264695E-6</v>
      </c>
      <c r="Q17" s="9">
        <f t="array" ref="Q17">MIN(IF('Normen en duidingsklassen'!$E$13:$E$20&gt;=$J17,'Normen en duidingsklassen'!$E$13:$E$20))</f>
        <v>3.3333333333333335E-5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6"/>
        <v>0</v>
      </c>
      <c r="U17" s="10">
        <f t="shared" si="7"/>
        <v>5.4001205610498815E-6</v>
      </c>
      <c r="V17" s="26">
        <f t="shared" si="8"/>
        <v>5.4001205610498815E-6</v>
      </c>
    </row>
    <row r="18" spans="2:22" x14ac:dyDescent="0.25">
      <c r="B18" s="8" t="s">
        <v>11</v>
      </c>
      <c r="C18" s="9">
        <v>2.254</v>
      </c>
      <c r="D18" s="9">
        <v>2.8319999999999999</v>
      </c>
      <c r="E18" s="23" t="s">
        <v>17</v>
      </c>
      <c r="F18" s="8" t="s">
        <v>23</v>
      </c>
      <c r="G18" s="26">
        <v>3.3699903625704698E-6</v>
      </c>
      <c r="H18" s="8" t="s">
        <v>18</v>
      </c>
      <c r="I18" s="26"/>
      <c r="J18" s="10">
        <f t="shared" si="0"/>
        <v>3.3699903625704698E-6</v>
      </c>
      <c r="K18" s="32" t="str">
        <f t="shared" si="1"/>
        <v>+II</v>
      </c>
      <c r="M18" s="31">
        <f t="shared" si="2"/>
        <v>0.99999663000963745</v>
      </c>
      <c r="N18" s="10">
        <f t="shared" si="3"/>
        <v>0.99999663000963745</v>
      </c>
      <c r="O18" s="10">
        <f t="shared" si="4"/>
        <v>3.3699903625704698E-6</v>
      </c>
      <c r="P18" s="10">
        <f t="shared" si="5"/>
        <v>3.3699903625704698E-6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7"/>
        <v>3.3699903625450389E-6</v>
      </c>
      <c r="V18" s="26">
        <f t="shared" si="8"/>
        <v>3.3699903625450389E-6</v>
      </c>
    </row>
    <row r="19" spans="2:22" x14ac:dyDescent="0.25">
      <c r="B19" s="8" t="s">
        <v>12</v>
      </c>
      <c r="C19" s="9">
        <v>2.8319999999999999</v>
      </c>
      <c r="D19" s="9">
        <v>4.0949999999999998</v>
      </c>
      <c r="E19" s="23" t="s">
        <v>17</v>
      </c>
      <c r="F19" s="8" t="s">
        <v>23</v>
      </c>
      <c r="G19" s="26">
        <v>3.56961811005513E-8</v>
      </c>
      <c r="H19" s="8" t="s">
        <v>18</v>
      </c>
      <c r="I19" s="26"/>
      <c r="J19" s="10">
        <f t="shared" si="0"/>
        <v>3.56961811005513E-8</v>
      </c>
      <c r="K19" s="32" t="str">
        <f t="shared" si="1"/>
        <v>+III</v>
      </c>
      <c r="M19" s="31">
        <f t="shared" si="2"/>
        <v>0.99999996430381888</v>
      </c>
      <c r="N19" s="10">
        <f t="shared" si="3"/>
        <v>0.99999996430381888</v>
      </c>
      <c r="O19" s="10">
        <f t="shared" si="4"/>
        <v>3.56961811005513E-8</v>
      </c>
      <c r="P19" s="10">
        <f t="shared" si="5"/>
        <v>3.56961811005513E-8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7"/>
        <v>3.5696181122091275E-8</v>
      </c>
      <c r="V19" s="26">
        <f t="shared" si="8"/>
        <v>3.5696181122091275E-8</v>
      </c>
    </row>
    <row r="20" spans="2:22" x14ac:dyDescent="0.25">
      <c r="B20" s="8" t="s">
        <v>13</v>
      </c>
      <c r="C20" s="9">
        <v>4.0949999999999998</v>
      </c>
      <c r="D20" s="9">
        <v>4.9820000000000002</v>
      </c>
      <c r="E20" s="23" t="s">
        <v>17</v>
      </c>
      <c r="F20" s="8" t="s">
        <v>23</v>
      </c>
      <c r="G20" s="26">
        <v>1.2995145240627691E-4</v>
      </c>
      <c r="H20" s="8" t="s">
        <v>17</v>
      </c>
      <c r="I20" s="26">
        <v>1.564E-6</v>
      </c>
      <c r="J20" s="10">
        <f t="shared" si="0"/>
        <v>1.564E-6</v>
      </c>
      <c r="K20" s="32" t="str">
        <f t="shared" si="1"/>
        <v>+III</v>
      </c>
      <c r="M20" s="31">
        <f t="shared" si="2"/>
        <v>0.99999843600000005</v>
      </c>
      <c r="N20" s="10">
        <f t="shared" si="3"/>
        <v>0.99999843600000005</v>
      </c>
      <c r="O20" s="10">
        <f t="shared" si="4"/>
        <v>1.564E-6</v>
      </c>
      <c r="P20" s="10">
        <f t="shared" si="5"/>
        <v>1.564E-6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1.5639999999539356E-6</v>
      </c>
      <c r="V20" s="26">
        <f t="shared" si="8"/>
        <v>1.5639999999539356E-6</v>
      </c>
    </row>
    <row r="21" spans="2:22" x14ac:dyDescent="0.25">
      <c r="B21" s="8" t="s">
        <v>14</v>
      </c>
      <c r="C21" s="9">
        <v>4.9820000000000002</v>
      </c>
      <c r="D21" s="9">
        <v>5.4359999999999999</v>
      </c>
      <c r="E21" s="23" t="s">
        <v>17</v>
      </c>
      <c r="F21" s="8" t="s">
        <v>23</v>
      </c>
      <c r="G21" s="26">
        <v>3.5872904220190608E-7</v>
      </c>
      <c r="H21" s="8" t="s">
        <v>18</v>
      </c>
      <c r="I21" s="26"/>
      <c r="J21" s="10">
        <f t="shared" si="0"/>
        <v>3.5872904220190608E-7</v>
      </c>
      <c r="K21" s="32" t="str">
        <f t="shared" si="1"/>
        <v>+III</v>
      </c>
      <c r="M21" s="31">
        <f t="shared" si="2"/>
        <v>0.99999964127095775</v>
      </c>
      <c r="N21" s="10">
        <f t="shared" si="3"/>
        <v>0.99999964127095775</v>
      </c>
      <c r="O21" s="10">
        <f t="shared" si="4"/>
        <v>3.5872904220190608E-7</v>
      </c>
      <c r="P21" s="10">
        <f t="shared" si="5"/>
        <v>3.5872904220190608E-7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3.5872904224909519E-7</v>
      </c>
      <c r="V21" s="26">
        <f t="shared" si="8"/>
        <v>3.5872904224909519E-7</v>
      </c>
    </row>
    <row r="22" spans="2:22" x14ac:dyDescent="0.25">
      <c r="B22" s="8" t="s">
        <v>15</v>
      </c>
      <c r="C22" s="9">
        <v>5.4359999999999999</v>
      </c>
      <c r="D22" s="9">
        <v>6.07</v>
      </c>
      <c r="E22" s="23" t="s">
        <v>17</v>
      </c>
      <c r="F22" s="8" t="s">
        <v>23</v>
      </c>
      <c r="G22" s="26">
        <v>4.4163326113165381E-6</v>
      </c>
      <c r="H22" s="8" t="s">
        <v>18</v>
      </c>
      <c r="I22" s="26"/>
      <c r="J22" s="10">
        <f t="shared" si="0"/>
        <v>4.4163326113165381E-6</v>
      </c>
      <c r="K22" s="32" t="str">
        <f t="shared" si="1"/>
        <v>+II</v>
      </c>
      <c r="M22" s="31">
        <f t="shared" si="2"/>
        <v>0.99999558366738872</v>
      </c>
      <c r="N22" s="10">
        <f t="shared" si="3"/>
        <v>0.99999558366738872</v>
      </c>
      <c r="O22" s="10">
        <f t="shared" si="4"/>
        <v>4.4163326113165381E-6</v>
      </c>
      <c r="P22" s="10">
        <f t="shared" si="5"/>
        <v>4.4163326113165381E-6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7"/>
        <v>4.4163326112789392E-6</v>
      </c>
      <c r="V22" s="26">
        <f t="shared" si="8"/>
        <v>4.4163326112789392E-6</v>
      </c>
    </row>
    <row r="23" spans="2:22" x14ac:dyDescent="0.25">
      <c r="B23" s="8" t="s">
        <v>16</v>
      </c>
      <c r="C23" s="9">
        <v>6.07</v>
      </c>
      <c r="D23" s="9">
        <v>9.1259999999999994</v>
      </c>
      <c r="E23" s="23" t="s">
        <v>17</v>
      </c>
      <c r="F23" s="8" t="s">
        <v>23</v>
      </c>
      <c r="G23" s="26">
        <v>1.8283553183198685E-6</v>
      </c>
      <c r="H23" s="8" t="s">
        <v>18</v>
      </c>
      <c r="I23" s="26"/>
      <c r="J23" s="10">
        <f t="shared" si="0"/>
        <v>1.8283553183198685E-6</v>
      </c>
      <c r="K23" s="32" t="str">
        <f t="shared" si="1"/>
        <v>+III</v>
      </c>
      <c r="M23" s="31">
        <f t="shared" si="2"/>
        <v>0.99999817164468163</v>
      </c>
      <c r="N23" s="10">
        <f t="shared" si="3"/>
        <v>0.99999817164468163</v>
      </c>
      <c r="O23" s="10">
        <f t="shared" si="4"/>
        <v>1.8283553183198685E-6</v>
      </c>
      <c r="P23" s="10">
        <f t="shared" si="5"/>
        <v>1.8283553183198685E-6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1.8283553183673362E-6</v>
      </c>
      <c r="V23" s="26">
        <f t="shared" si="8"/>
        <v>1.8283553183673362E-6</v>
      </c>
    </row>
    <row r="24" spans="2:22" x14ac:dyDescent="0.25">
      <c r="B24" s="8" t="s">
        <v>103</v>
      </c>
      <c r="C24" s="9">
        <v>9.1259999999999994</v>
      </c>
      <c r="D24" s="9">
        <v>9.2959999999999994</v>
      </c>
      <c r="E24" s="23" t="s">
        <v>17</v>
      </c>
      <c r="F24" s="8" t="s">
        <v>23</v>
      </c>
      <c r="G24" s="26">
        <v>2.5652582353556299E-5</v>
      </c>
      <c r="H24" s="8" t="s">
        <v>18</v>
      </c>
      <c r="I24" s="26"/>
      <c r="J24" s="10">
        <f t="shared" si="0"/>
        <v>2.5652582353556299E-5</v>
      </c>
      <c r="K24" s="32" t="str">
        <f t="shared" si="1"/>
        <v>+II</v>
      </c>
      <c r="M24" s="31">
        <f t="shared" si="2"/>
        <v>0.99997434741764646</v>
      </c>
      <c r="N24" s="10">
        <f t="shared" si="3"/>
        <v>0.99997434741764646</v>
      </c>
      <c r="O24" s="10">
        <f t="shared" si="4"/>
        <v>2.5652582353556299E-5</v>
      </c>
      <c r="P24" s="10">
        <f t="shared" si="5"/>
        <v>2.5652582353556299E-5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7"/>
        <v>2.5652582353541398E-5</v>
      </c>
      <c r="V24" s="26">
        <f t="shared" si="8"/>
        <v>2.5652582353541398E-5</v>
      </c>
    </row>
    <row r="25" spans="2:22" x14ac:dyDescent="0.25">
      <c r="B25" s="8" t="s">
        <v>104</v>
      </c>
      <c r="C25" s="9">
        <v>9.2959999999999994</v>
      </c>
      <c r="D25" s="9">
        <v>10.747999999999999</v>
      </c>
      <c r="E25" s="23" t="s">
        <v>17</v>
      </c>
      <c r="F25" s="8" t="s">
        <v>23</v>
      </c>
      <c r="G25" s="26">
        <v>1.85342884647516E-6</v>
      </c>
      <c r="H25" s="8" t="s">
        <v>18</v>
      </c>
      <c r="I25" s="26"/>
      <c r="J25" s="10">
        <f t="shared" si="0"/>
        <v>1.85342884647516E-6</v>
      </c>
      <c r="K25" s="32" t="str">
        <f t="shared" si="1"/>
        <v>+III</v>
      </c>
      <c r="M25" s="31">
        <f t="shared" si="2"/>
        <v>0.99999814657115349</v>
      </c>
      <c r="N25" s="10">
        <f t="shared" si="3"/>
        <v>0.99999814657115349</v>
      </c>
      <c r="O25" s="10">
        <f t="shared" si="4"/>
        <v>1.85342884647516E-6</v>
      </c>
      <c r="P25" s="10">
        <f t="shared" si="5"/>
        <v>1.85342884647516E-6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7"/>
        <v>1.8534288465099635E-6</v>
      </c>
      <c r="V25" s="26">
        <f t="shared" si="8"/>
        <v>1.8534288465099635E-6</v>
      </c>
    </row>
    <row r="26" spans="2:22" x14ac:dyDescent="0.25">
      <c r="B26" s="8" t="s">
        <v>105</v>
      </c>
      <c r="C26" s="9">
        <v>10.747999999999999</v>
      </c>
      <c r="D26" s="9">
        <v>10.901</v>
      </c>
      <c r="E26" s="23" t="s">
        <v>17</v>
      </c>
      <c r="F26" s="8" t="s">
        <v>23</v>
      </c>
      <c r="G26" s="26">
        <v>1.2995145240627691E-4</v>
      </c>
      <c r="H26" s="8" t="s">
        <v>17</v>
      </c>
      <c r="I26" s="26">
        <v>6.3546354000000006E-8</v>
      </c>
      <c r="J26" s="10">
        <f t="shared" si="0"/>
        <v>6.3546354000000006E-8</v>
      </c>
      <c r="K26" s="32" t="str">
        <f t="shared" si="1"/>
        <v>+III</v>
      </c>
      <c r="M26" s="31">
        <f t="shared" si="2"/>
        <v>0.99999993645364604</v>
      </c>
      <c r="N26" s="10">
        <f t="shared" si="3"/>
        <v>0.99999993645364604</v>
      </c>
      <c r="O26" s="10">
        <f t="shared" si="4"/>
        <v>6.3546354000000006E-8</v>
      </c>
      <c r="P26" s="10">
        <f t="shared" si="5"/>
        <v>6.3546354000000006E-8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7"/>
        <v>6.354635395666719E-8</v>
      </c>
      <c r="V26" s="26">
        <f t="shared" si="8"/>
        <v>6.354635395666719E-8</v>
      </c>
    </row>
    <row r="27" spans="2:22" x14ac:dyDescent="0.25">
      <c r="B27" s="8" t="s">
        <v>106</v>
      </c>
      <c r="C27" s="9">
        <v>10.901</v>
      </c>
      <c r="D27" s="9">
        <v>11.173999999999999</v>
      </c>
      <c r="E27" s="23" t="s">
        <v>17</v>
      </c>
      <c r="F27" s="8" t="s">
        <v>23</v>
      </c>
      <c r="G27" s="26">
        <v>3.5872904220190608E-7</v>
      </c>
      <c r="H27" s="8" t="s">
        <v>18</v>
      </c>
      <c r="I27" s="26"/>
      <c r="J27" s="10">
        <f t="shared" si="0"/>
        <v>3.5872904220190608E-7</v>
      </c>
      <c r="K27" s="32" t="str">
        <f t="shared" si="1"/>
        <v>+III</v>
      </c>
      <c r="M27" s="31">
        <f t="shared" si="2"/>
        <v>0.99999964127095775</v>
      </c>
      <c r="N27" s="10">
        <f t="shared" si="3"/>
        <v>0.99999964127095775</v>
      </c>
      <c r="O27" s="10">
        <f t="shared" si="4"/>
        <v>3.5872904220190608E-7</v>
      </c>
      <c r="P27" s="10">
        <f t="shared" si="5"/>
        <v>3.5872904220190608E-7</v>
      </c>
      <c r="Q27" s="9">
        <f t="array" ref="Q27">MIN(IF('Normen en duidingsklassen'!$E$13:$E$20&gt;=$J27,'Normen en duidingsklassen'!$E$13:$E$20))</f>
        <v>3.3333333333333337E-6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7"/>
        <v>3.5872904224909519E-7</v>
      </c>
      <c r="V27" s="26">
        <f t="shared" si="8"/>
        <v>3.5872904224909519E-7</v>
      </c>
    </row>
    <row r="28" spans="2:22" x14ac:dyDescent="0.25">
      <c r="B28" s="8" t="s">
        <v>107</v>
      </c>
      <c r="C28" s="9">
        <v>11.173999999999999</v>
      </c>
      <c r="D28" s="9">
        <v>11.19</v>
      </c>
      <c r="E28" s="23" t="s">
        <v>17</v>
      </c>
      <c r="F28" s="8" t="s">
        <v>23</v>
      </c>
      <c r="G28" s="26">
        <v>4.4163326113165381E-6</v>
      </c>
      <c r="H28" s="8" t="s">
        <v>18</v>
      </c>
      <c r="I28" s="26"/>
      <c r="J28" s="10">
        <f t="shared" si="0"/>
        <v>4.4163326113165381E-6</v>
      </c>
      <c r="K28" s="32" t="str">
        <f t="shared" si="1"/>
        <v>+II</v>
      </c>
      <c r="M28" s="31">
        <f t="shared" si="2"/>
        <v>0.99999558366738872</v>
      </c>
      <c r="N28" s="10">
        <f t="shared" si="3"/>
        <v>0.99999558366738872</v>
      </c>
      <c r="O28" s="10">
        <f t="shared" si="4"/>
        <v>4.4163326113165381E-6</v>
      </c>
      <c r="P28" s="10">
        <f t="shared" si="5"/>
        <v>4.4163326113165381E-6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7"/>
        <v>4.4163326112789392E-6</v>
      </c>
      <c r="V28" s="26">
        <f t="shared" si="8"/>
        <v>4.4163326112789392E-6</v>
      </c>
    </row>
    <row r="29" spans="2:22" x14ac:dyDescent="0.25">
      <c r="B29" s="8" t="s">
        <v>108</v>
      </c>
      <c r="C29" s="9">
        <v>11.19</v>
      </c>
      <c r="D29" s="9">
        <v>11.24</v>
      </c>
      <c r="E29" s="23" t="s">
        <v>17</v>
      </c>
      <c r="F29" s="8" t="s">
        <v>23</v>
      </c>
      <c r="G29" s="26">
        <v>1.8283553183198685E-6</v>
      </c>
      <c r="H29" s="8" t="s">
        <v>18</v>
      </c>
      <c r="I29" s="26"/>
      <c r="J29" s="10">
        <f t="shared" si="0"/>
        <v>1.8283553183198685E-6</v>
      </c>
      <c r="K29" s="32" t="str">
        <f t="shared" si="1"/>
        <v>+III</v>
      </c>
      <c r="M29" s="31">
        <f t="shared" si="2"/>
        <v>0.99999817164468163</v>
      </c>
      <c r="N29" s="10">
        <f t="shared" si="3"/>
        <v>0.99999817164468163</v>
      </c>
      <c r="O29" s="10">
        <f t="shared" si="4"/>
        <v>1.8283553183198685E-6</v>
      </c>
      <c r="P29" s="10">
        <f t="shared" si="5"/>
        <v>1.8283553183198685E-6</v>
      </c>
      <c r="Q29" s="9">
        <f t="array" ref="Q29">MIN(IF('Normen en duidingsklassen'!$E$13:$E$20&gt;=$J29,'Normen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7"/>
        <v>1.8283553183673362E-6</v>
      </c>
      <c r="V29" s="26">
        <f t="shared" si="8"/>
        <v>1.8283553183673362E-6</v>
      </c>
    </row>
    <row r="30" spans="2:22" x14ac:dyDescent="0.25">
      <c r="B30" s="8" t="s">
        <v>109</v>
      </c>
      <c r="C30" s="9">
        <v>11.24</v>
      </c>
      <c r="D30" s="9">
        <v>12.808</v>
      </c>
      <c r="E30" s="23" t="s">
        <v>17</v>
      </c>
      <c r="F30" s="8" t="s">
        <v>23</v>
      </c>
      <c r="G30" s="26">
        <v>8.3363159670760495E-2</v>
      </c>
      <c r="H30" s="8" t="s">
        <v>17</v>
      </c>
      <c r="I30" s="26">
        <v>1.564E-7</v>
      </c>
      <c r="J30" s="10">
        <f t="shared" si="0"/>
        <v>1.564E-7</v>
      </c>
      <c r="K30" s="32" t="str">
        <f t="shared" si="1"/>
        <v>+III</v>
      </c>
      <c r="M30" s="31">
        <f t="shared" si="2"/>
        <v>0.99999984360000005</v>
      </c>
      <c r="N30" s="10">
        <f t="shared" si="3"/>
        <v>0.99999984360000005</v>
      </c>
      <c r="O30" s="10">
        <f t="shared" si="4"/>
        <v>1.564E-7</v>
      </c>
      <c r="P30" s="10">
        <f t="shared" si="5"/>
        <v>1.564E-7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7"/>
        <v>1.5639999995098464E-7</v>
      </c>
      <c r="V30" s="26">
        <f t="shared" si="8"/>
        <v>1.5639999995098464E-7</v>
      </c>
    </row>
    <row r="31" spans="2:22" x14ac:dyDescent="0.25">
      <c r="B31" s="8" t="s">
        <v>110</v>
      </c>
      <c r="C31" s="9">
        <v>12.808</v>
      </c>
      <c r="D31" s="9">
        <v>12.863</v>
      </c>
      <c r="E31" s="23" t="s">
        <v>17</v>
      </c>
      <c r="F31" s="8" t="s">
        <v>23</v>
      </c>
      <c r="G31" s="26">
        <v>6.305978482595E-8</v>
      </c>
      <c r="H31" s="8" t="s">
        <v>17</v>
      </c>
      <c r="I31" s="26">
        <v>0</v>
      </c>
      <c r="J31" s="10">
        <f t="shared" si="0"/>
        <v>0</v>
      </c>
      <c r="K31" s="32" t="str">
        <f t="shared" si="1"/>
        <v>+III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7"/>
        <v>0</v>
      </c>
      <c r="V31" s="26">
        <f t="shared" si="8"/>
        <v>0</v>
      </c>
    </row>
    <row r="32" spans="2:22" x14ac:dyDescent="0.25">
      <c r="B32" s="8" t="s">
        <v>111</v>
      </c>
      <c r="C32" s="9">
        <v>12.863</v>
      </c>
      <c r="D32" s="9">
        <v>13.500999999999999</v>
      </c>
      <c r="E32" s="23" t="s">
        <v>17</v>
      </c>
      <c r="F32" s="8" t="s">
        <v>23</v>
      </c>
      <c r="G32" s="26">
        <v>8.8399153972541222E-2</v>
      </c>
      <c r="H32" s="8" t="s">
        <v>17</v>
      </c>
      <c r="I32" s="26">
        <v>5.4646000000000002E-6</v>
      </c>
      <c r="J32" s="10">
        <f t="shared" si="0"/>
        <v>5.4646000000000002E-6</v>
      </c>
      <c r="K32" s="32" t="str">
        <f t="shared" si="1"/>
        <v>+II</v>
      </c>
      <c r="M32" s="31">
        <f t="shared" si="2"/>
        <v>0.99999453540000005</v>
      </c>
      <c r="N32" s="10">
        <f t="shared" si="3"/>
        <v>0.99999453540000005</v>
      </c>
      <c r="O32" s="10">
        <f t="shared" si="4"/>
        <v>5.4646000000000002E-6</v>
      </c>
      <c r="P32" s="10">
        <f t="shared" si="5"/>
        <v>5.4646000000000002E-6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2</v>
      </c>
      <c r="S32" s="9" t="str">
        <f>INDEX('Normen en duidingsklassen'!$D$13:$D$20,R32)</f>
        <v>+II</v>
      </c>
      <c r="T32" s="9" t="b">
        <f t="shared" si="6"/>
        <v>0</v>
      </c>
      <c r="U32" s="10">
        <f t="shared" si="7"/>
        <v>5.4645999999491934E-6</v>
      </c>
      <c r="V32" s="26">
        <f t="shared" si="8"/>
        <v>5.4645999999491934E-6</v>
      </c>
    </row>
    <row r="33" spans="2:22" x14ac:dyDescent="0.25">
      <c r="B33" s="8" t="s">
        <v>112</v>
      </c>
      <c r="C33" s="9">
        <v>13.500999999999999</v>
      </c>
      <c r="D33" s="9">
        <v>13.965</v>
      </c>
      <c r="E33" s="23" t="s">
        <v>17</v>
      </c>
      <c r="F33" s="8" t="s">
        <v>23</v>
      </c>
      <c r="G33" s="26">
        <v>1.5574257527584083E-4</v>
      </c>
      <c r="H33" s="8" t="s">
        <v>17</v>
      </c>
      <c r="I33" s="26">
        <v>6.5409999999999999E-5</v>
      </c>
      <c r="J33" s="10">
        <f t="shared" si="0"/>
        <v>6.5409999999999999E-5</v>
      </c>
      <c r="K33" s="32" t="str">
        <f t="shared" si="1"/>
        <v>+I</v>
      </c>
      <c r="M33" s="31">
        <f t="shared" si="2"/>
        <v>0.99993458999999996</v>
      </c>
      <c r="N33" s="10">
        <f t="shared" si="3"/>
        <v>0.99993458999999996</v>
      </c>
      <c r="O33" s="10">
        <f t="shared" si="4"/>
        <v>6.5409999999999999E-5</v>
      </c>
      <c r="P33" s="10">
        <f t="shared" si="5"/>
        <v>6.5409999999999999E-5</v>
      </c>
      <c r="Q33" s="9">
        <f t="array" ref="Q33">MIN(IF('Normen en duidingsklassen'!$E$13:$E$20&gt;=$J33,'Normen en duidingsklassen'!$E$13:$E$20))</f>
        <v>3.3333333333333338E-4</v>
      </c>
      <c r="R33" s="9">
        <f>IFERROR(MATCH($Q33,'Normen en duidingsklassen'!$E$13:$E$20,0),1)</f>
        <v>3</v>
      </c>
      <c r="S33" s="9" t="str">
        <f>INDEX('Normen en duidingsklassen'!$D$13:$D$20,R33)</f>
        <v>+I</v>
      </c>
      <c r="T33" s="9" t="b">
        <f t="shared" si="6"/>
        <v>0</v>
      </c>
      <c r="U33" s="10">
        <f t="shared" si="7"/>
        <v>6.5410000000043489E-5</v>
      </c>
      <c r="V33" s="26">
        <f t="shared" si="8"/>
        <v>6.5410000000043489E-5</v>
      </c>
    </row>
    <row r="34" spans="2:22" x14ac:dyDescent="0.25">
      <c r="B34" s="8" t="s">
        <v>113</v>
      </c>
      <c r="C34" s="9">
        <v>13.965</v>
      </c>
      <c r="D34" s="9">
        <v>14.763999999999999</v>
      </c>
      <c r="E34" s="23" t="s">
        <v>17</v>
      </c>
      <c r="F34" s="8" t="s">
        <v>23</v>
      </c>
      <c r="G34" s="26">
        <v>4.9303930161455867E-6</v>
      </c>
      <c r="H34" s="8" t="s">
        <v>18</v>
      </c>
      <c r="I34" s="26"/>
      <c r="J34" s="10">
        <f t="shared" si="0"/>
        <v>4.9303930161455867E-6</v>
      </c>
      <c r="K34" s="32" t="str">
        <f t="shared" si="1"/>
        <v>+II</v>
      </c>
      <c r="M34" s="31">
        <f t="shared" si="2"/>
        <v>0.99999506960698381</v>
      </c>
      <c r="N34" s="10">
        <f t="shared" si="3"/>
        <v>0.99999506960698381</v>
      </c>
      <c r="O34" s="10">
        <f t="shared" si="4"/>
        <v>4.9303930161455867E-6</v>
      </c>
      <c r="P34" s="10">
        <f t="shared" si="5"/>
        <v>4.9303930161455867E-6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9" t="b">
        <f t="shared" si="6"/>
        <v>0</v>
      </c>
      <c r="U34" s="10">
        <f t="shared" si="7"/>
        <v>4.9303930161892495E-6</v>
      </c>
      <c r="V34" s="26">
        <f t="shared" si="8"/>
        <v>4.9303930161892495E-6</v>
      </c>
    </row>
    <row r="35" spans="2:22" x14ac:dyDescent="0.25">
      <c r="B35" s="8" t="s">
        <v>112</v>
      </c>
      <c r="C35" s="9">
        <v>14.763999999999999</v>
      </c>
      <c r="D35" s="9">
        <v>15.023</v>
      </c>
      <c r="E35" s="23" t="s">
        <v>17</v>
      </c>
      <c r="F35" s="8" t="s">
        <v>23</v>
      </c>
      <c r="G35" s="26">
        <v>3.2840091326582902E-6</v>
      </c>
      <c r="H35" s="8" t="s">
        <v>18</v>
      </c>
      <c r="I35" s="26"/>
      <c r="J35" s="10">
        <f t="shared" si="0"/>
        <v>3.2840091326582902E-6</v>
      </c>
      <c r="K35" s="32" t="str">
        <f t="shared" si="1"/>
        <v>+III</v>
      </c>
      <c r="M35" s="31">
        <f t="shared" si="2"/>
        <v>0.99999671599086737</v>
      </c>
      <c r="N35" s="10">
        <f t="shared" si="3"/>
        <v>0.99999671599086737</v>
      </c>
      <c r="O35" s="10">
        <f t="shared" si="4"/>
        <v>3.2840091326582902E-6</v>
      </c>
      <c r="P35" s="10">
        <f t="shared" si="5"/>
        <v>3.2840091326582902E-6</v>
      </c>
      <c r="Q35" s="9">
        <f t="array" ref="Q35">MIN(IF('Normen en duidingsklassen'!$E$13:$E$20&gt;=$J35,'Normen en duidingsklassen'!$E$13:$E$20))</f>
        <v>3.3333333333333337E-6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6"/>
        <v>0</v>
      </c>
      <c r="U35" s="10">
        <f t="shared" si="7"/>
        <v>3.2840091326313825E-6</v>
      </c>
      <c r="V35" s="26">
        <f t="shared" si="8"/>
        <v>3.2840091326313825E-6</v>
      </c>
    </row>
    <row r="36" spans="2:22" x14ac:dyDescent="0.25">
      <c r="B36" s="8" t="s">
        <v>113</v>
      </c>
      <c r="C36" s="9">
        <v>15.023</v>
      </c>
      <c r="D36" s="9">
        <v>15.718999999999999</v>
      </c>
      <c r="E36" s="23" t="s">
        <v>17</v>
      </c>
      <c r="F36" s="8" t="s">
        <v>23</v>
      </c>
      <c r="G36" s="26">
        <v>2.7783638612740886E-4</v>
      </c>
      <c r="H36" s="8" t="s">
        <v>17</v>
      </c>
      <c r="I36" s="26"/>
      <c r="J36" s="10" t="str">
        <f t="shared" si="0"/>
        <v>-</v>
      </c>
      <c r="K36" s="32" t="str">
        <f t="shared" si="1"/>
        <v>D</v>
      </c>
      <c r="M36" s="31" t="e">
        <f t="shared" si="2"/>
        <v>#VALUE!</v>
      </c>
      <c r="N36" s="10">
        <f t="shared" si="3"/>
        <v>1</v>
      </c>
      <c r="O36" s="10" t="e">
        <f t="shared" si="4"/>
        <v>#VALUE!</v>
      </c>
      <c r="P36" s="10">
        <f t="shared" si="5"/>
        <v>0</v>
      </c>
      <c r="Q36" s="9">
        <f t="array" ref="Q36">MIN(IF('Normen en duidingsklassen'!$E$13:$E$20&gt;=$J36,'Normen en duidingsklassen'!$E$13:$E$20))</f>
        <v>0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6"/>
        <v>1</v>
      </c>
      <c r="U36" s="10" t="e">
        <f t="shared" si="7"/>
        <v>#VALUE!</v>
      </c>
      <c r="V36" s="26">
        <f t="shared" si="8"/>
        <v>0</v>
      </c>
    </row>
    <row r="37" spans="2:22" ht="15.75" thickBot="1" x14ac:dyDescent="0.3">
      <c r="B37" s="13" t="s">
        <v>114</v>
      </c>
      <c r="C37" s="14">
        <v>15.718999999999999</v>
      </c>
      <c r="D37" s="14">
        <v>15.9</v>
      </c>
      <c r="E37" s="24" t="s">
        <v>17</v>
      </c>
      <c r="F37" s="13" t="s">
        <v>23</v>
      </c>
      <c r="G37" s="27">
        <v>1.15986267638017E-7</v>
      </c>
      <c r="H37" s="13" t="s">
        <v>18</v>
      </c>
      <c r="I37" s="27"/>
      <c r="J37" s="15">
        <f t="shared" si="0"/>
        <v>1.15986267638017E-7</v>
      </c>
      <c r="K37" s="34" t="str">
        <f t="shared" si="1"/>
        <v>+III</v>
      </c>
      <c r="M37" s="33">
        <f t="shared" si="2"/>
        <v>0.99999988401373241</v>
      </c>
      <c r="N37" s="15">
        <f t="shared" si="3"/>
        <v>0.99999988401373241</v>
      </c>
      <c r="O37" s="15">
        <f t="shared" si="4"/>
        <v>1.15986267638017E-7</v>
      </c>
      <c r="P37" s="15">
        <f t="shared" si="5"/>
        <v>1.15986267638017E-7</v>
      </c>
      <c r="Q37" s="14">
        <f t="array" ref="Q37">MIN(IF('Normen en duidingsklassen'!$E$13:$E$20&gt;=$J37,'Normen en duidingsklassen'!$E$13:$E$20))</f>
        <v>3.3333333333333337E-6</v>
      </c>
      <c r="R37" s="14">
        <f>IFERROR(MATCH($Q37,'Normen en duidingsklassen'!$E$13:$E$20,0),1)</f>
        <v>1</v>
      </c>
      <c r="S37" s="14" t="str">
        <f>INDEX('Normen en duidingsklassen'!$D$13:$D$20,R37)</f>
        <v>+III</v>
      </c>
      <c r="T37" s="14" t="b">
        <f t="shared" si="6"/>
        <v>0</v>
      </c>
      <c r="U37" s="15">
        <f t="shared" si="7"/>
        <v>1.1598626759035113E-7</v>
      </c>
      <c r="V37" s="27">
        <f t="shared" si="8"/>
        <v>1.1598626759035113E-7</v>
      </c>
    </row>
    <row r="38" spans="2:22" x14ac:dyDescent="0.25">
      <c r="M38" s="1"/>
    </row>
    <row r="39" spans="2:22" x14ac:dyDescent="0.25">
      <c r="M39" s="1"/>
    </row>
  </sheetData>
  <conditionalFormatting sqref="G15:G37">
    <cfRule type="expression" dxfId="26" priority="5">
      <formula>IF($E15="Nee",TRUE,FALSE)</formula>
    </cfRule>
  </conditionalFormatting>
  <conditionalFormatting sqref="I15:I37">
    <cfRule type="expression" dxfId="25" priority="4">
      <formula>IF($H15="Nee",TRUE,FALSE)</formula>
    </cfRule>
  </conditionalFormatting>
  <conditionalFormatting sqref="K15:K37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E38:E53 F15:F37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9"/>
  <sheetViews>
    <sheetView workbookViewId="0">
      <selection activeCell="F7" sqref="F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84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119</v>
      </c>
      <c r="C4" s="12" t="s">
        <v>18</v>
      </c>
    </row>
    <row r="5" spans="2:22" x14ac:dyDescent="0.25">
      <c r="B5" s="39" t="s">
        <v>121</v>
      </c>
      <c r="C5" s="12" t="s">
        <v>127</v>
      </c>
    </row>
    <row r="6" spans="2:22" x14ac:dyDescent="0.25">
      <c r="B6" s="39" t="s">
        <v>44</v>
      </c>
      <c r="C6" s="26" t="str">
        <f>IFERROR(IF(C5="P1",1-PRODUCT(M15:M37),MAX(O15:O37)),"GR")</f>
        <v>GR</v>
      </c>
    </row>
    <row r="7" spans="2:22" x14ac:dyDescent="0.25">
      <c r="B7" s="39" t="s">
        <v>38</v>
      </c>
      <c r="C7" s="26">
        <f>IF(C5="P1",1-PRODUCT(N15:N37),MAX(P15:P37))</f>
        <v>5.5567277225481771E-4</v>
      </c>
    </row>
    <row r="8" spans="2:22" x14ac:dyDescent="0.25">
      <c r="B8" s="39" t="s">
        <v>29</v>
      </c>
      <c r="C8" s="26" t="str">
        <f>IFERROR(MAX(U15:U37),"GR")</f>
        <v>GR</v>
      </c>
    </row>
    <row r="9" spans="2:22" x14ac:dyDescent="0.25">
      <c r="B9" s="39" t="s">
        <v>123</v>
      </c>
      <c r="C9" s="26">
        <f>MAX(V15:V37)</f>
        <v>2.7783638612743911E-4</v>
      </c>
    </row>
    <row r="10" spans="2:22" x14ac:dyDescent="0.25">
      <c r="B10" s="39" t="s">
        <v>36</v>
      </c>
      <c r="C10" s="26" t="str">
        <f>IFERROR(1-PRODUCT(M15:M37),"GR")</f>
        <v>GR</v>
      </c>
    </row>
    <row r="11" spans="2:22" ht="15.75" thickBot="1" x14ac:dyDescent="0.3">
      <c r="B11" s="40" t="s">
        <v>124</v>
      </c>
      <c r="C11" s="27">
        <f>1-PRODUCT(N15:N37)</f>
        <v>8.3524973159210258E-4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125</v>
      </c>
      <c r="V14" s="38" t="s">
        <v>126</v>
      </c>
    </row>
    <row r="15" spans="2:22" x14ac:dyDescent="0.25">
      <c r="B15" s="3" t="s">
        <v>8</v>
      </c>
      <c r="C15" s="4">
        <v>0</v>
      </c>
      <c r="D15" s="4">
        <v>0.63100000000000001</v>
      </c>
      <c r="E15" s="22" t="s">
        <v>17</v>
      </c>
      <c r="F15" s="3" t="s">
        <v>23</v>
      </c>
      <c r="G15" s="25">
        <v>1.9641136031743243E-9</v>
      </c>
      <c r="H15" s="3" t="s">
        <v>18</v>
      </c>
      <c r="I15" s="25"/>
      <c r="J15" s="5">
        <f t="shared" ref="J15:J37" si="0">IF($E15="Nee",0,IF(H15="Ja",IF(ISNUMBER(I15),I15,"-"),IF(ISNUMBER(G15),G15,"-")))</f>
        <v>1.9641136031743243E-9</v>
      </c>
      <c r="K15" s="30" t="str">
        <f t="shared" ref="K15:K37" si="1">IF($E15="Nee","NR",IF(ISNUMBER($J15),S15,IF($T15,"D","ND")))</f>
        <v>+III</v>
      </c>
      <c r="M15" s="31">
        <f t="shared" ref="M15:M37" si="2">IF(AND(F15="Geen faalkans",H15="Nee"),1,1-J15)</f>
        <v>0.99999999803588635</v>
      </c>
      <c r="N15" s="10">
        <f t="shared" ref="N15:N37" si="3">IF(J15="-",1,M15)</f>
        <v>0.99999999803588635</v>
      </c>
      <c r="O15" s="10">
        <f t="shared" ref="O15:O37" si="4">IF(AND(F15="Geen faalkans",H15="Nee"),0,J15*$C$3)</f>
        <v>3.9282272063486486E-9</v>
      </c>
      <c r="P15" s="10">
        <f>IF(J15="-",0,O15)</f>
        <v>3.9282272063486486E-9</v>
      </c>
      <c r="Q15" s="9">
        <f t="array" ref="Q15">MIN(IF('Normen en duidingsklassen'!$E$13:$E$20&gt;=$J15,'Normen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1.9641136494996658E-9</v>
      </c>
      <c r="V15" s="26">
        <f>1-N15</f>
        <v>1.9641136494996658E-9</v>
      </c>
    </row>
    <row r="16" spans="2:22" ht="15.75" customHeight="1" x14ac:dyDescent="0.25">
      <c r="B16" s="8" t="s">
        <v>9</v>
      </c>
      <c r="C16" s="9">
        <v>0.63100000000000001</v>
      </c>
      <c r="D16" s="9">
        <v>1.2</v>
      </c>
      <c r="E16" s="23" t="s">
        <v>17</v>
      </c>
      <c r="F16" s="8" t="s">
        <v>23</v>
      </c>
      <c r="G16" s="26">
        <v>3.1276331704410227E-9</v>
      </c>
      <c r="H16" s="8" t="s">
        <v>18</v>
      </c>
      <c r="I16" s="26"/>
      <c r="J16" s="10">
        <f t="shared" si="0"/>
        <v>3.1276331704410227E-9</v>
      </c>
      <c r="K16" s="32" t="str">
        <f t="shared" si="1"/>
        <v>+III</v>
      </c>
      <c r="M16" s="31">
        <f t="shared" si="2"/>
        <v>0.99999999687236685</v>
      </c>
      <c r="N16" s="10">
        <f t="shared" si="3"/>
        <v>0.99999999687236685</v>
      </c>
      <c r="O16" s="10">
        <f t="shared" si="4"/>
        <v>6.2552663408820453E-9</v>
      </c>
      <c r="P16" s="10">
        <f t="shared" ref="P16:P37" si="5">IF(J16="-",0,O16)</f>
        <v>6.2552663408820453E-9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37" si="6">IF($E16="Ja",IF($H16="Ja",NOT(ISNUMBER($I16)),FALSE),FALSE)</f>
        <v>0</v>
      </c>
      <c r="U16" s="10">
        <f t="shared" ref="U16:U37" si="7">1-M16</f>
        <v>3.1276331524665579E-9</v>
      </c>
      <c r="V16" s="26">
        <f t="shared" ref="V16:V37" si="8">1-N16</f>
        <v>3.1276331524665579E-9</v>
      </c>
    </row>
    <row r="17" spans="2:22" ht="15.75" customHeight="1" x14ac:dyDescent="0.25">
      <c r="B17" s="8" t="s">
        <v>10</v>
      </c>
      <c r="C17" s="9">
        <v>1.2</v>
      </c>
      <c r="D17" s="9">
        <v>2.254</v>
      </c>
      <c r="E17" s="23" t="s">
        <v>17</v>
      </c>
      <c r="F17" s="8" t="s">
        <v>23</v>
      </c>
      <c r="G17" s="26">
        <v>2.5652582353556301E-15</v>
      </c>
      <c r="H17" s="8" t="s">
        <v>18</v>
      </c>
      <c r="I17" s="26"/>
      <c r="J17" s="10">
        <f t="shared" si="0"/>
        <v>2.5652582353556301E-15</v>
      </c>
      <c r="K17" s="32" t="str">
        <f t="shared" si="1"/>
        <v>+III</v>
      </c>
      <c r="M17" s="31">
        <f t="shared" si="2"/>
        <v>0.99999999999999745</v>
      </c>
      <c r="N17" s="10">
        <f t="shared" si="3"/>
        <v>0.99999999999999745</v>
      </c>
      <c r="O17" s="10">
        <f t="shared" si="4"/>
        <v>5.1305164707112601E-15</v>
      </c>
      <c r="P17" s="10">
        <f t="shared" si="5"/>
        <v>5.1305164707112601E-15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7"/>
        <v>2.55351295663786E-15</v>
      </c>
      <c r="V17" s="26">
        <f t="shared" si="8"/>
        <v>2.55351295663786E-15</v>
      </c>
    </row>
    <row r="18" spans="2:22" ht="15.75" customHeight="1" x14ac:dyDescent="0.25">
      <c r="B18" s="8" t="s">
        <v>11</v>
      </c>
      <c r="C18" s="9">
        <v>2.254</v>
      </c>
      <c r="D18" s="9">
        <v>2.8319999999999999</v>
      </c>
      <c r="E18" s="23" t="s">
        <v>17</v>
      </c>
      <c r="F18" s="8" t="s">
        <v>23</v>
      </c>
      <c r="G18" s="26">
        <v>1.8534288464751555E-21</v>
      </c>
      <c r="H18" s="8" t="s">
        <v>18</v>
      </c>
      <c r="I18" s="26"/>
      <c r="J18" s="10">
        <f t="shared" si="0"/>
        <v>1.8534288464751555E-21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3.706857692950311E-21</v>
      </c>
      <c r="P18" s="10">
        <f t="shared" si="5"/>
        <v>3.706857692950311E-21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10">
        <f t="shared" si="7"/>
        <v>0</v>
      </c>
      <c r="V18" s="26">
        <f t="shared" si="8"/>
        <v>0</v>
      </c>
    </row>
    <row r="19" spans="2:22" ht="15.75" customHeight="1" x14ac:dyDescent="0.25">
      <c r="B19" s="8" t="s">
        <v>12</v>
      </c>
      <c r="C19" s="9">
        <v>2.8319999999999999</v>
      </c>
      <c r="D19" s="9">
        <v>4.0949999999999998</v>
      </c>
      <c r="E19" s="23" t="s">
        <v>17</v>
      </c>
      <c r="F19" s="8" t="s">
        <v>23</v>
      </c>
      <c r="G19" s="26">
        <v>1.2995145240627691E-4</v>
      </c>
      <c r="H19" s="8" t="s">
        <v>18</v>
      </c>
      <c r="I19" s="26"/>
      <c r="J19" s="10">
        <f t="shared" si="0"/>
        <v>1.2995145240627691E-4</v>
      </c>
      <c r="K19" s="32" t="str">
        <f t="shared" si="1"/>
        <v>+I</v>
      </c>
      <c r="M19" s="31">
        <f t="shared" si="2"/>
        <v>0.99987004854759376</v>
      </c>
      <c r="N19" s="10">
        <f t="shared" si="3"/>
        <v>0.99987004854759376</v>
      </c>
      <c r="O19" s="10">
        <f t="shared" si="4"/>
        <v>2.5990290481255383E-4</v>
      </c>
      <c r="P19" s="10">
        <f t="shared" si="5"/>
        <v>2.5990290481255383E-4</v>
      </c>
      <c r="Q19" s="9">
        <f t="array" ref="Q19">MIN(IF('Normen en duidingsklassen'!$E$13:$E$20&gt;=$J19,'Normen en duidingsklassen'!$E$13:$E$20))</f>
        <v>3.3333333333333338E-4</v>
      </c>
      <c r="R19" s="9">
        <f>IFERROR(MATCH($Q19,'Normen en duidingsklassen'!$E$13:$E$20,0),1)</f>
        <v>3</v>
      </c>
      <c r="S19" s="9" t="str">
        <f>INDEX('Normen en duidingsklassen'!$D$13:$D$20,R19)</f>
        <v>+I</v>
      </c>
      <c r="T19" s="9" t="b">
        <f t="shared" si="6"/>
        <v>0</v>
      </c>
      <c r="U19" s="10">
        <f t="shared" si="7"/>
        <v>1.2995145240624062E-4</v>
      </c>
      <c r="V19" s="26">
        <f t="shared" si="8"/>
        <v>1.2995145240624062E-4</v>
      </c>
    </row>
    <row r="20" spans="2:22" ht="15.75" customHeight="1" x14ac:dyDescent="0.25">
      <c r="B20" s="8" t="s">
        <v>13</v>
      </c>
      <c r="C20" s="9">
        <v>4.0949999999999998</v>
      </c>
      <c r="D20" s="9">
        <v>4.9820000000000002</v>
      </c>
      <c r="E20" s="23" t="s">
        <v>17</v>
      </c>
      <c r="F20" s="8" t="s">
        <v>23</v>
      </c>
      <c r="G20" s="68">
        <v>3.5872904220190608E-7</v>
      </c>
      <c r="H20" s="8" t="s">
        <v>18</v>
      </c>
      <c r="I20" s="26"/>
      <c r="J20" s="10">
        <f t="shared" si="0"/>
        <v>3.5872904220190608E-7</v>
      </c>
      <c r="K20" s="32" t="str">
        <f t="shared" si="1"/>
        <v>+III</v>
      </c>
      <c r="M20" s="31">
        <f t="shared" si="2"/>
        <v>0.99999964127095775</v>
      </c>
      <c r="N20" s="10">
        <f t="shared" si="3"/>
        <v>0.99999964127095775</v>
      </c>
      <c r="O20" s="10">
        <f t="shared" si="4"/>
        <v>7.1745808440381216E-7</v>
      </c>
      <c r="P20" s="10">
        <f t="shared" si="5"/>
        <v>7.1745808440381216E-7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3.5872904224909519E-7</v>
      </c>
      <c r="V20" s="26">
        <f t="shared" si="8"/>
        <v>3.5872904224909519E-7</v>
      </c>
    </row>
    <row r="21" spans="2:22" ht="15.75" customHeight="1" x14ac:dyDescent="0.25">
      <c r="B21" s="8" t="s">
        <v>14</v>
      </c>
      <c r="C21" s="9">
        <v>4.9820000000000002</v>
      </c>
      <c r="D21" s="9">
        <v>5.4359999999999999</v>
      </c>
      <c r="E21" s="23" t="s">
        <v>17</v>
      </c>
      <c r="F21" s="8" t="s">
        <v>23</v>
      </c>
      <c r="G21" s="26">
        <v>4.4163326113165381E-6</v>
      </c>
      <c r="H21" s="8" t="s">
        <v>18</v>
      </c>
      <c r="I21" s="26"/>
      <c r="J21" s="10">
        <f t="shared" si="0"/>
        <v>4.4163326113165381E-6</v>
      </c>
      <c r="K21" s="32" t="str">
        <f t="shared" si="1"/>
        <v>+II</v>
      </c>
      <c r="M21" s="31">
        <f t="shared" si="2"/>
        <v>0.99999558366738872</v>
      </c>
      <c r="N21" s="10">
        <f t="shared" si="3"/>
        <v>0.99999558366738872</v>
      </c>
      <c r="O21" s="10">
        <f t="shared" si="4"/>
        <v>8.8326652226330762E-6</v>
      </c>
      <c r="P21" s="10">
        <f t="shared" si="5"/>
        <v>8.8326652226330762E-6</v>
      </c>
      <c r="Q21" s="9">
        <f t="array" ref="Q21">MIN(IF('Normen en duidingsklassen'!$E$13:$E$20&gt;=$J21,'Normen en duidingsklassen'!$E$13:$E$20))</f>
        <v>3.3333333333333335E-5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6"/>
        <v>0</v>
      </c>
      <c r="U21" s="10">
        <f t="shared" si="7"/>
        <v>4.4163326112789392E-6</v>
      </c>
      <c r="V21" s="26">
        <f t="shared" si="8"/>
        <v>4.4163326112789392E-6</v>
      </c>
    </row>
    <row r="22" spans="2:22" ht="15.75" customHeight="1" x14ac:dyDescent="0.25">
      <c r="B22" s="8" t="s">
        <v>15</v>
      </c>
      <c r="C22" s="9">
        <v>5.4359999999999999</v>
      </c>
      <c r="D22" s="9">
        <v>6.07</v>
      </c>
      <c r="E22" s="23" t="s">
        <v>17</v>
      </c>
      <c r="F22" s="8" t="s">
        <v>23</v>
      </c>
      <c r="G22" s="26">
        <v>1.8283553183198685E-6</v>
      </c>
      <c r="H22" s="8" t="s">
        <v>18</v>
      </c>
      <c r="I22" s="26"/>
      <c r="J22" s="10">
        <f t="shared" si="0"/>
        <v>1.8283553183198685E-6</v>
      </c>
      <c r="K22" s="32" t="str">
        <f t="shared" si="1"/>
        <v>+III</v>
      </c>
      <c r="M22" s="31">
        <f t="shared" si="2"/>
        <v>0.99999817164468163</v>
      </c>
      <c r="N22" s="10">
        <f t="shared" si="3"/>
        <v>0.99999817164468163</v>
      </c>
      <c r="O22" s="10">
        <f t="shared" si="4"/>
        <v>3.656710636639737E-6</v>
      </c>
      <c r="P22" s="10">
        <f t="shared" si="5"/>
        <v>3.656710636639737E-6</v>
      </c>
      <c r="Q22" s="9">
        <f t="array" ref="Q22">MIN(IF('Normen en duidingsklassen'!$E$13:$E$20&gt;=$J22,'Normen en duidingsklassen'!$E$13:$E$20))</f>
        <v>3.3333333333333337E-6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7"/>
        <v>1.8283553183673362E-6</v>
      </c>
      <c r="V22" s="26">
        <f t="shared" si="8"/>
        <v>1.8283553183673362E-6</v>
      </c>
    </row>
    <row r="23" spans="2:22" ht="15.75" customHeight="1" x14ac:dyDescent="0.25">
      <c r="B23" s="8" t="s">
        <v>16</v>
      </c>
      <c r="C23" s="9">
        <v>6.07</v>
      </c>
      <c r="D23" s="9">
        <v>9.1259999999999994</v>
      </c>
      <c r="E23" s="23" t="s">
        <v>17</v>
      </c>
      <c r="F23" s="8" t="s">
        <v>23</v>
      </c>
      <c r="G23" s="26">
        <v>8.3363159670760495E-2</v>
      </c>
      <c r="H23" s="8" t="s">
        <v>17</v>
      </c>
      <c r="I23" s="26">
        <v>0</v>
      </c>
      <c r="J23" s="10">
        <f t="shared" si="0"/>
        <v>0</v>
      </c>
      <c r="K23" s="32" t="str">
        <f t="shared" si="1"/>
        <v>+III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0</v>
      </c>
      <c r="V23" s="26">
        <f t="shared" si="8"/>
        <v>0</v>
      </c>
    </row>
    <row r="24" spans="2:22" ht="15.75" customHeight="1" x14ac:dyDescent="0.25">
      <c r="B24" s="8" t="s">
        <v>103</v>
      </c>
      <c r="C24" s="9">
        <v>9.1259999999999994</v>
      </c>
      <c r="D24" s="9">
        <v>9.2959999999999994</v>
      </c>
      <c r="E24" s="23" t="s">
        <v>17</v>
      </c>
      <c r="F24" s="8" t="s">
        <v>23</v>
      </c>
      <c r="G24" s="26">
        <v>6.305978482595E-8</v>
      </c>
      <c r="H24" s="8" t="s">
        <v>18</v>
      </c>
      <c r="I24" s="26"/>
      <c r="J24" s="10">
        <f t="shared" si="0"/>
        <v>6.305978482595E-8</v>
      </c>
      <c r="K24" s="32" t="str">
        <f t="shared" si="1"/>
        <v>+III</v>
      </c>
      <c r="M24" s="31">
        <f t="shared" si="2"/>
        <v>0.99999993694021516</v>
      </c>
      <c r="N24" s="10">
        <f t="shared" si="3"/>
        <v>0.99999993694021516</v>
      </c>
      <c r="O24" s="10">
        <f t="shared" si="4"/>
        <v>1.261195696519E-7</v>
      </c>
      <c r="P24" s="10">
        <f t="shared" si="5"/>
        <v>1.261195696519E-7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7"/>
        <v>6.3059784838337407E-8</v>
      </c>
      <c r="V24" s="26">
        <f t="shared" si="8"/>
        <v>6.3059784838337407E-8</v>
      </c>
    </row>
    <row r="25" spans="2:22" ht="15.75" customHeight="1" x14ac:dyDescent="0.25">
      <c r="B25" s="8" t="s">
        <v>104</v>
      </c>
      <c r="C25" s="9">
        <v>9.2959999999999994</v>
      </c>
      <c r="D25" s="9">
        <v>10.747999999999999</v>
      </c>
      <c r="E25" s="23" t="s">
        <v>17</v>
      </c>
      <c r="F25" s="8" t="s">
        <v>23</v>
      </c>
      <c r="G25" s="26">
        <v>8.8399153972541222E-2</v>
      </c>
      <c r="H25" s="8" t="s">
        <v>17</v>
      </c>
      <c r="I25" s="26">
        <v>1.654684E-6</v>
      </c>
      <c r="J25" s="10">
        <f t="shared" si="0"/>
        <v>1.654684E-6</v>
      </c>
      <c r="K25" s="32" t="str">
        <f t="shared" si="1"/>
        <v>+III</v>
      </c>
      <c r="M25" s="31">
        <f t="shared" si="2"/>
        <v>0.99999834531599996</v>
      </c>
      <c r="N25" s="10">
        <f t="shared" si="3"/>
        <v>0.99999834531599996</v>
      </c>
      <c r="O25" s="10">
        <f t="shared" si="4"/>
        <v>3.309368E-6</v>
      </c>
      <c r="P25" s="10">
        <f t="shared" si="5"/>
        <v>3.309368E-6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7"/>
        <v>1.6546840000408736E-6</v>
      </c>
      <c r="V25" s="26">
        <f t="shared" si="8"/>
        <v>1.6546840000408736E-6</v>
      </c>
    </row>
    <row r="26" spans="2:22" ht="15.75" customHeight="1" x14ac:dyDescent="0.25">
      <c r="B26" s="8" t="s">
        <v>105</v>
      </c>
      <c r="C26" s="9">
        <v>10.747999999999999</v>
      </c>
      <c r="D26" s="9">
        <v>10.901</v>
      </c>
      <c r="E26" s="23" t="s">
        <v>17</v>
      </c>
      <c r="F26" s="8" t="s">
        <v>23</v>
      </c>
      <c r="G26" s="26">
        <v>1.5574257527584083E-4</v>
      </c>
      <c r="H26" s="8" t="s">
        <v>18</v>
      </c>
      <c r="I26" s="26"/>
      <c r="J26" s="10">
        <f t="shared" si="0"/>
        <v>1.5574257527584083E-4</v>
      </c>
      <c r="K26" s="32" t="str">
        <f t="shared" si="1"/>
        <v>+I</v>
      </c>
      <c r="M26" s="31">
        <f t="shared" si="2"/>
        <v>0.99984425742472416</v>
      </c>
      <c r="N26" s="10">
        <f t="shared" si="3"/>
        <v>0.99984425742472416</v>
      </c>
      <c r="O26" s="10">
        <f t="shared" si="4"/>
        <v>3.1148515055168165E-4</v>
      </c>
      <c r="P26" s="10">
        <f t="shared" si="5"/>
        <v>3.1148515055168165E-4</v>
      </c>
      <c r="Q26" s="9">
        <f t="array" ref="Q26">MIN(IF('Normen en duidingsklassen'!$E$13:$E$20&gt;=$J26,'Normen en duidingsklassen'!$E$13:$E$20))</f>
        <v>3.3333333333333338E-4</v>
      </c>
      <c r="R26" s="9">
        <f>IFERROR(MATCH($Q26,'Normen en duidingsklassen'!$E$13:$E$20,0),1)</f>
        <v>3</v>
      </c>
      <c r="S26" s="9" t="str">
        <f>INDEX('Normen en duidingsklassen'!$D$13:$D$20,R26)</f>
        <v>+I</v>
      </c>
      <c r="T26" s="9" t="b">
        <f t="shared" si="6"/>
        <v>0</v>
      </c>
      <c r="U26" s="10">
        <f t="shared" si="7"/>
        <v>1.5574257527584123E-4</v>
      </c>
      <c r="V26" s="26">
        <f t="shared" si="8"/>
        <v>1.5574257527584123E-4</v>
      </c>
    </row>
    <row r="27" spans="2:22" ht="15.75" customHeight="1" x14ac:dyDescent="0.25">
      <c r="B27" s="8" t="s">
        <v>106</v>
      </c>
      <c r="C27" s="9">
        <v>10.901</v>
      </c>
      <c r="D27" s="9">
        <v>11.173999999999999</v>
      </c>
      <c r="E27" s="23" t="s">
        <v>17</v>
      </c>
      <c r="F27" s="8" t="s">
        <v>23</v>
      </c>
      <c r="G27" s="26">
        <v>4.9303930161455867E-6</v>
      </c>
      <c r="H27" s="8" t="s">
        <v>18</v>
      </c>
      <c r="I27" s="26"/>
      <c r="J27" s="10">
        <f t="shared" si="0"/>
        <v>4.9303930161455867E-6</v>
      </c>
      <c r="K27" s="32" t="str">
        <f t="shared" si="1"/>
        <v>+II</v>
      </c>
      <c r="M27" s="31">
        <f t="shared" si="2"/>
        <v>0.99999506960698381</v>
      </c>
      <c r="N27" s="10">
        <f t="shared" si="3"/>
        <v>0.99999506960698381</v>
      </c>
      <c r="O27" s="10">
        <f t="shared" si="4"/>
        <v>9.8607860322911733E-6</v>
      </c>
      <c r="P27" s="10">
        <f t="shared" si="5"/>
        <v>9.8607860322911733E-6</v>
      </c>
      <c r="Q27" s="9">
        <f t="array" ref="Q27">MIN(IF('Normen en duidingsklassen'!$E$13:$E$20&gt;=$J27,'Normen en duidingsklassen'!$E$13:$E$20))</f>
        <v>3.3333333333333335E-5</v>
      </c>
      <c r="R27" s="9">
        <f>IFERROR(MATCH($Q27,'Normen en duidingsklassen'!$E$13:$E$20,0),1)</f>
        <v>2</v>
      </c>
      <c r="S27" s="9" t="str">
        <f>INDEX('Normen en duidingsklassen'!$D$13:$D$20,R27)</f>
        <v>+II</v>
      </c>
      <c r="T27" s="9" t="b">
        <f t="shared" si="6"/>
        <v>0</v>
      </c>
      <c r="U27" s="10">
        <f t="shared" si="7"/>
        <v>4.9303930161892495E-6</v>
      </c>
      <c r="V27" s="26">
        <f t="shared" si="8"/>
        <v>4.9303930161892495E-6</v>
      </c>
    </row>
    <row r="28" spans="2:22" ht="15.75" customHeight="1" x14ac:dyDescent="0.25">
      <c r="B28" s="8" t="s">
        <v>107</v>
      </c>
      <c r="C28" s="9">
        <v>11.173999999999999</v>
      </c>
      <c r="D28" s="9">
        <v>11.19</v>
      </c>
      <c r="E28" s="23" t="s">
        <v>17</v>
      </c>
      <c r="F28" s="8" t="s">
        <v>23</v>
      </c>
      <c r="G28" s="26">
        <v>5.4001205610264695E-6</v>
      </c>
      <c r="H28" s="8" t="s">
        <v>18</v>
      </c>
      <c r="I28" s="26"/>
      <c r="J28" s="10">
        <f t="shared" si="0"/>
        <v>5.4001205610264695E-6</v>
      </c>
      <c r="K28" s="32" t="str">
        <f t="shared" si="1"/>
        <v>+II</v>
      </c>
      <c r="M28" s="31">
        <f t="shared" si="2"/>
        <v>0.99999459987943895</v>
      </c>
      <c r="N28" s="10">
        <f t="shared" si="3"/>
        <v>0.99999459987943895</v>
      </c>
      <c r="O28" s="10">
        <f t="shared" si="4"/>
        <v>1.0800241122052939E-5</v>
      </c>
      <c r="P28" s="10">
        <f t="shared" si="5"/>
        <v>1.0800241122052939E-5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7"/>
        <v>5.4001205610498815E-6</v>
      </c>
      <c r="V28" s="26">
        <f t="shared" si="8"/>
        <v>5.4001205610498815E-6</v>
      </c>
    </row>
    <row r="29" spans="2:22" ht="15.75" customHeight="1" x14ac:dyDescent="0.25">
      <c r="B29" s="8" t="s">
        <v>108</v>
      </c>
      <c r="C29" s="9">
        <v>11.19</v>
      </c>
      <c r="D29" s="9">
        <v>11.24</v>
      </c>
      <c r="E29" s="23" t="s">
        <v>17</v>
      </c>
      <c r="F29" s="8" t="s">
        <v>23</v>
      </c>
      <c r="G29" s="26">
        <v>3.3699903625704724E-12</v>
      </c>
      <c r="H29" s="8" t="s">
        <v>18</v>
      </c>
      <c r="I29" s="26"/>
      <c r="J29" s="10">
        <f t="shared" si="0"/>
        <v>3.3699903625704724E-12</v>
      </c>
      <c r="K29" s="32" t="str">
        <f t="shared" si="1"/>
        <v>+III</v>
      </c>
      <c r="M29" s="31">
        <f t="shared" si="2"/>
        <v>0.99999999999663003</v>
      </c>
      <c r="N29" s="10">
        <f t="shared" si="3"/>
        <v>0.99999999999663003</v>
      </c>
      <c r="O29" s="10">
        <f t="shared" si="4"/>
        <v>6.7399807251409448E-12</v>
      </c>
      <c r="P29" s="10">
        <f t="shared" si="5"/>
        <v>6.7399807251409448E-12</v>
      </c>
      <c r="Q29" s="9">
        <f t="array" ref="Q29">MIN(IF('Normen en duidingsklassen'!$E$13:$E$20&gt;=$J29,'Normen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7"/>
        <v>3.3699709689472002E-12</v>
      </c>
      <c r="V29" s="26">
        <f t="shared" si="8"/>
        <v>3.3699709689472002E-12</v>
      </c>
    </row>
    <row r="30" spans="2:22" ht="15.75" customHeight="1" x14ac:dyDescent="0.25">
      <c r="B30" s="8" t="s">
        <v>109</v>
      </c>
      <c r="C30" s="9">
        <v>11.24</v>
      </c>
      <c r="D30" s="9">
        <v>12.808</v>
      </c>
      <c r="E30" s="23" t="s">
        <v>17</v>
      </c>
      <c r="F30" s="8" t="s">
        <v>23</v>
      </c>
      <c r="G30" s="26">
        <v>3.5696181100551323E-18</v>
      </c>
      <c r="H30" s="8" t="s">
        <v>18</v>
      </c>
      <c r="I30" s="26"/>
      <c r="J30" s="10">
        <f t="shared" si="0"/>
        <v>3.5696181100551323E-18</v>
      </c>
      <c r="K30" s="32" t="str">
        <f t="shared" si="1"/>
        <v>+III</v>
      </c>
      <c r="M30" s="31">
        <f t="shared" si="2"/>
        <v>1</v>
      </c>
      <c r="N30" s="10">
        <f t="shared" si="3"/>
        <v>1</v>
      </c>
      <c r="O30" s="10">
        <f t="shared" si="4"/>
        <v>7.1392362201102646E-18</v>
      </c>
      <c r="P30" s="10">
        <f t="shared" si="5"/>
        <v>7.1392362201102646E-18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7"/>
        <v>0</v>
      </c>
      <c r="V30" s="26">
        <f t="shared" si="8"/>
        <v>0</v>
      </c>
    </row>
    <row r="31" spans="2:22" ht="15.75" customHeight="1" x14ac:dyDescent="0.25">
      <c r="B31" s="8" t="s">
        <v>110</v>
      </c>
      <c r="C31" s="9">
        <v>12.808</v>
      </c>
      <c r="D31" s="9">
        <v>12.863</v>
      </c>
      <c r="E31" s="23" t="s">
        <v>17</v>
      </c>
      <c r="F31" s="8" t="s">
        <v>23</v>
      </c>
      <c r="G31" s="26">
        <v>0.32840091326582921</v>
      </c>
      <c r="H31" s="8" t="s">
        <v>17</v>
      </c>
      <c r="I31" s="26">
        <v>2.5159999999999999E-4</v>
      </c>
      <c r="J31" s="10">
        <f t="shared" si="0"/>
        <v>2.5159999999999999E-4</v>
      </c>
      <c r="K31" s="32" t="str">
        <f t="shared" si="1"/>
        <v>+I</v>
      </c>
      <c r="M31" s="31">
        <f t="shared" si="2"/>
        <v>0.99974839999999998</v>
      </c>
      <c r="N31" s="10">
        <f t="shared" si="3"/>
        <v>0.99974839999999998</v>
      </c>
      <c r="O31" s="10">
        <f t="shared" si="4"/>
        <v>5.0319999999999998E-4</v>
      </c>
      <c r="P31" s="10">
        <f t="shared" si="5"/>
        <v>5.0319999999999998E-4</v>
      </c>
      <c r="Q31" s="9">
        <f t="array" ref="Q31">MIN(IF('Normen en duidingsklassen'!$E$13:$E$20&gt;=$J31,'Normen en duidingsklassen'!$E$13:$E$20))</f>
        <v>3.3333333333333338E-4</v>
      </c>
      <c r="R31" s="9">
        <f>IFERROR(MATCH($Q31,'Normen en duidingsklassen'!$E$13:$E$20,0),1)</f>
        <v>3</v>
      </c>
      <c r="S31" s="9" t="str">
        <f>INDEX('Normen en duidingsklassen'!$D$13:$D$20,R31)</f>
        <v>+I</v>
      </c>
      <c r="T31" s="9" t="b">
        <f t="shared" si="6"/>
        <v>0</v>
      </c>
      <c r="U31" s="10">
        <f t="shared" si="7"/>
        <v>2.5160000000001848E-4</v>
      </c>
      <c r="V31" s="26">
        <f t="shared" si="8"/>
        <v>2.5160000000001848E-4</v>
      </c>
    </row>
    <row r="32" spans="2:22" ht="15.75" customHeight="1" x14ac:dyDescent="0.25">
      <c r="B32" s="8" t="s">
        <v>111</v>
      </c>
      <c r="C32" s="9">
        <v>12.863</v>
      </c>
      <c r="D32" s="9">
        <v>13.500999999999999</v>
      </c>
      <c r="E32" s="23" t="s">
        <v>17</v>
      </c>
      <c r="F32" s="8" t="s">
        <v>23</v>
      </c>
      <c r="G32" s="26">
        <v>2.7783638612740886E-4</v>
      </c>
      <c r="H32" s="8" t="s">
        <v>18</v>
      </c>
      <c r="I32" s="26"/>
      <c r="J32" s="10">
        <f t="shared" si="0"/>
        <v>2.7783638612740886E-4</v>
      </c>
      <c r="K32" s="32" t="str">
        <f t="shared" si="1"/>
        <v>+I</v>
      </c>
      <c r="M32" s="31">
        <f t="shared" si="2"/>
        <v>0.99972216361387256</v>
      </c>
      <c r="N32" s="10">
        <f t="shared" si="3"/>
        <v>0.99972216361387256</v>
      </c>
      <c r="O32" s="10">
        <f t="shared" si="4"/>
        <v>5.5567277225481771E-4</v>
      </c>
      <c r="P32" s="10">
        <f t="shared" si="5"/>
        <v>5.5567277225481771E-4</v>
      </c>
      <c r="Q32" s="9">
        <f t="array" ref="Q32">MIN(IF('Normen en duidingsklassen'!$E$13:$E$20&gt;=$J32,'Normen en duidingsklassen'!$E$13:$E$20))</f>
        <v>3.3333333333333338E-4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9" t="b">
        <f t="shared" si="6"/>
        <v>0</v>
      </c>
      <c r="U32" s="10">
        <f t="shared" si="7"/>
        <v>2.7783638612743911E-4</v>
      </c>
      <c r="V32" s="26">
        <f t="shared" si="8"/>
        <v>2.7783638612743911E-4</v>
      </c>
    </row>
    <row r="33" spans="2:22" ht="15.75" customHeight="1" x14ac:dyDescent="0.25">
      <c r="B33" s="8" t="s">
        <v>112</v>
      </c>
      <c r="C33" s="9">
        <v>13.500999999999999</v>
      </c>
      <c r="D33" s="9">
        <v>13.965</v>
      </c>
      <c r="E33" s="23" t="s">
        <v>17</v>
      </c>
      <c r="F33" s="8" t="s">
        <v>23</v>
      </c>
      <c r="G33" s="26">
        <v>1.1598626763801693E-2</v>
      </c>
      <c r="H33" s="8" t="s">
        <v>17</v>
      </c>
      <c r="I33" s="26" t="s">
        <v>117</v>
      </c>
      <c r="J33" s="10" t="str">
        <f t="shared" si="0"/>
        <v>-</v>
      </c>
      <c r="K33" s="32" t="str">
        <f t="shared" si="1"/>
        <v>D</v>
      </c>
      <c r="M33" s="31" t="e">
        <f t="shared" si="2"/>
        <v>#VALUE!</v>
      </c>
      <c r="N33" s="10">
        <f t="shared" si="3"/>
        <v>1</v>
      </c>
      <c r="O33" s="10" t="e">
        <f t="shared" si="4"/>
        <v>#VALUE!</v>
      </c>
      <c r="P33" s="10">
        <f t="shared" si="5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1</v>
      </c>
      <c r="U33" s="10" t="e">
        <f t="shared" si="7"/>
        <v>#VALUE!</v>
      </c>
      <c r="V33" s="26">
        <f t="shared" si="8"/>
        <v>0</v>
      </c>
    </row>
    <row r="34" spans="2:22" ht="15.75" customHeight="1" x14ac:dyDescent="0.25">
      <c r="B34" s="8" t="s">
        <v>113</v>
      </c>
      <c r="C34" s="9">
        <v>13.965</v>
      </c>
      <c r="D34" s="9">
        <v>14.763999999999999</v>
      </c>
      <c r="E34" s="23" t="s">
        <v>17</v>
      </c>
      <c r="F34" s="8" t="s">
        <v>23</v>
      </c>
      <c r="G34" s="26">
        <v>1.1218210886660797E-3</v>
      </c>
      <c r="H34" s="8" t="s">
        <v>17</v>
      </c>
      <c r="I34" s="26">
        <v>1.6546E-6</v>
      </c>
      <c r="J34" s="10">
        <f t="shared" si="0"/>
        <v>1.6546E-6</v>
      </c>
      <c r="K34" s="32" t="str">
        <f t="shared" si="1"/>
        <v>+III</v>
      </c>
      <c r="M34" s="31">
        <f t="shared" si="2"/>
        <v>0.99999834539999999</v>
      </c>
      <c r="N34" s="10">
        <f t="shared" si="3"/>
        <v>0.99999834539999999</v>
      </c>
      <c r="O34" s="10">
        <f t="shared" si="4"/>
        <v>3.3092E-6</v>
      </c>
      <c r="P34" s="10">
        <f t="shared" si="5"/>
        <v>3.3092E-6</v>
      </c>
      <c r="Q34" s="9">
        <f t="array" ref="Q34">MIN(IF('Normen en duidingsklassen'!$E$13:$E$20&gt;=$J34,'Normen en duidingsklassen'!$E$13:$E$20))</f>
        <v>3.3333333333333337E-6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6"/>
        <v>0</v>
      </c>
      <c r="U34" s="10">
        <f t="shared" si="7"/>
        <v>1.6546000000117189E-6</v>
      </c>
      <c r="V34" s="26">
        <f t="shared" si="8"/>
        <v>1.6546000000117189E-6</v>
      </c>
    </row>
    <row r="35" spans="2:22" x14ac:dyDescent="0.25">
      <c r="B35" s="8" t="s">
        <v>112</v>
      </c>
      <c r="C35" s="9">
        <v>14.763999999999999</v>
      </c>
      <c r="D35" s="9">
        <v>15.023</v>
      </c>
      <c r="E35" s="23" t="s">
        <v>17</v>
      </c>
      <c r="F35" s="8" t="s">
        <v>23</v>
      </c>
      <c r="G35" s="26">
        <v>9.68893839756797E-9</v>
      </c>
      <c r="H35" s="8" t="s">
        <v>18</v>
      </c>
      <c r="I35" s="26"/>
      <c r="J35" s="10">
        <f t="shared" si="0"/>
        <v>9.68893839756797E-9</v>
      </c>
      <c r="K35" s="32" t="str">
        <f t="shared" si="1"/>
        <v>+III</v>
      </c>
      <c r="M35" s="31">
        <f t="shared" si="2"/>
        <v>0.99999999031106157</v>
      </c>
      <c r="N35" s="10">
        <f t="shared" si="3"/>
        <v>0.99999999031106157</v>
      </c>
      <c r="O35" s="10">
        <f t="shared" si="4"/>
        <v>1.937787679513594E-8</v>
      </c>
      <c r="P35" s="10">
        <f t="shared" si="5"/>
        <v>1.937787679513594E-8</v>
      </c>
      <c r="Q35" s="9">
        <f t="array" ref="Q35">MIN(IF('Normen en duidingsklassen'!$E$13:$E$20&gt;=$J35,'Normen en duidingsklassen'!$E$13:$E$20))</f>
        <v>3.3333333333333337E-6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6"/>
        <v>0</v>
      </c>
      <c r="U35" s="10">
        <f t="shared" si="7"/>
        <v>9.6889384293419312E-9</v>
      </c>
      <c r="V35" s="26">
        <f t="shared" si="8"/>
        <v>9.6889384293419312E-9</v>
      </c>
    </row>
    <row r="36" spans="2:22" x14ac:dyDescent="0.25">
      <c r="B36" s="8" t="s">
        <v>113</v>
      </c>
      <c r="C36" s="9">
        <v>15.023</v>
      </c>
      <c r="D36" s="9">
        <v>15.718999999999999</v>
      </c>
      <c r="E36" s="23" t="s">
        <v>17</v>
      </c>
      <c r="F36" s="8" t="s">
        <v>23</v>
      </c>
      <c r="G36" s="26">
        <v>1.5320624758868792E-14</v>
      </c>
      <c r="H36" s="8" t="s">
        <v>18</v>
      </c>
      <c r="I36" s="26"/>
      <c r="J36" s="10">
        <f t="shared" si="0"/>
        <v>1.5320624758868792E-14</v>
      </c>
      <c r="K36" s="32" t="str">
        <f t="shared" si="1"/>
        <v>+III</v>
      </c>
      <c r="M36" s="31">
        <f t="shared" si="2"/>
        <v>0.99999999999998468</v>
      </c>
      <c r="N36" s="10">
        <f t="shared" si="3"/>
        <v>0.99999999999998468</v>
      </c>
      <c r="O36" s="10">
        <f t="shared" si="4"/>
        <v>3.0641249517737583E-14</v>
      </c>
      <c r="P36" s="10">
        <f t="shared" si="5"/>
        <v>3.0641249517737583E-14</v>
      </c>
      <c r="Q36" s="9">
        <f t="array" ref="Q36">MIN(IF('Normen en duidingsklassen'!$E$13:$E$20&gt;=$J36,'Normen en duidingsklassen'!$E$13:$E$20))</f>
        <v>3.3333333333333337E-6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6"/>
        <v>0</v>
      </c>
      <c r="U36" s="10">
        <f t="shared" si="7"/>
        <v>1.532107773982716E-14</v>
      </c>
      <c r="V36" s="26">
        <f t="shared" si="8"/>
        <v>1.532107773982716E-14</v>
      </c>
    </row>
    <row r="37" spans="2:22" ht="15.75" thickBot="1" x14ac:dyDescent="0.3">
      <c r="B37" s="13" t="s">
        <v>114</v>
      </c>
      <c r="C37" s="14">
        <v>15.718999999999999</v>
      </c>
      <c r="D37" s="14">
        <v>15.9</v>
      </c>
      <c r="E37" s="24" t="s">
        <v>17</v>
      </c>
      <c r="F37" s="13" t="s">
        <v>23</v>
      </c>
      <c r="G37" s="27">
        <v>5.6400000000000005E-4</v>
      </c>
      <c r="H37" s="13" t="s">
        <v>17</v>
      </c>
      <c r="I37" s="27">
        <v>5.6400000000000002E-8</v>
      </c>
      <c r="J37" s="15">
        <f t="shared" si="0"/>
        <v>5.6400000000000002E-8</v>
      </c>
      <c r="K37" s="34" t="str">
        <f t="shared" si="1"/>
        <v>+III</v>
      </c>
      <c r="M37" s="33">
        <f t="shared" si="2"/>
        <v>0.9999999436</v>
      </c>
      <c r="N37" s="15">
        <f t="shared" si="3"/>
        <v>0.9999999436</v>
      </c>
      <c r="O37" s="15">
        <f t="shared" si="4"/>
        <v>1.128E-7</v>
      </c>
      <c r="P37" s="15">
        <f t="shared" si="5"/>
        <v>1.128E-7</v>
      </c>
      <c r="Q37" s="14">
        <f t="array" ref="Q37">MIN(IF('Normen en duidingsklassen'!$E$13:$E$20&gt;=$J37,'Normen en duidingsklassen'!$E$13:$E$20))</f>
        <v>3.3333333333333337E-6</v>
      </c>
      <c r="R37" s="14">
        <f>IFERROR(MATCH($Q37,'Normen en duidingsklassen'!$E$13:$E$20,0),1)</f>
        <v>1</v>
      </c>
      <c r="S37" s="14" t="str">
        <f>INDEX('Normen en duidingsklassen'!$D$13:$D$20,R37)</f>
        <v>+III</v>
      </c>
      <c r="T37" s="14" t="b">
        <f t="shared" si="6"/>
        <v>0</v>
      </c>
      <c r="U37" s="15">
        <f t="shared" si="7"/>
        <v>5.6400000003620221E-8</v>
      </c>
      <c r="V37" s="27">
        <f t="shared" si="8"/>
        <v>5.6400000003620221E-8</v>
      </c>
    </row>
    <row r="38" spans="2:22" x14ac:dyDescent="0.25">
      <c r="M38" s="1"/>
    </row>
    <row r="39" spans="2:22" x14ac:dyDescent="0.25">
      <c r="M39" s="1"/>
    </row>
  </sheetData>
  <conditionalFormatting sqref="G15:G19 G21:G37">
    <cfRule type="expression" dxfId="15" priority="5">
      <formula>IF($E15="Nee",TRUE,FALSE)</formula>
    </cfRule>
  </conditionalFormatting>
  <conditionalFormatting sqref="I15:I37">
    <cfRule type="expression" dxfId="14" priority="4">
      <formula>IF($H15="Nee",TRUE,FALSE)</formula>
    </cfRule>
  </conditionalFormatting>
  <conditionalFormatting sqref="K15:K3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E38:E53 F15:F37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H8" sqref="H8"/>
    </sheetView>
  </sheetViews>
  <sheetFormatPr defaultRowHeight="15" x14ac:dyDescent="0.25"/>
  <cols>
    <col min="2" max="2" width="34.140625" customWidth="1"/>
    <col min="3" max="3" width="8.5703125" bestFit="1" customWidth="1"/>
    <col min="4" max="6" width="18.7109375" customWidth="1"/>
  </cols>
  <sheetData>
    <row r="2" spans="2:15" x14ac:dyDescent="0.25">
      <c r="B2" s="2" t="s">
        <v>72</v>
      </c>
      <c r="D2" s="1" t="str">
        <f>IFERROR(1-PRODUCT(M7:M13)*(1-L15),"GR")</f>
        <v>GR</v>
      </c>
      <c r="E2" t="str">
        <f>IF(D2="GR","-",INDEX('Normen en duidingsklassen'!$D$4:$D$8,I2))</f>
        <v>-</v>
      </c>
      <c r="H2">
        <f t="array" ref="H2">MIN(IF('Normen en duidingsklassen'!$E$4:$E$8&gt;D2,'Normen en duidingsklassen'!$F$4:$F$8))</f>
        <v>0</v>
      </c>
      <c r="I2">
        <f>IFERROR(MATCH(H2,'Normen en duidingsklassen'!$F$4:$F$8),1)</f>
        <v>1</v>
      </c>
    </row>
    <row r="3" spans="2:15" x14ac:dyDescent="0.25">
      <c r="B3" s="2" t="s">
        <v>71</v>
      </c>
      <c r="D3" s="1">
        <f>1-PRODUCT(O7:O13)*(1-N15)</f>
        <v>2.3088890144046248E-3</v>
      </c>
      <c r="E3" t="str">
        <f>INDEX('Normen en duidingsklassen'!$D$4:$D$8,I3)</f>
        <v>A</v>
      </c>
      <c r="H3">
        <f t="array" ref="H3">MIN(IF('Normen en duidingsklassen'!$E$4:$E$8&gt;D3,'Normen en duidingsklassen'!$F$4:$F$8))</f>
        <v>1.1111111111111112E-4</v>
      </c>
      <c r="I3">
        <f>IFERROR(MATCH(H3,'Normen en duidingsklassen'!$F$4:$F$8),1)</f>
        <v>2</v>
      </c>
    </row>
    <row r="5" spans="2:15" ht="15.75" thickBot="1" x14ac:dyDescent="0.3">
      <c r="H5" s="2" t="s">
        <v>61</v>
      </c>
    </row>
    <row r="6" spans="2:15" ht="15.75" thickBot="1" x14ac:dyDescent="0.3">
      <c r="B6" s="43"/>
      <c r="C6" s="35" t="s">
        <v>44</v>
      </c>
      <c r="D6" s="47" t="s">
        <v>38</v>
      </c>
      <c r="E6" s="49" t="s">
        <v>73</v>
      </c>
      <c r="F6" s="49" t="s">
        <v>128</v>
      </c>
      <c r="H6" s="2" t="s">
        <v>74</v>
      </c>
      <c r="I6" s="2" t="s">
        <v>75</v>
      </c>
      <c r="J6" s="2" t="s">
        <v>132</v>
      </c>
      <c r="K6" s="2" t="s">
        <v>133</v>
      </c>
      <c r="L6" s="2" t="s">
        <v>129</v>
      </c>
      <c r="M6" s="2" t="s">
        <v>134</v>
      </c>
      <c r="N6" s="2" t="s">
        <v>130</v>
      </c>
      <c r="O6" s="2" t="s">
        <v>135</v>
      </c>
    </row>
    <row r="7" spans="2:15" x14ac:dyDescent="0.25">
      <c r="B7" s="39" t="s">
        <v>65</v>
      </c>
      <c r="C7" s="29" t="str">
        <f>STPH!C6</f>
        <v>GR</v>
      </c>
      <c r="D7" s="25">
        <f>STPH!C7</f>
        <v>3.3129864711967105E-4</v>
      </c>
      <c r="E7" s="48"/>
      <c r="F7" s="23">
        <v>0</v>
      </c>
      <c r="H7" s="1" t="e">
        <f>IF(ISNUMBER(E7),1-E7,1-C7)</f>
        <v>#VALUE!</v>
      </c>
      <c r="I7" s="1">
        <f>IF(ISNUMBER(E7),1-E7,1-D7)</f>
        <v>0.99966870135288033</v>
      </c>
      <c r="J7" s="1" t="e">
        <f>1-H7</f>
        <v>#VALUE!</v>
      </c>
      <c r="K7" s="1">
        <f>1-I7</f>
        <v>3.3129864711967105E-4</v>
      </c>
      <c r="L7" s="1" t="e">
        <f>F7*J7</f>
        <v>#VALUE!</v>
      </c>
      <c r="M7" s="1" t="e">
        <f>1-(1-F7)*J7</f>
        <v>#VALUE!</v>
      </c>
      <c r="N7" s="1">
        <f>F7*K7</f>
        <v>0</v>
      </c>
      <c r="O7" s="1">
        <f>1-(1-F7)*K7</f>
        <v>0.99966870135288033</v>
      </c>
    </row>
    <row r="8" spans="2:15" x14ac:dyDescent="0.25">
      <c r="B8" s="39" t="s">
        <v>66</v>
      </c>
      <c r="C8" s="31" t="str">
        <f>STBI!C6</f>
        <v>GR</v>
      </c>
      <c r="D8" s="26">
        <f>STBI!C7</f>
        <v>1.1896074947925772E-4</v>
      </c>
      <c r="E8" s="48"/>
      <c r="F8" s="23">
        <v>1</v>
      </c>
      <c r="H8" s="1" t="e">
        <f>IF(ISNUMBER(E8),1-E8,1-C8)</f>
        <v>#VALUE!</v>
      </c>
      <c r="I8" s="1">
        <f>IF(ISNUMBER(E8),1-E8,1-D8)</f>
        <v>0.99988103925052074</v>
      </c>
      <c r="J8" s="1" t="e">
        <f t="shared" ref="J8:K13" si="0">1-H8</f>
        <v>#VALUE!</v>
      </c>
      <c r="K8" s="1">
        <f t="shared" si="0"/>
        <v>1.1896074947925772E-4</v>
      </c>
      <c r="L8" s="1" t="e">
        <f>F8*J8</f>
        <v>#VALUE!</v>
      </c>
      <c r="M8" s="1" t="e">
        <f t="shared" ref="M8:M13" si="1">1-(1-F8)*J8</f>
        <v>#VALUE!</v>
      </c>
      <c r="N8" s="1">
        <f>F8*K8</f>
        <v>1.1896074947925772E-4</v>
      </c>
      <c r="O8" s="1">
        <f t="shared" ref="O8:O13" si="2">1-(1-F8)*K8</f>
        <v>1</v>
      </c>
    </row>
    <row r="9" spans="2:15" x14ac:dyDescent="0.25">
      <c r="B9" s="39" t="s">
        <v>67</v>
      </c>
      <c r="C9" s="31" t="str">
        <f>GEKB!C6</f>
        <v>GR</v>
      </c>
      <c r="D9" s="26">
        <f>GEKB!C7</f>
        <v>1.0312800000000001E-3</v>
      </c>
      <c r="E9" s="48"/>
      <c r="F9" s="23">
        <v>0</v>
      </c>
      <c r="H9" s="1" t="e">
        <f>IF(ISNUMBER(E9),1-E9,1-C9)</f>
        <v>#VALUE!</v>
      </c>
      <c r="I9" s="1">
        <f>IF(ISNUMBER(E9),1-E9,1-D9)</f>
        <v>0.99896872000000003</v>
      </c>
      <c r="J9" s="1" t="e">
        <f t="shared" si="0"/>
        <v>#VALUE!</v>
      </c>
      <c r="K9" s="1">
        <f t="shared" si="0"/>
        <v>1.0312799999999678E-3</v>
      </c>
      <c r="L9" s="1" t="e">
        <f>F9*J9</f>
        <v>#VALUE!</v>
      </c>
      <c r="M9" s="1" t="e">
        <f t="shared" si="1"/>
        <v>#VALUE!</v>
      </c>
      <c r="N9" s="1">
        <f>F9*K9</f>
        <v>0</v>
      </c>
      <c r="O9" s="1">
        <f t="shared" si="2"/>
        <v>0.99896872000000003</v>
      </c>
    </row>
    <row r="10" spans="2:15" x14ac:dyDescent="0.25">
      <c r="B10" s="39" t="s">
        <v>68</v>
      </c>
      <c r="C10" s="31">
        <f>DA!C6</f>
        <v>0</v>
      </c>
      <c r="D10" s="26">
        <f>DA!C7</f>
        <v>0</v>
      </c>
      <c r="E10" s="48"/>
      <c r="F10" s="23">
        <v>0</v>
      </c>
      <c r="H10" s="1">
        <f>IF(ISNUMBER(E10),1-E10,1-C10)</f>
        <v>1</v>
      </c>
      <c r="I10" s="1">
        <f>IF(ISNUMBER(E10),1-E10,1-D10)</f>
        <v>1</v>
      </c>
      <c r="J10" s="1">
        <f t="shared" si="0"/>
        <v>0</v>
      </c>
      <c r="K10" s="1">
        <f t="shared" si="0"/>
        <v>0</v>
      </c>
      <c r="L10" s="1">
        <f>F10*J10</f>
        <v>0</v>
      </c>
      <c r="M10" s="1">
        <f t="shared" si="1"/>
        <v>1</v>
      </c>
      <c r="N10" s="1">
        <f>F10*K10</f>
        <v>0</v>
      </c>
      <c r="O10" s="1">
        <f t="shared" si="2"/>
        <v>1</v>
      </c>
    </row>
    <row r="11" spans="2:15" x14ac:dyDescent="0.25">
      <c r="B11" s="39" t="s">
        <v>69</v>
      </c>
      <c r="C11" s="31">
        <f>STKWp!C6</f>
        <v>3.9248867546426425E-4</v>
      </c>
      <c r="D11" s="26">
        <f>STKWp!C7</f>
        <v>3.9248867546426425E-4</v>
      </c>
      <c r="E11" s="48"/>
      <c r="F11" s="23">
        <v>0</v>
      </c>
      <c r="H11" s="1">
        <f>IF(ISNUMBER(E11),1-E11,1-C11)</f>
        <v>0.99960751132453574</v>
      </c>
      <c r="I11" s="1">
        <f>IF(ISNUMBER(E11),1-E11,1-D11)</f>
        <v>0.99960751132453574</v>
      </c>
      <c r="J11" s="1">
        <f t="shared" si="0"/>
        <v>3.9248867546426425E-4</v>
      </c>
      <c r="K11" s="1">
        <f t="shared" si="0"/>
        <v>3.9248867546426425E-4</v>
      </c>
      <c r="L11" s="1">
        <f>F11*J11</f>
        <v>0</v>
      </c>
      <c r="M11" s="1">
        <f t="shared" si="1"/>
        <v>0.99960751132453574</v>
      </c>
      <c r="N11" s="1">
        <f>F11*K11</f>
        <v>0</v>
      </c>
      <c r="O11" s="1">
        <f t="shared" si="2"/>
        <v>0.99960751132453574</v>
      </c>
    </row>
    <row r="12" spans="2:15" x14ac:dyDescent="0.25">
      <c r="B12" s="39" t="s">
        <v>70</v>
      </c>
      <c r="C12" s="31" t="str">
        <f>HTKW!C6</f>
        <v>GR</v>
      </c>
      <c r="D12" s="26">
        <f>HTKW!C7</f>
        <v>5.5567277225481771E-4</v>
      </c>
      <c r="E12" s="48"/>
      <c r="F12" s="23">
        <v>1</v>
      </c>
      <c r="H12" s="1" t="e">
        <f>IF(ISNUMBER(E12),1-E12,1-C12)</f>
        <v>#VALUE!</v>
      </c>
      <c r="I12" s="1">
        <f>IF(ISNUMBER(E12),1-E12,1-D12)</f>
        <v>0.99944432722774523</v>
      </c>
      <c r="J12" s="1" t="e">
        <f t="shared" si="0"/>
        <v>#VALUE!</v>
      </c>
      <c r="K12" s="1">
        <f t="shared" si="0"/>
        <v>5.5567277225476719E-4</v>
      </c>
      <c r="L12" s="1" t="e">
        <f>F12*J12</f>
        <v>#VALUE!</v>
      </c>
      <c r="M12" s="1" t="e">
        <f t="shared" si="1"/>
        <v>#VALUE!</v>
      </c>
      <c r="N12" s="1">
        <f>F12*K12</f>
        <v>5.5567277225476719E-4</v>
      </c>
      <c r="O12" s="1">
        <f t="shared" si="2"/>
        <v>1</v>
      </c>
    </row>
    <row r="13" spans="2:15" x14ac:dyDescent="0.25">
      <c r="B13" s="39" t="s">
        <v>89</v>
      </c>
      <c r="C13" s="31" t="str">
        <f>BSKW!C6</f>
        <v>GR</v>
      </c>
      <c r="D13" s="26">
        <f>BSKW!C7</f>
        <v>6.5409999999999999E-5</v>
      </c>
      <c r="E13" s="48"/>
      <c r="F13" s="23">
        <v>1</v>
      </c>
      <c r="H13" s="1" t="e">
        <f>IF(ISNUMBER(E13),1-E13,1-C13)</f>
        <v>#VALUE!</v>
      </c>
      <c r="I13" s="1">
        <f>IF(ISNUMBER(E13),1-E13,1-D13)</f>
        <v>0.99993458999999996</v>
      </c>
      <c r="J13" s="1" t="e">
        <f t="shared" si="0"/>
        <v>#VALUE!</v>
      </c>
      <c r="K13" s="1">
        <f t="shared" si="0"/>
        <v>6.5410000000043489E-5</v>
      </c>
      <c r="L13" s="1" t="e">
        <f>F13*J13</f>
        <v>#VALUE!</v>
      </c>
      <c r="M13" s="1" t="e">
        <f t="shared" si="1"/>
        <v>#VALUE!</v>
      </c>
      <c r="N13" s="1">
        <f>F13*K13</f>
        <v>6.5410000000043489E-5</v>
      </c>
      <c r="O13" s="1">
        <f t="shared" si="2"/>
        <v>1</v>
      </c>
    </row>
    <row r="14" spans="2:15" ht="15.75" thickBot="1" x14ac:dyDescent="0.3">
      <c r="B14" s="40"/>
      <c r="C14" s="33"/>
      <c r="D14" s="27"/>
      <c r="E14" s="50"/>
      <c r="F14" s="50"/>
      <c r="N14" s="1"/>
      <c r="O14" s="1"/>
    </row>
    <row r="15" spans="2:15" x14ac:dyDescent="0.25">
      <c r="H15" t="s">
        <v>131</v>
      </c>
      <c r="I15" s="1"/>
      <c r="K15" s="1"/>
      <c r="L15" s="1" t="e">
        <f>MAX(L7:L13)</f>
        <v>#VALUE!</v>
      </c>
      <c r="N15" s="1">
        <f>MAX(N7:N13)</f>
        <v>5.5567277225476719E-4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558"/>
  <sheetViews>
    <sheetView topLeftCell="A58" workbookViewId="0">
      <selection activeCell="H4" sqref="H4:H90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7" t="s">
        <v>101</v>
      </c>
      <c r="E2" s="67" t="s">
        <v>120</v>
      </c>
      <c r="F2" s="52" t="s">
        <v>65</v>
      </c>
      <c r="G2" s="52" t="s">
        <v>66</v>
      </c>
      <c r="H2" s="52" t="s">
        <v>67</v>
      </c>
      <c r="I2" s="52" t="s">
        <v>68</v>
      </c>
      <c r="J2" s="52" t="s">
        <v>69</v>
      </c>
      <c r="K2" s="52" t="s">
        <v>89</v>
      </c>
      <c r="L2" s="53" t="s">
        <v>70</v>
      </c>
    </row>
    <row r="3" spans="2:12" x14ac:dyDescent="0.25">
      <c r="B3" s="3">
        <v>0</v>
      </c>
      <c r="C3" s="9">
        <v>0.16800000000000001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</v>
      </c>
      <c r="E3" s="22" t="str">
        <f t="shared" ref="E3:E66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</v>
      </c>
      <c r="F3" s="4" t="str">
        <f t="array" ref="F3">INDEX(STPH!$O$15:$O$38,IFERROR(MATCH(MIN(IF(STPH!$D$15:$D$38&gt;AVERAGE(B3,C3),STPH!$D$15:$D$38)),STPH!$D$15:$D$38),1))</f>
        <v>+III</v>
      </c>
      <c r="G3" s="4" t="str">
        <f t="array" ref="G3">INDEX(STBI!$O$15:$O$40,IFERROR(MATCH(MIN(IF(STBI!$D$15:$D$40&gt;AVERAGE(B3,C3),STBI!$D$15:$D$40)),STBI!$D$15:$D$40),1))</f>
        <v>+III</v>
      </c>
      <c r="H3" s="4" t="str">
        <f t="array" ref="H3">INDEX(GEKB!$K$15:$K$104,IFERROR(MATCH(MIN(IF(GEKB!$D$15:$D$104&gt;AVERAGE(B3,C3),GEKB!$D$15:$D$104)),GEKB!$D$15:$D$104),1))</f>
        <v>+III</v>
      </c>
      <c r="I3" s="4" t="str">
        <f t="array" ref="I3">INDEX(DA!$K$15:$K$34,IFERROR(MATCH(MIN(IF(DA!$D$15:$D$34&gt;AVERAGE(B3,C3),DA!$D$15:$D$34)),DA!$D$15:$D$34),1))</f>
        <v>NR</v>
      </c>
      <c r="J3" s="4" t="str">
        <f t="array" ref="J3">INDEX(STKWp!$K$15:$K$39,IFERROR(MATCH(MIN(IF(STKWp!$D$15:$D$39&gt;AVERAGE(B3,C3),STKWp!$D$15:$D$39)),STKWp!$D$15:$D$39),1))</f>
        <v>+II</v>
      </c>
      <c r="K3" s="4" t="str">
        <f t="array" ref="K3">INDEX(BSKW!$K$15:$K$39,IFERROR(MATCH(MIN(IF(BSKW!$D$15:$D$39&gt;AVERAGE(B3,C3),BSKW!$D$15:$D$39)),BSKW!$D$15:$D$39),1))</f>
        <v>+II</v>
      </c>
      <c r="L3" s="7" t="str">
        <f t="array" ref="L3">INDEX(HTKW!$K$15:$K$40,IFERROR(MATCH(MIN(IF(HTKW!$D$15:$D$40&gt;AVERAGE(B3,C3),HTKW!$D$15:$D$40)),HTKW!$D$15:$D$40),1))</f>
        <v>+III</v>
      </c>
    </row>
    <row r="4" spans="2:12" x14ac:dyDescent="0.25">
      <c r="B4" s="8">
        <v>0.16800000000000001</v>
      </c>
      <c r="C4" s="9">
        <v>0.377</v>
      </c>
      <c r="D4" s="23" t="str">
        <f t="shared" si="0"/>
        <v>+II</v>
      </c>
      <c r="E4" s="23" t="str">
        <f t="shared" si="1"/>
        <v>+II</v>
      </c>
      <c r="F4" s="9" t="str">
        <f t="array" ref="F4">INDEX(STPH!$O$15:$O$38,IFERROR(MATCH(MIN(IF(STPH!$D$15:$D$38&gt;AVERAGE(B4,C4),STPH!$D$15:$D$38)),STPH!$D$15:$D$38),1))</f>
        <v>+III</v>
      </c>
      <c r="G4" s="9" t="str">
        <f t="array" ref="G4">INDEX(STBI!$O$15:$O$40,IFERROR(MATCH(MIN(IF(STBI!$D$15:$D$40&gt;AVERAGE(B4,C4),STBI!$D$15:$D$40)),STBI!$D$15:$D$40),1))</f>
        <v>+III</v>
      </c>
      <c r="H4" s="9" t="str">
        <f t="array" ref="H4">INDEX(GEKB!$K$15:$K$104,IFERROR(MATCH(MIN(IF(GEKB!$D$15:$D$104&gt;AVERAGE(B4,C4),GEKB!$D$15:$D$104)),GEKB!$D$15:$D$104),1))</f>
        <v>+III</v>
      </c>
      <c r="I4" s="9" t="str">
        <f t="array" ref="I4">INDEX(DA!$K$15:$K$34,IFERROR(MATCH(MIN(IF(DA!$D$15:$D$34&gt;AVERAGE(B4,C4),DA!$D$15:$D$34)),DA!$D$15:$D$34),1))</f>
        <v>NR</v>
      </c>
      <c r="J4" s="9" t="str">
        <f t="array" ref="J4">INDEX(STKWp!$K$15:$K$39,IFERROR(MATCH(MIN(IF(STKWp!$D$15:$D$39&gt;AVERAGE(B4,C4),STKWp!$D$15:$D$39)),STKWp!$D$15:$D$39),1))</f>
        <v>+II</v>
      </c>
      <c r="K4" s="9" t="str">
        <f t="array" ref="K4">INDEX(BSKW!$K$15:$K$39,IFERROR(MATCH(MIN(IF(BSKW!$D$15:$D$39&gt;AVERAGE(B4,C4),BSKW!$D$15:$D$39)),BSKW!$D$15:$D$39),1))</f>
        <v>+II</v>
      </c>
      <c r="L4" s="12" t="str">
        <f t="array" ref="L4">INDEX(HTKW!$K$15:$K$40,IFERROR(MATCH(MIN(IF(HTKW!$D$15:$D$40&gt;AVERAGE(B4,C4),HTKW!$D$15:$D$40)),HTKW!$D$15:$D$40),1))</f>
        <v>+III</v>
      </c>
    </row>
    <row r="5" spans="2:12" x14ac:dyDescent="0.25">
      <c r="B5" s="8">
        <v>0.377</v>
      </c>
      <c r="C5" s="9">
        <v>0.63100000000000001</v>
      </c>
      <c r="D5" s="23" t="str">
        <f t="shared" si="0"/>
        <v>+II</v>
      </c>
      <c r="E5" s="23" t="str">
        <f t="shared" si="1"/>
        <v>+II</v>
      </c>
      <c r="F5" s="9" t="str">
        <f t="array" ref="F5">INDEX(STPH!$O$15:$O$38,IFERROR(MATCH(MIN(IF(STPH!$D$15:$D$38&gt;AVERAGE(B5,C5),STPH!$D$15:$D$38)),STPH!$D$15:$D$38),1))</f>
        <v>+III</v>
      </c>
      <c r="G5" s="9" t="str">
        <f t="array" ref="G5">INDEX(STBI!$O$15:$O$40,IFERROR(MATCH(MIN(IF(STBI!$D$15:$D$40&gt;AVERAGE(B5,C5),STBI!$D$15:$D$40)),STBI!$D$15:$D$40),1))</f>
        <v>+III</v>
      </c>
      <c r="H5" s="9" t="str">
        <f t="array" ref="H5">INDEX(GEKB!$K$15:$K$104,IFERROR(MATCH(MIN(IF(GEKB!$D$15:$D$104&gt;AVERAGE(B5,C5),GEKB!$D$15:$D$104)),GEKB!$D$15:$D$104),1))</f>
        <v>+III</v>
      </c>
      <c r="I5" s="9" t="str">
        <f t="array" ref="I5">INDEX(DA!$K$15:$K$34,IFERROR(MATCH(MIN(IF(DA!$D$15:$D$34&gt;AVERAGE(B5,C5),DA!$D$15:$D$34)),DA!$D$15:$D$34),1))</f>
        <v>NR</v>
      </c>
      <c r="J5" s="9" t="str">
        <f t="array" ref="J5">INDEX(STKWp!$K$15:$K$39,IFERROR(MATCH(MIN(IF(STKWp!$D$15:$D$39&gt;AVERAGE(B5,C5),STKWp!$D$15:$D$39)),STKWp!$D$15:$D$39),1))</f>
        <v>+II</v>
      </c>
      <c r="K5" s="9" t="str">
        <f t="array" ref="K5">INDEX(BSKW!$K$15:$K$39,IFERROR(MATCH(MIN(IF(BSKW!$D$15:$D$39&gt;AVERAGE(B5,C5),BSKW!$D$15:$D$39)),BSKW!$D$15:$D$39),1))</f>
        <v>+II</v>
      </c>
      <c r="L5" s="12" t="str">
        <f t="array" ref="L5">INDEX(HTKW!$K$15:$K$40,IFERROR(MATCH(MIN(IF(HTKW!$D$15:$D$40&gt;AVERAGE(B5,C5),HTKW!$D$15:$D$40)),HTKW!$D$15:$D$40),1))</f>
        <v>+III</v>
      </c>
    </row>
    <row r="6" spans="2:12" x14ac:dyDescent="0.25">
      <c r="B6" s="8">
        <v>0.63100000000000001</v>
      </c>
      <c r="C6" s="9">
        <v>0.77</v>
      </c>
      <c r="D6" s="23" t="str">
        <f t="shared" si="0"/>
        <v>+II</v>
      </c>
      <c r="E6" s="23" t="str">
        <f t="shared" si="1"/>
        <v>+II</v>
      </c>
      <c r="F6" s="9" t="str">
        <f t="array" ref="F6">INDEX(STPH!$O$15:$O$38,IFERROR(MATCH(MIN(IF(STPH!$D$15:$D$38&gt;AVERAGE(B6,C6),STPH!$D$15:$D$38)),STPH!$D$15:$D$38),1))</f>
        <v>+III</v>
      </c>
      <c r="G6" s="9" t="str">
        <f t="array" ref="G6">INDEX(STBI!$O$15:$O$40,IFERROR(MATCH(MIN(IF(STBI!$D$15:$D$40&gt;AVERAGE(B6,C6),STBI!$D$15:$D$40)),STBI!$D$15:$D$40),1))</f>
        <v>+III</v>
      </c>
      <c r="H6" s="9" t="str">
        <f t="array" ref="H6">INDEX(GEKB!$K$15:$K$104,IFERROR(MATCH(MIN(IF(GEKB!$D$15:$D$104&gt;AVERAGE(B6,C6),GEKB!$D$15:$D$104)),GEKB!$D$15:$D$104),1))</f>
        <v>+III</v>
      </c>
      <c r="I6" s="9" t="str">
        <f t="array" ref="I6">INDEX(DA!$K$15:$K$34,IFERROR(MATCH(MIN(IF(DA!$D$15:$D$34&gt;AVERAGE(B6,C6),DA!$D$15:$D$34)),DA!$D$15:$D$34),1))</f>
        <v>NR</v>
      </c>
      <c r="J6" s="9" t="str">
        <f t="array" ref="J6">INDEX(STKWp!$K$15:$K$39,IFERROR(MATCH(MIN(IF(STKWp!$D$15:$D$39&gt;AVERAGE(B6,C6),STKWp!$D$15:$D$39)),STKWp!$D$15:$D$39),1))</f>
        <v>+III</v>
      </c>
      <c r="K6" s="9" t="str">
        <f t="array" ref="K6">INDEX(BSKW!$K$15:$K$39,IFERROR(MATCH(MIN(IF(BSKW!$D$15:$D$39&gt;AVERAGE(B6,C6),BSKW!$D$15:$D$39)),BSKW!$D$15:$D$39),1))</f>
        <v>+II</v>
      </c>
      <c r="L6" s="12" t="str">
        <f t="array" ref="L6">INDEX(HTKW!$K$15:$K$40,IFERROR(MATCH(MIN(IF(HTKW!$D$15:$D$40&gt;AVERAGE(B6,C6),HTKW!$D$15:$D$40)),HTKW!$D$15:$D$40),1))</f>
        <v>+III</v>
      </c>
    </row>
    <row r="7" spans="2:12" x14ac:dyDescent="0.25">
      <c r="B7" s="8">
        <v>0.77</v>
      </c>
      <c r="C7" s="9">
        <v>0.83599999999999997</v>
      </c>
      <c r="D7" s="23" t="str">
        <f t="shared" si="0"/>
        <v>+II</v>
      </c>
      <c r="E7" s="23" t="str">
        <f t="shared" si="1"/>
        <v>+II</v>
      </c>
      <c r="F7" s="9" t="str">
        <f t="array" ref="F7">INDEX(STPH!$O$15:$O$38,IFERROR(MATCH(MIN(IF(STPH!$D$15:$D$38&gt;AVERAGE(B7,C7),STPH!$D$15:$D$38)),STPH!$D$15:$D$38),1))</f>
        <v>+III</v>
      </c>
      <c r="G7" s="9" t="str">
        <f t="array" ref="G7">INDEX(STBI!$O$15:$O$40,IFERROR(MATCH(MIN(IF(STBI!$D$15:$D$40&gt;AVERAGE(B7,C7),STBI!$D$15:$D$40)),STBI!$D$15:$D$40),1))</f>
        <v>+III</v>
      </c>
      <c r="H7" s="9" t="str">
        <f t="array" ref="H7">INDEX(GEKB!$K$15:$K$104,IFERROR(MATCH(MIN(IF(GEKB!$D$15:$D$104&gt;AVERAGE(B7,C7),GEKB!$D$15:$D$104)),GEKB!$D$15:$D$104),1))</f>
        <v>+III</v>
      </c>
      <c r="I7" s="9" t="str">
        <f t="array" ref="I7">INDEX(DA!$K$15:$K$34,IFERROR(MATCH(MIN(IF(DA!$D$15:$D$34&gt;AVERAGE(B7,C7),DA!$D$15:$D$34)),DA!$D$15:$D$34),1))</f>
        <v>NR</v>
      </c>
      <c r="J7" s="9" t="str">
        <f t="array" ref="J7">INDEX(STKWp!$K$15:$K$39,IFERROR(MATCH(MIN(IF(STKWp!$D$15:$D$39&gt;AVERAGE(B7,C7),STKWp!$D$15:$D$39)),STKWp!$D$15:$D$39),1))</f>
        <v>+III</v>
      </c>
      <c r="K7" s="9" t="str">
        <f t="array" ref="K7">INDEX(BSKW!$K$15:$K$39,IFERROR(MATCH(MIN(IF(BSKW!$D$15:$D$39&gt;AVERAGE(B7,C7),BSKW!$D$15:$D$39)),BSKW!$D$15:$D$39),1))</f>
        <v>+II</v>
      </c>
      <c r="L7" s="12" t="str">
        <f t="array" ref="L7">INDEX(HTKW!$K$15:$K$40,IFERROR(MATCH(MIN(IF(HTKW!$D$15:$D$40&gt;AVERAGE(B7,C7),HTKW!$D$15:$D$40)),HTKW!$D$15:$D$40),1))</f>
        <v>+III</v>
      </c>
    </row>
    <row r="8" spans="2:12" x14ac:dyDescent="0.25">
      <c r="B8" s="8">
        <v>0.83599999999999997</v>
      </c>
      <c r="C8" s="9">
        <v>1.1539999999999999</v>
      </c>
      <c r="D8" s="23" t="str">
        <f t="shared" si="0"/>
        <v>+II</v>
      </c>
      <c r="E8" s="23" t="str">
        <f t="shared" si="1"/>
        <v>+II</v>
      </c>
      <c r="F8" s="9" t="str">
        <f t="array" ref="F8">INDEX(STPH!$O$15:$O$38,IFERROR(MATCH(MIN(IF(STPH!$D$15:$D$38&gt;AVERAGE(B8,C8),STPH!$D$15:$D$38)),STPH!$D$15:$D$38),1))</f>
        <v>+III</v>
      </c>
      <c r="G8" s="9" t="str">
        <f t="array" ref="G8">INDEX(STBI!$O$15:$O$40,IFERROR(MATCH(MIN(IF(STBI!$D$15:$D$40&gt;AVERAGE(B8,C8),STBI!$D$15:$D$40)),STBI!$D$15:$D$40),1))</f>
        <v>+II</v>
      </c>
      <c r="H8" s="9" t="str">
        <f t="array" ref="H8">INDEX(GEKB!$K$15:$K$104,IFERROR(MATCH(MIN(IF(GEKB!$D$15:$D$104&gt;AVERAGE(B8,C8),GEKB!$D$15:$D$104)),GEKB!$D$15:$D$104),1))</f>
        <v>+III</v>
      </c>
      <c r="I8" s="9" t="str">
        <f t="array" ref="I8">INDEX(DA!$K$15:$K$34,IFERROR(MATCH(MIN(IF(DA!$D$15:$D$34&gt;AVERAGE(B8,C8),DA!$D$15:$D$34)),DA!$D$15:$D$34),1))</f>
        <v>NR</v>
      </c>
      <c r="J8" s="9" t="str">
        <f t="array" ref="J8">INDEX(STKWp!$K$15:$K$39,IFERROR(MATCH(MIN(IF(STKWp!$D$15:$D$39&gt;AVERAGE(B8,C8),STKWp!$D$15:$D$39)),STKWp!$D$15:$D$39),1))</f>
        <v>+III</v>
      </c>
      <c r="K8" s="9" t="str">
        <f t="array" ref="K8">INDEX(BSKW!$K$15:$K$39,IFERROR(MATCH(MIN(IF(BSKW!$D$15:$D$39&gt;AVERAGE(B8,C8),BSKW!$D$15:$D$39)),BSKW!$D$15:$D$39),1))</f>
        <v>+II</v>
      </c>
      <c r="L8" s="12" t="str">
        <f t="array" ref="L8">INDEX(HTKW!$K$15:$K$40,IFERROR(MATCH(MIN(IF(HTKW!$D$15:$D$40&gt;AVERAGE(B8,C8),HTKW!$D$15:$D$40)),HTKW!$D$15:$D$40),1))</f>
        <v>+III</v>
      </c>
    </row>
    <row r="9" spans="2:12" x14ac:dyDescent="0.25">
      <c r="B9" s="8">
        <v>1.1539999999999999</v>
      </c>
      <c r="C9" s="9">
        <v>1.1890000000000001</v>
      </c>
      <c r="D9" s="23" t="str">
        <f t="shared" si="0"/>
        <v>+II</v>
      </c>
      <c r="E9" s="23" t="str">
        <f t="shared" si="1"/>
        <v>+II</v>
      </c>
      <c r="F9" s="9" t="str">
        <f t="array" ref="F9">INDEX(STPH!$O$15:$O$38,IFERROR(MATCH(MIN(IF(STPH!$D$15:$D$38&gt;AVERAGE(B9,C9),STPH!$D$15:$D$38)),STPH!$D$15:$D$38),1))</f>
        <v>+III</v>
      </c>
      <c r="G9" s="9" t="str">
        <f t="array" ref="G9">INDEX(STBI!$O$15:$O$40,IFERROR(MATCH(MIN(IF(STBI!$D$15:$D$40&gt;AVERAGE(B9,C9),STBI!$D$15:$D$40)),STBI!$D$15:$D$40),1))</f>
        <v>+II</v>
      </c>
      <c r="H9" s="9" t="str">
        <f t="array" ref="H9">INDEX(GEKB!$K$15:$K$104,IFERROR(MATCH(MIN(IF(GEKB!$D$15:$D$104&gt;AVERAGE(B9,C9),GEKB!$D$15:$D$104)),GEKB!$D$15:$D$104),1))</f>
        <v>+III</v>
      </c>
      <c r="I9" s="9" t="str">
        <f t="array" ref="I9">INDEX(DA!$K$15:$K$34,IFERROR(MATCH(MIN(IF(DA!$D$15:$D$34&gt;AVERAGE(B9,C9),DA!$D$15:$D$34)),DA!$D$15:$D$34),1))</f>
        <v>NR</v>
      </c>
      <c r="J9" s="9" t="str">
        <f t="array" ref="J9">INDEX(STKWp!$K$15:$K$39,IFERROR(MATCH(MIN(IF(STKWp!$D$15:$D$39&gt;AVERAGE(B9,C9),STKWp!$D$15:$D$39)),STKWp!$D$15:$D$39),1))</f>
        <v>+III</v>
      </c>
      <c r="K9" s="9" t="str">
        <f t="array" ref="K9">INDEX(BSKW!$K$15:$K$39,IFERROR(MATCH(MIN(IF(BSKW!$D$15:$D$39&gt;AVERAGE(B9,C9),BSKW!$D$15:$D$39)),BSKW!$D$15:$D$39),1))</f>
        <v>+II</v>
      </c>
      <c r="L9" s="12" t="str">
        <f t="array" ref="L9">INDEX(HTKW!$K$15:$K$40,IFERROR(MATCH(MIN(IF(HTKW!$D$15:$D$40&gt;AVERAGE(B9,C9),HTKW!$D$15:$D$40)),HTKW!$D$15:$D$40),1))</f>
        <v>+III</v>
      </c>
    </row>
    <row r="10" spans="2:12" x14ac:dyDescent="0.25">
      <c r="B10" s="8">
        <v>1.1890000000000001</v>
      </c>
      <c r="C10" s="9">
        <v>1.2</v>
      </c>
      <c r="D10" s="23" t="str">
        <f t="shared" si="0"/>
        <v>+II</v>
      </c>
      <c r="E10" s="23" t="str">
        <f t="shared" si="1"/>
        <v>+II</v>
      </c>
      <c r="F10" s="9" t="str">
        <f t="array" ref="F10">INDEX(STPH!$O$15:$O$38,IFERROR(MATCH(MIN(IF(STPH!$D$15:$D$38&gt;AVERAGE(B10,C10),STPH!$D$15:$D$38)),STPH!$D$15:$D$38),1))</f>
        <v>+III</v>
      </c>
      <c r="G10" s="9" t="str">
        <f t="array" ref="G10">INDEX(STBI!$O$15:$O$40,IFERROR(MATCH(MIN(IF(STBI!$D$15:$D$40&gt;AVERAGE(B10,C10),STBI!$D$15:$D$40)),STBI!$D$15:$D$40),1))</f>
        <v>+II</v>
      </c>
      <c r="H10" s="9" t="str">
        <f t="array" ref="H10">INDEX(GEKB!$K$15:$K$104,IFERROR(MATCH(MIN(IF(GEKB!$D$15:$D$104&gt;AVERAGE(B10,C10),GEKB!$D$15:$D$104)),GEKB!$D$15:$D$104),1))</f>
        <v>+III</v>
      </c>
      <c r="I10" s="9" t="str">
        <f t="array" ref="I10">INDEX(DA!$K$15:$K$34,IFERROR(MATCH(MIN(IF(DA!$D$15:$D$34&gt;AVERAGE(B10,C10),DA!$D$15:$D$34)),DA!$D$15:$D$34),1))</f>
        <v>NR</v>
      </c>
      <c r="J10" s="9" t="str">
        <f t="array" ref="J10">INDEX(STKWp!$K$15:$K$39,IFERROR(MATCH(MIN(IF(STKWp!$D$15:$D$39&gt;AVERAGE(B10,C10),STKWp!$D$15:$D$39)),STKWp!$D$15:$D$39),1))</f>
        <v>+III</v>
      </c>
      <c r="K10" s="9" t="str">
        <f t="array" ref="K10">INDEX(BSKW!$K$15:$K$39,IFERROR(MATCH(MIN(IF(BSKW!$D$15:$D$39&gt;AVERAGE(B10,C10),BSKW!$D$15:$D$39)),BSKW!$D$15:$D$39),1))</f>
        <v>+II</v>
      </c>
      <c r="L10" s="12" t="str">
        <f t="array" ref="L10">INDEX(HTKW!$K$15:$K$40,IFERROR(MATCH(MIN(IF(HTKW!$D$15:$D$40&gt;AVERAGE(B10,C10),HTKW!$D$15:$D$40)),HTKW!$D$15:$D$40),1))</f>
        <v>+III</v>
      </c>
    </row>
    <row r="11" spans="2:12" x14ac:dyDescent="0.25">
      <c r="B11" s="8">
        <v>1.2</v>
      </c>
      <c r="C11" s="9">
        <v>1.5229999999999999</v>
      </c>
      <c r="D11" s="23" t="str">
        <f t="shared" si="0"/>
        <v>+II</v>
      </c>
      <c r="E11" s="23" t="str">
        <f t="shared" si="1"/>
        <v>+II</v>
      </c>
      <c r="F11" s="9" t="str">
        <f t="array" ref="F11">INDEX(STPH!$O$15:$O$38,IFERROR(MATCH(MIN(IF(STPH!$D$15:$D$38&gt;AVERAGE(B11,C11),STPH!$D$15:$D$38)),STPH!$D$15:$D$38),1))</f>
        <v>+III</v>
      </c>
      <c r="G11" s="9" t="str">
        <f t="array" ref="G11">INDEX(STBI!$O$15:$O$40,IFERROR(MATCH(MIN(IF(STBI!$D$15:$D$40&gt;AVERAGE(B11,C11),STBI!$D$15:$D$40)),STBI!$D$15:$D$40),1))</f>
        <v>+II</v>
      </c>
      <c r="H11" s="9" t="str">
        <f t="array" ref="H11">INDEX(GEKB!$K$15:$K$104,IFERROR(MATCH(MIN(IF(GEKB!$D$15:$D$104&gt;AVERAGE(B11,C11),GEKB!$D$15:$D$104)),GEKB!$D$15:$D$104),1))</f>
        <v>+III</v>
      </c>
      <c r="I11" s="9" t="str">
        <f t="array" ref="I11">INDEX(DA!$K$15:$K$34,IFERROR(MATCH(MIN(IF(DA!$D$15:$D$34&gt;AVERAGE(B11,C11),DA!$D$15:$D$34)),DA!$D$15:$D$34),1))</f>
        <v>NR</v>
      </c>
      <c r="J11" s="9" t="str">
        <f t="array" ref="J11">INDEX(STKWp!$K$15:$K$39,IFERROR(MATCH(MIN(IF(STKWp!$D$15:$D$39&gt;AVERAGE(B11,C11),STKWp!$D$15:$D$39)),STKWp!$D$15:$D$39),1))</f>
        <v>+II</v>
      </c>
      <c r="K11" s="9" t="str">
        <f t="array" ref="K11">INDEX(BSKW!$K$15:$K$39,IFERROR(MATCH(MIN(IF(BSKW!$D$15:$D$39&gt;AVERAGE(B11,C11),BSKW!$D$15:$D$39)),BSKW!$D$15:$D$39),1))</f>
        <v>+II</v>
      </c>
      <c r="L11" s="12" t="str">
        <f t="array" ref="L11">INDEX(HTKW!$K$15:$K$40,IFERROR(MATCH(MIN(IF(HTKW!$D$15:$D$40&gt;AVERAGE(B11,C11),HTKW!$D$15:$D$40)),HTKW!$D$15:$D$40),1))</f>
        <v>+III</v>
      </c>
    </row>
    <row r="12" spans="2:12" x14ac:dyDescent="0.25">
      <c r="B12" s="8">
        <v>1.5229999999999999</v>
      </c>
      <c r="C12" s="9">
        <v>1.663</v>
      </c>
      <c r="D12" s="23" t="str">
        <f t="shared" si="0"/>
        <v>+II</v>
      </c>
      <c r="E12" s="23" t="str">
        <f t="shared" si="1"/>
        <v>+II</v>
      </c>
      <c r="F12" s="9" t="str">
        <f t="array" ref="F12">INDEX(STPH!$O$15:$O$38,IFERROR(MATCH(MIN(IF(STPH!$D$15:$D$38&gt;AVERAGE(B12,C12),STPH!$D$15:$D$38)),STPH!$D$15:$D$38),1))</f>
        <v>+III</v>
      </c>
      <c r="G12" s="9" t="str">
        <f t="array" ref="G12">INDEX(STBI!$O$15:$O$40,IFERROR(MATCH(MIN(IF(STBI!$D$15:$D$40&gt;AVERAGE(B12,C12),STBI!$D$15:$D$40)),STBI!$D$15:$D$40),1))</f>
        <v>+II</v>
      </c>
      <c r="H12" s="9" t="str">
        <f t="array" ref="H12">INDEX(GEKB!$K$15:$K$104,IFERROR(MATCH(MIN(IF(GEKB!$D$15:$D$104&gt;AVERAGE(B12,C12),GEKB!$D$15:$D$104)),GEKB!$D$15:$D$104),1))</f>
        <v>+III</v>
      </c>
      <c r="I12" s="9" t="str">
        <f t="array" ref="I12">INDEX(DA!$K$15:$K$34,IFERROR(MATCH(MIN(IF(DA!$D$15:$D$34&gt;AVERAGE(B12,C12),DA!$D$15:$D$34)),DA!$D$15:$D$34),1))</f>
        <v>NR</v>
      </c>
      <c r="J12" s="9" t="str">
        <f t="array" ref="J12">INDEX(STKWp!$K$15:$K$39,IFERROR(MATCH(MIN(IF(STKWp!$D$15:$D$39&gt;AVERAGE(B12,C12),STKWp!$D$15:$D$39)),STKWp!$D$15:$D$39),1))</f>
        <v>+II</v>
      </c>
      <c r="K12" s="9" t="str">
        <f t="array" ref="K12">INDEX(BSKW!$K$15:$K$39,IFERROR(MATCH(MIN(IF(BSKW!$D$15:$D$39&gt;AVERAGE(B12,C12),BSKW!$D$15:$D$39)),BSKW!$D$15:$D$39),1))</f>
        <v>+II</v>
      </c>
      <c r="L12" s="12" t="str">
        <f t="array" ref="L12">INDEX(HTKW!$K$15:$K$40,IFERROR(MATCH(MIN(IF(HTKW!$D$15:$D$40&gt;AVERAGE(B12,C12),HTKW!$D$15:$D$40)),HTKW!$D$15:$D$40),1))</f>
        <v>+III</v>
      </c>
    </row>
    <row r="13" spans="2:12" x14ac:dyDescent="0.25">
      <c r="B13" s="8">
        <v>1.663</v>
      </c>
      <c r="C13" s="9">
        <v>1.7509999999999999</v>
      </c>
      <c r="D13" s="23" t="str">
        <f t="shared" si="0"/>
        <v>+II</v>
      </c>
      <c r="E13" s="23" t="str">
        <f t="shared" si="1"/>
        <v>+II</v>
      </c>
      <c r="F13" s="9" t="str">
        <f t="array" ref="F13">INDEX(STPH!$O$15:$O$38,IFERROR(MATCH(MIN(IF(STPH!$D$15:$D$38&gt;AVERAGE(B13,C13),STPH!$D$15:$D$38)),STPH!$D$15:$D$38),1))</f>
        <v>+III</v>
      </c>
      <c r="G13" s="9" t="str">
        <f t="array" ref="G13">INDEX(STBI!$O$15:$O$40,IFERROR(MATCH(MIN(IF(STBI!$D$15:$D$40&gt;AVERAGE(B13,C13),STBI!$D$15:$D$40)),STBI!$D$15:$D$40),1))</f>
        <v>+II</v>
      </c>
      <c r="H13" s="9" t="str">
        <f t="array" ref="H13">INDEX(GEKB!$K$15:$K$104,IFERROR(MATCH(MIN(IF(GEKB!$D$15:$D$104&gt;AVERAGE(B13,C13),GEKB!$D$15:$D$104)),GEKB!$D$15:$D$104),1))</f>
        <v>+III</v>
      </c>
      <c r="I13" s="9" t="str">
        <f t="array" ref="I13">INDEX(DA!$K$15:$K$34,IFERROR(MATCH(MIN(IF(DA!$D$15:$D$34&gt;AVERAGE(B13,C13),DA!$D$15:$D$34)),DA!$D$15:$D$34),1))</f>
        <v>NR</v>
      </c>
      <c r="J13" s="9" t="str">
        <f t="array" ref="J13">INDEX(STKWp!$K$15:$K$39,IFERROR(MATCH(MIN(IF(STKWp!$D$15:$D$39&gt;AVERAGE(B13,C13),STKWp!$D$15:$D$39)),STKWp!$D$15:$D$39),1))</f>
        <v>+II</v>
      </c>
      <c r="K13" s="9" t="str">
        <f t="array" ref="K13">INDEX(BSKW!$K$15:$K$39,IFERROR(MATCH(MIN(IF(BSKW!$D$15:$D$39&gt;AVERAGE(B13,C13),BSKW!$D$15:$D$39)),BSKW!$D$15:$D$39),1))</f>
        <v>+II</v>
      </c>
      <c r="L13" s="12" t="str">
        <f t="array" ref="L13">INDEX(HTKW!$K$15:$K$40,IFERROR(MATCH(MIN(IF(HTKW!$D$15:$D$40&gt;AVERAGE(B13,C13),HTKW!$D$15:$D$40)),HTKW!$D$15:$D$40),1))</f>
        <v>+III</v>
      </c>
    </row>
    <row r="14" spans="2:12" x14ac:dyDescent="0.25">
      <c r="B14" s="8">
        <v>1.7509999999999999</v>
      </c>
      <c r="C14" s="9">
        <v>1.8029999999999999</v>
      </c>
      <c r="D14" s="23" t="str">
        <f t="shared" si="0"/>
        <v>+II</v>
      </c>
      <c r="E14" s="23" t="str">
        <f t="shared" si="1"/>
        <v>+II</v>
      </c>
      <c r="F14" s="9" t="str">
        <f t="array" ref="F14">INDEX(STPH!$O$15:$O$38,IFERROR(MATCH(MIN(IF(STPH!$D$15:$D$38&gt;AVERAGE(B14,C14),STPH!$D$15:$D$38)),STPH!$D$15:$D$38),1))</f>
        <v>+II</v>
      </c>
      <c r="G14" s="9" t="str">
        <f t="array" ref="G14">INDEX(STBI!$O$15:$O$40,IFERROR(MATCH(MIN(IF(STBI!$D$15:$D$40&gt;AVERAGE(B14,C14),STBI!$D$15:$D$40)),STBI!$D$15:$D$40),1))</f>
        <v>+II</v>
      </c>
      <c r="H14" s="9" t="str">
        <f t="array" ref="H14">INDEX(GEKB!$K$15:$K$104,IFERROR(MATCH(MIN(IF(GEKB!$D$15:$D$104&gt;AVERAGE(B14,C14),GEKB!$D$15:$D$104)),GEKB!$D$15:$D$104),1))</f>
        <v>+III</v>
      </c>
      <c r="I14" s="9" t="str">
        <f t="array" ref="I14">INDEX(DA!$K$15:$K$34,IFERROR(MATCH(MIN(IF(DA!$D$15:$D$34&gt;AVERAGE(B14,C14),DA!$D$15:$D$34)),DA!$D$15:$D$34),1))</f>
        <v>NR</v>
      </c>
      <c r="J14" s="9" t="str">
        <f t="array" ref="J14">INDEX(STKWp!$K$15:$K$39,IFERROR(MATCH(MIN(IF(STKWp!$D$15:$D$39&gt;AVERAGE(B14,C14),STKWp!$D$15:$D$39)),STKWp!$D$15:$D$39),1))</f>
        <v>+II</v>
      </c>
      <c r="K14" s="9" t="str">
        <f t="array" ref="K14">INDEX(BSKW!$K$15:$K$39,IFERROR(MATCH(MIN(IF(BSKW!$D$15:$D$39&gt;AVERAGE(B14,C14),BSKW!$D$15:$D$39)),BSKW!$D$15:$D$39),1))</f>
        <v>+II</v>
      </c>
      <c r="L14" s="12" t="str">
        <f t="array" ref="L14">INDEX(HTKW!$K$15:$K$40,IFERROR(MATCH(MIN(IF(HTKW!$D$15:$D$40&gt;AVERAGE(B14,C14),HTKW!$D$15:$D$40)),HTKW!$D$15:$D$40),1))</f>
        <v>+III</v>
      </c>
    </row>
    <row r="15" spans="2:12" x14ac:dyDescent="0.25">
      <c r="B15" s="8">
        <v>1.8029999999999999</v>
      </c>
      <c r="C15" s="9">
        <v>2.0680000000000001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INDEX(STPH!$O$15:$O$38,IFERROR(MATCH(MIN(IF(STPH!$D$15:$D$38&gt;AVERAGE(B15,C15),STPH!$D$15:$D$38)),STPH!$D$15:$D$38),1))</f>
        <v>+II</v>
      </c>
      <c r="G15" s="9" t="str">
        <f t="array" ref="G15">INDEX(STBI!$O$15:$O$40,IFERROR(MATCH(MIN(IF(STBI!$D$15:$D$40&gt;AVERAGE(B15,C15),STBI!$D$15:$D$40)),STBI!$D$15:$D$40),1))</f>
        <v>+II</v>
      </c>
      <c r="H15" s="9" t="str">
        <f t="array" ref="H15">INDEX(GEKB!$K$15:$K$104,IFERROR(MATCH(MIN(IF(GEKB!$D$15:$D$104&gt;AVERAGE(B15,C15),GEKB!$D$15:$D$104)),GEKB!$D$15:$D$104),1))</f>
        <v>+I</v>
      </c>
      <c r="I15" s="9" t="str">
        <f t="array" ref="I15">INDEX(DA!$K$15:$K$34,IFERROR(MATCH(MIN(IF(DA!$D$15:$D$34&gt;AVERAGE(B15,C15),DA!$D$15:$D$34)),DA!$D$15:$D$34),1))</f>
        <v>NR</v>
      </c>
      <c r="J15" s="9" t="str">
        <f t="array" ref="J15">INDEX(STKWp!$K$15:$K$39,IFERROR(MATCH(MIN(IF(STKWp!$D$15:$D$39&gt;AVERAGE(B15,C15),STKWp!$D$15:$D$39)),STKWp!$D$15:$D$39),1))</f>
        <v>+II</v>
      </c>
      <c r="K15" s="9" t="str">
        <f t="array" ref="K15">INDEX(BSKW!$K$15:$K$39,IFERROR(MATCH(MIN(IF(BSKW!$D$15:$D$39&gt;AVERAGE(B15,C15),BSKW!$D$15:$D$39)),BSKW!$D$15:$D$39),1))</f>
        <v>+II</v>
      </c>
      <c r="L15" s="12" t="str">
        <f t="array" ref="L15">INDEX(HTKW!$K$15:$K$40,IFERROR(MATCH(MIN(IF(HTKW!$D$15:$D$40&gt;AVERAGE(B15,C15),HTKW!$D$15:$D$40)),HTKW!$D$15:$D$40),1))</f>
        <v>+III</v>
      </c>
    </row>
    <row r="16" spans="2:12" x14ac:dyDescent="0.25">
      <c r="B16" s="8">
        <v>2.0680000000000001</v>
      </c>
      <c r="C16" s="9">
        <v>2.254</v>
      </c>
      <c r="D16" s="23" t="str">
        <f t="shared" si="0"/>
        <v>+I</v>
      </c>
      <c r="E16" s="23" t="str">
        <f t="shared" si="1"/>
        <v>+I</v>
      </c>
      <c r="F16" s="9" t="str">
        <f t="array" ref="F16">INDEX(STPH!$O$15:$O$38,IFERROR(MATCH(MIN(IF(STPH!$D$15:$D$38&gt;AVERAGE(B16,C16),STPH!$D$15:$D$38)),STPH!$D$15:$D$38),1))</f>
        <v>+III</v>
      </c>
      <c r="G16" s="9" t="str">
        <f t="array" ref="G16">INDEX(STBI!$O$15:$O$40,IFERROR(MATCH(MIN(IF(STBI!$D$15:$D$40&gt;AVERAGE(B16,C16),STBI!$D$15:$D$40)),STBI!$D$15:$D$40),1))</f>
        <v>+II</v>
      </c>
      <c r="H16" s="9" t="str">
        <f t="array" ref="H16">INDEX(GEKB!$K$15:$K$104,IFERROR(MATCH(MIN(IF(GEKB!$D$15:$D$104&gt;AVERAGE(B16,C16),GEKB!$D$15:$D$104)),GEKB!$D$15:$D$104),1))</f>
        <v>+I</v>
      </c>
      <c r="I16" s="9" t="str">
        <f t="array" ref="I16">INDEX(DA!$K$15:$K$34,IFERROR(MATCH(MIN(IF(DA!$D$15:$D$34&gt;AVERAGE(B16,C16),DA!$D$15:$D$34)),DA!$D$15:$D$34),1))</f>
        <v>NR</v>
      </c>
      <c r="J16" s="9" t="str">
        <f t="array" ref="J16">INDEX(STKWp!$K$15:$K$39,IFERROR(MATCH(MIN(IF(STKWp!$D$15:$D$39&gt;AVERAGE(B16,C16),STKWp!$D$15:$D$39)),STKWp!$D$15:$D$39),1))</f>
        <v>+II</v>
      </c>
      <c r="K16" s="9" t="str">
        <f t="array" ref="K16">INDEX(BSKW!$K$15:$K$39,IFERROR(MATCH(MIN(IF(BSKW!$D$15:$D$39&gt;AVERAGE(B16,C16),BSKW!$D$15:$D$39)),BSKW!$D$15:$D$39),1))</f>
        <v>+II</v>
      </c>
      <c r="L16" s="12" t="str">
        <f t="array" ref="L16">INDEX(HTKW!$K$15:$K$40,IFERROR(MATCH(MIN(IF(HTKW!$D$15:$D$40&gt;AVERAGE(B16,C16),HTKW!$D$15:$D$40)),HTKW!$D$15:$D$40),1))</f>
        <v>+III</v>
      </c>
    </row>
    <row r="17" spans="2:12" x14ac:dyDescent="0.25">
      <c r="B17" s="8">
        <v>2.254</v>
      </c>
      <c r="C17" s="9">
        <v>2.2789999999999999</v>
      </c>
      <c r="D17" s="23" t="str">
        <f t="shared" si="0"/>
        <v>+I</v>
      </c>
      <c r="E17" s="23" t="str">
        <f t="shared" si="1"/>
        <v>+I</v>
      </c>
      <c r="F17" s="9" t="str">
        <f t="array" ref="F17">INDEX(STPH!$O$15:$O$38,IFERROR(MATCH(MIN(IF(STPH!$D$15:$D$38&gt;AVERAGE(B17,C17),STPH!$D$15:$D$38)),STPH!$D$15:$D$38),1))</f>
        <v>+III</v>
      </c>
      <c r="G17" s="9" t="str">
        <f t="array" ref="G17">INDEX(STBI!$O$15:$O$40,IFERROR(MATCH(MIN(IF(STBI!$D$15:$D$40&gt;AVERAGE(B17,C17),STBI!$D$15:$D$40)),STBI!$D$15:$D$40),1))</f>
        <v>+II</v>
      </c>
      <c r="H17" s="9" t="str">
        <f t="array" ref="H17">INDEX(GEKB!$K$15:$K$104,IFERROR(MATCH(MIN(IF(GEKB!$D$15:$D$104&gt;AVERAGE(B17,C17),GEKB!$D$15:$D$104)),GEKB!$D$15:$D$104),1))</f>
        <v>+I</v>
      </c>
      <c r="I17" s="9" t="str">
        <f t="array" ref="I17">INDEX(DA!$K$15:$K$34,IFERROR(MATCH(MIN(IF(DA!$D$15:$D$34&gt;AVERAGE(B17,C17),DA!$D$15:$D$34)),DA!$D$15:$D$34),1))</f>
        <v>NR</v>
      </c>
      <c r="J17" s="9" t="str">
        <f t="array" ref="J17">INDEX(STKWp!$K$15:$K$39,IFERROR(MATCH(MIN(IF(STKWp!$D$15:$D$39&gt;AVERAGE(B17,C17),STKWp!$D$15:$D$39)),STKWp!$D$15:$D$39),1))</f>
        <v>+III</v>
      </c>
      <c r="K17" s="9" t="str">
        <f t="array" ref="K17">INDEX(BSKW!$K$15:$K$39,IFERROR(MATCH(MIN(IF(BSKW!$D$15:$D$39&gt;AVERAGE(B17,C17),BSKW!$D$15:$D$39)),BSKW!$D$15:$D$39),1))</f>
        <v>+II</v>
      </c>
      <c r="L17" s="12" t="str">
        <f t="array" ref="L17">INDEX(HTKW!$K$15:$K$40,IFERROR(MATCH(MIN(IF(HTKW!$D$15:$D$40&gt;AVERAGE(B17,C17),HTKW!$D$15:$D$40)),HTKW!$D$15:$D$40),1))</f>
        <v>+III</v>
      </c>
    </row>
    <row r="18" spans="2:12" x14ac:dyDescent="0.25">
      <c r="B18" s="8">
        <v>2.2789999999999999</v>
      </c>
      <c r="C18" s="9">
        <v>2.74</v>
      </c>
      <c r="D18" s="23" t="str">
        <f t="shared" si="0"/>
        <v>+I</v>
      </c>
      <c r="E18" s="23" t="str">
        <f t="shared" si="1"/>
        <v>+I</v>
      </c>
      <c r="F18" s="9" t="str">
        <f t="array" ref="F18">INDEX(STPH!$O$15:$O$38,IFERROR(MATCH(MIN(IF(STPH!$D$15:$D$38&gt;AVERAGE(B18,C18),STPH!$D$15:$D$38)),STPH!$D$15:$D$38),1))</f>
        <v>+III</v>
      </c>
      <c r="G18" s="9" t="str">
        <f t="array" ref="G18">INDEX(STBI!$O$15:$O$40,IFERROR(MATCH(MIN(IF(STBI!$D$15:$D$40&gt;AVERAGE(B18,C18),STBI!$D$15:$D$40)),STBI!$D$15:$D$40),1))</f>
        <v>+I</v>
      </c>
      <c r="H18" s="9" t="str">
        <f t="array" ref="H18">INDEX(GEKB!$K$15:$K$104,IFERROR(MATCH(MIN(IF(GEKB!$D$15:$D$104&gt;AVERAGE(B18,C18),GEKB!$D$15:$D$104)),GEKB!$D$15:$D$104),1))</f>
        <v>+I</v>
      </c>
      <c r="I18" s="9" t="str">
        <f t="array" ref="I18">INDEX(DA!$K$15:$K$34,IFERROR(MATCH(MIN(IF(DA!$D$15:$D$34&gt;AVERAGE(B18,C18),DA!$D$15:$D$34)),DA!$D$15:$D$34),1))</f>
        <v>NR</v>
      </c>
      <c r="J18" s="9" t="str">
        <f t="array" ref="J18">INDEX(STKWp!$K$15:$K$39,IFERROR(MATCH(MIN(IF(STKWp!$D$15:$D$39&gt;AVERAGE(B18,C18),STKWp!$D$15:$D$39)),STKWp!$D$15:$D$39),1))</f>
        <v>+III</v>
      </c>
      <c r="K18" s="9" t="str">
        <f t="array" ref="K18">INDEX(BSKW!$K$15:$K$39,IFERROR(MATCH(MIN(IF(BSKW!$D$15:$D$39&gt;AVERAGE(B18,C18),BSKW!$D$15:$D$39)),BSKW!$D$15:$D$39),1))</f>
        <v>+II</v>
      </c>
      <c r="L18" s="12" t="str">
        <f t="array" ref="L18">INDEX(HTKW!$K$15:$K$40,IFERROR(MATCH(MIN(IF(HTKW!$D$15:$D$40&gt;AVERAGE(B18,C18),HTKW!$D$15:$D$40)),HTKW!$D$15:$D$40),1))</f>
        <v>+III</v>
      </c>
    </row>
    <row r="19" spans="2:12" x14ac:dyDescent="0.25">
      <c r="B19" s="8">
        <v>2.74</v>
      </c>
      <c r="C19" s="9">
        <v>2.7610000000000001</v>
      </c>
      <c r="D19" s="23" t="str">
        <f t="shared" si="0"/>
        <v>+I</v>
      </c>
      <c r="E19" s="23" t="str">
        <f t="shared" si="1"/>
        <v>+I</v>
      </c>
      <c r="F19" s="9" t="str">
        <f t="array" ref="F19">INDEX(STPH!$O$15:$O$38,IFERROR(MATCH(MIN(IF(STPH!$D$15:$D$38&gt;AVERAGE(B19,C19),STPH!$D$15:$D$38)),STPH!$D$15:$D$38),1))</f>
        <v>+III</v>
      </c>
      <c r="G19" s="9" t="str">
        <f t="array" ref="G19">INDEX(STBI!$O$15:$O$40,IFERROR(MATCH(MIN(IF(STBI!$D$15:$D$40&gt;AVERAGE(B19,C19),STBI!$D$15:$D$40)),STBI!$D$15:$D$40),1))</f>
        <v>+III</v>
      </c>
      <c r="H19" s="9" t="str">
        <f t="array" ref="H19">INDEX(GEKB!$K$15:$K$104,IFERROR(MATCH(MIN(IF(GEKB!$D$15:$D$104&gt;AVERAGE(B19,C19),GEKB!$D$15:$D$104)),GEKB!$D$15:$D$104),1))</f>
        <v>+I</v>
      </c>
      <c r="I19" s="9" t="str">
        <f t="array" ref="I19">INDEX(DA!$K$15:$K$34,IFERROR(MATCH(MIN(IF(DA!$D$15:$D$34&gt;AVERAGE(B19,C19),DA!$D$15:$D$34)),DA!$D$15:$D$34),1))</f>
        <v>NR</v>
      </c>
      <c r="J19" s="9" t="str">
        <f t="array" ref="J19">INDEX(STKWp!$K$15:$K$39,IFERROR(MATCH(MIN(IF(STKWp!$D$15:$D$39&gt;AVERAGE(B19,C19),STKWp!$D$15:$D$39)),STKWp!$D$15:$D$39),1))</f>
        <v>+III</v>
      </c>
      <c r="K19" s="9" t="str">
        <f t="array" ref="K19">INDEX(BSKW!$K$15:$K$39,IFERROR(MATCH(MIN(IF(BSKW!$D$15:$D$39&gt;AVERAGE(B19,C19),BSKW!$D$15:$D$39)),BSKW!$D$15:$D$39),1))</f>
        <v>+II</v>
      </c>
      <c r="L19" s="12" t="str">
        <f t="array" ref="L19">INDEX(HTKW!$K$15:$K$40,IFERROR(MATCH(MIN(IF(HTKW!$D$15:$D$40&gt;AVERAGE(B19,C19),HTKW!$D$15:$D$40)),HTKW!$D$15:$D$40),1))</f>
        <v>+III</v>
      </c>
    </row>
    <row r="20" spans="2:12" x14ac:dyDescent="0.25">
      <c r="B20" s="8">
        <v>2.7610000000000001</v>
      </c>
      <c r="C20" s="9">
        <v>2.8319999999999999</v>
      </c>
      <c r="D20" s="23" t="str">
        <f t="shared" si="0"/>
        <v>+II</v>
      </c>
      <c r="E20" s="23" t="str">
        <f t="shared" si="1"/>
        <v>+II</v>
      </c>
      <c r="F20" s="9" t="str">
        <f t="array" ref="F20">INDEX(STPH!$O$15:$O$38,IFERROR(MATCH(MIN(IF(STPH!$D$15:$D$38&gt;AVERAGE(B20,C20),STPH!$D$15:$D$38)),STPH!$D$15:$D$38),1))</f>
        <v>+III</v>
      </c>
      <c r="G20" s="9" t="str">
        <f t="array" ref="G20">INDEX(STBI!$O$15:$O$40,IFERROR(MATCH(MIN(IF(STBI!$D$15:$D$40&gt;AVERAGE(B20,C20),STBI!$D$15:$D$40)),STBI!$D$15:$D$40),1))</f>
        <v>+III</v>
      </c>
      <c r="H20" s="9" t="str">
        <f t="array" ref="H20">INDEX(GEKB!$K$15:$K$104,IFERROR(MATCH(MIN(IF(GEKB!$D$15:$D$104&gt;AVERAGE(B20,C20),GEKB!$D$15:$D$104)),GEKB!$D$15:$D$104),1))</f>
        <v>+III</v>
      </c>
      <c r="I20" s="9" t="str">
        <f t="array" ref="I20">INDEX(DA!$K$15:$K$34,IFERROR(MATCH(MIN(IF(DA!$D$15:$D$34&gt;AVERAGE(B20,C20),DA!$D$15:$D$34)),DA!$D$15:$D$34),1))</f>
        <v>NR</v>
      </c>
      <c r="J20" s="9" t="str">
        <f t="array" ref="J20">INDEX(STKWp!$K$15:$K$39,IFERROR(MATCH(MIN(IF(STKWp!$D$15:$D$39&gt;AVERAGE(B20,C20),STKWp!$D$15:$D$39)),STKWp!$D$15:$D$39),1))</f>
        <v>+III</v>
      </c>
      <c r="K20" s="9" t="str">
        <f t="array" ref="K20">INDEX(BSKW!$K$15:$K$39,IFERROR(MATCH(MIN(IF(BSKW!$D$15:$D$39&gt;AVERAGE(B20,C20),BSKW!$D$15:$D$39)),BSKW!$D$15:$D$39),1))</f>
        <v>+II</v>
      </c>
      <c r="L20" s="12" t="str">
        <f t="array" ref="L20">INDEX(HTKW!$K$15:$K$40,IFERROR(MATCH(MIN(IF(HTKW!$D$15:$D$40&gt;AVERAGE(B20,C20),HTKW!$D$15:$D$40)),HTKW!$D$15:$D$40),1))</f>
        <v>+III</v>
      </c>
    </row>
    <row r="21" spans="2:12" x14ac:dyDescent="0.25">
      <c r="B21" s="8">
        <v>2.8319999999999999</v>
      </c>
      <c r="C21" s="9">
        <v>3.0750000000000002</v>
      </c>
      <c r="D21" s="23" t="str">
        <f t="shared" si="0"/>
        <v>+I</v>
      </c>
      <c r="E21" s="23" t="str">
        <f t="shared" si="1"/>
        <v>+I</v>
      </c>
      <c r="F21" s="9" t="str">
        <f t="array" ref="F21">INDEX(STPH!$O$15:$O$38,IFERROR(MATCH(MIN(IF(STPH!$D$15:$D$38&gt;AVERAGE(B21,C21),STPH!$D$15:$D$38)),STPH!$D$15:$D$38),1))</f>
        <v>+III</v>
      </c>
      <c r="G21" s="9" t="str">
        <f t="array" ref="G21">INDEX(STBI!$O$15:$O$40,IFERROR(MATCH(MIN(IF(STBI!$D$15:$D$40&gt;AVERAGE(B21,C21),STBI!$D$15:$D$40)),STBI!$D$15:$D$40),1))</f>
        <v>+III</v>
      </c>
      <c r="H21" s="9" t="str">
        <f t="array" ref="H21">INDEX(GEKB!$K$15:$K$104,IFERROR(MATCH(MIN(IF(GEKB!$D$15:$D$104&gt;AVERAGE(B21,C21),GEKB!$D$15:$D$104)),GEKB!$D$15:$D$104),1))</f>
        <v>+III</v>
      </c>
      <c r="I21" s="9" t="str">
        <f t="array" ref="I21">INDEX(DA!$K$15:$K$34,IFERROR(MATCH(MIN(IF(DA!$D$15:$D$34&gt;AVERAGE(B21,C21),DA!$D$15:$D$34)),DA!$D$15:$D$34),1))</f>
        <v>NR</v>
      </c>
      <c r="J21" s="9" t="str">
        <f t="array" ref="J21">INDEX(STKWp!$K$15:$K$39,IFERROR(MATCH(MIN(IF(STKWp!$D$15:$D$39&gt;AVERAGE(B21,C21),STKWp!$D$15:$D$39)),STKWp!$D$15:$D$39),1))</f>
        <v>+III</v>
      </c>
      <c r="K21" s="9" t="str">
        <f t="array" ref="K21">INDEX(BSKW!$K$15:$K$39,IFERROR(MATCH(MIN(IF(BSKW!$D$15:$D$39&gt;AVERAGE(B21,C21),BSKW!$D$15:$D$39)),BSKW!$D$15:$D$39),1))</f>
        <v>+III</v>
      </c>
      <c r="L21" s="12" t="str">
        <f t="array" ref="L21">INDEX(HTKW!$K$15:$K$40,IFERROR(MATCH(MIN(IF(HTKW!$D$15:$D$40&gt;AVERAGE(B21,C21),HTKW!$D$15:$D$40)),HTKW!$D$15:$D$40),1))</f>
        <v>+I</v>
      </c>
    </row>
    <row r="22" spans="2:12" x14ac:dyDescent="0.25">
      <c r="B22" s="8">
        <v>3.0750000000000002</v>
      </c>
      <c r="C22" s="9">
        <v>3.3180000000000001</v>
      </c>
      <c r="D22" s="23" t="str">
        <f t="shared" si="0"/>
        <v>+I</v>
      </c>
      <c r="E22" s="23" t="str">
        <f t="shared" si="1"/>
        <v>+I</v>
      </c>
      <c r="F22" s="9" t="str">
        <f t="array" ref="F22">INDEX(STPH!$O$15:$O$38,IFERROR(MATCH(MIN(IF(STPH!$D$15:$D$38&gt;AVERAGE(B22,C22),STPH!$D$15:$D$38)),STPH!$D$15:$D$38),1))</f>
        <v>+III</v>
      </c>
      <c r="G22" s="9" t="str">
        <f t="array" ref="G22">INDEX(STBI!$O$15:$O$40,IFERROR(MATCH(MIN(IF(STBI!$D$15:$D$40&gt;AVERAGE(B22,C22),STBI!$D$15:$D$40)),STBI!$D$15:$D$40),1))</f>
        <v>+II</v>
      </c>
      <c r="H22" s="9" t="str">
        <f t="array" ref="H22">INDEX(GEKB!$K$15:$K$104,IFERROR(MATCH(MIN(IF(GEKB!$D$15:$D$104&gt;AVERAGE(B22,C22),GEKB!$D$15:$D$104)),GEKB!$D$15:$D$104),1))</f>
        <v>+III</v>
      </c>
      <c r="I22" s="9" t="str">
        <f t="array" ref="I22">INDEX(DA!$K$15:$K$34,IFERROR(MATCH(MIN(IF(DA!$D$15:$D$34&gt;AVERAGE(B22,C22),DA!$D$15:$D$34)),DA!$D$15:$D$34),1))</f>
        <v>NR</v>
      </c>
      <c r="J22" s="9" t="str">
        <f t="array" ref="J22">INDEX(STKWp!$K$15:$K$39,IFERROR(MATCH(MIN(IF(STKWp!$D$15:$D$39&gt;AVERAGE(B22,C22),STKWp!$D$15:$D$39)),STKWp!$D$15:$D$39),1))</f>
        <v>+III</v>
      </c>
      <c r="K22" s="9" t="str">
        <f t="array" ref="K22">INDEX(BSKW!$K$15:$K$39,IFERROR(MATCH(MIN(IF(BSKW!$D$15:$D$39&gt;AVERAGE(B22,C22),BSKW!$D$15:$D$39)),BSKW!$D$15:$D$39),1))</f>
        <v>+III</v>
      </c>
      <c r="L22" s="12" t="str">
        <f t="array" ref="L22">INDEX(HTKW!$K$15:$K$40,IFERROR(MATCH(MIN(IF(HTKW!$D$15:$D$40&gt;AVERAGE(B22,C22),HTKW!$D$15:$D$40)),HTKW!$D$15:$D$40),1))</f>
        <v>+I</v>
      </c>
    </row>
    <row r="23" spans="2:12" x14ac:dyDescent="0.25">
      <c r="B23" s="8">
        <v>3.3180000000000001</v>
      </c>
      <c r="C23" s="9">
        <v>3.3330000000000002</v>
      </c>
      <c r="D23" s="23" t="str">
        <f t="shared" si="0"/>
        <v>+I</v>
      </c>
      <c r="E23" s="23" t="str">
        <f t="shared" si="1"/>
        <v>+I</v>
      </c>
      <c r="F23" s="9" t="str">
        <f t="array" ref="F23">INDEX(STPH!$O$15:$O$38,IFERROR(MATCH(MIN(IF(STPH!$D$15:$D$38&gt;AVERAGE(B23,C23),STPH!$D$15:$D$38)),STPH!$D$15:$D$38),1))</f>
        <v>+III</v>
      </c>
      <c r="G23" s="9" t="str">
        <f t="array" ref="G23">INDEX(STBI!$O$15:$O$40,IFERROR(MATCH(MIN(IF(STBI!$D$15:$D$40&gt;AVERAGE(B23,C23),STBI!$D$15:$D$40)),STBI!$D$15:$D$40),1))</f>
        <v>+II</v>
      </c>
      <c r="H23" s="9" t="str">
        <f t="array" ref="H23">INDEX(GEKB!$K$15:$K$104,IFERROR(MATCH(MIN(IF(GEKB!$D$15:$D$104&gt;AVERAGE(B23,C23),GEKB!$D$15:$D$104)),GEKB!$D$15:$D$104),1))</f>
        <v>+III</v>
      </c>
      <c r="I23" s="9" t="str">
        <f t="array" ref="I23">INDEX(DA!$K$15:$K$34,IFERROR(MATCH(MIN(IF(DA!$D$15:$D$34&gt;AVERAGE(B23,C23),DA!$D$15:$D$34)),DA!$D$15:$D$34),1))</f>
        <v>NR</v>
      </c>
      <c r="J23" s="9" t="str">
        <f t="array" ref="J23">INDEX(STKWp!$K$15:$K$39,IFERROR(MATCH(MIN(IF(STKWp!$D$15:$D$39&gt;AVERAGE(B23,C23),STKWp!$D$15:$D$39)),STKWp!$D$15:$D$39),1))</f>
        <v>+III</v>
      </c>
      <c r="K23" s="9" t="str">
        <f t="array" ref="K23">INDEX(BSKW!$K$15:$K$39,IFERROR(MATCH(MIN(IF(BSKW!$D$15:$D$39&gt;AVERAGE(B23,C23),BSKW!$D$15:$D$39)),BSKW!$D$15:$D$39),1))</f>
        <v>+III</v>
      </c>
      <c r="L23" s="12" t="str">
        <f t="array" ref="L23">INDEX(HTKW!$K$15:$K$40,IFERROR(MATCH(MIN(IF(HTKW!$D$15:$D$40&gt;AVERAGE(B23,C23),HTKW!$D$15:$D$40)),HTKW!$D$15:$D$40),1))</f>
        <v>+I</v>
      </c>
    </row>
    <row r="24" spans="2:12" x14ac:dyDescent="0.25">
      <c r="B24" s="8">
        <v>3.3330000000000002</v>
      </c>
      <c r="C24" s="9">
        <v>3.5329999999999999</v>
      </c>
      <c r="D24" s="23" t="str">
        <f t="shared" si="0"/>
        <v>+I</v>
      </c>
      <c r="E24" s="23" t="str">
        <f t="shared" si="1"/>
        <v>+I</v>
      </c>
      <c r="F24" s="9" t="str">
        <f t="array" ref="F24">INDEX(STPH!$O$15:$O$38,IFERROR(MATCH(MIN(IF(STPH!$D$15:$D$38&gt;AVERAGE(B24,C24),STPH!$D$15:$D$38)),STPH!$D$15:$D$38),1))</f>
        <v>+I</v>
      </c>
      <c r="G24" s="9" t="str">
        <f t="array" ref="G24">INDEX(STBI!$O$15:$O$40,IFERROR(MATCH(MIN(IF(STBI!$D$15:$D$40&gt;AVERAGE(B24,C24),STBI!$D$15:$D$40)),STBI!$D$15:$D$40),1))</f>
        <v>+II</v>
      </c>
      <c r="H24" s="9" t="str">
        <f t="array" ref="H24">INDEX(GEKB!$K$15:$K$104,IFERROR(MATCH(MIN(IF(GEKB!$D$15:$D$104&gt;AVERAGE(B24,C24),GEKB!$D$15:$D$104)),GEKB!$D$15:$D$104),1))</f>
        <v>+III</v>
      </c>
      <c r="I24" s="9" t="str">
        <f t="array" ref="I24">INDEX(DA!$K$15:$K$34,IFERROR(MATCH(MIN(IF(DA!$D$15:$D$34&gt;AVERAGE(B24,C24),DA!$D$15:$D$34)),DA!$D$15:$D$34),1))</f>
        <v>NR</v>
      </c>
      <c r="J24" s="9" t="str">
        <f t="array" ref="J24">INDEX(STKWp!$K$15:$K$39,IFERROR(MATCH(MIN(IF(STKWp!$D$15:$D$39&gt;AVERAGE(B24,C24),STKWp!$D$15:$D$39)),STKWp!$D$15:$D$39),1))</f>
        <v>+III</v>
      </c>
      <c r="K24" s="9" t="str">
        <f t="array" ref="K24">INDEX(BSKW!$K$15:$K$39,IFERROR(MATCH(MIN(IF(BSKW!$D$15:$D$39&gt;AVERAGE(B24,C24),BSKW!$D$15:$D$39)),BSKW!$D$15:$D$39),1))</f>
        <v>+III</v>
      </c>
      <c r="L24" s="12" t="str">
        <f t="array" ref="L24">INDEX(HTKW!$K$15:$K$40,IFERROR(MATCH(MIN(IF(HTKW!$D$15:$D$40&gt;AVERAGE(B24,C24),HTKW!$D$15:$D$40)),HTKW!$D$15:$D$40),1))</f>
        <v>+I</v>
      </c>
    </row>
    <row r="25" spans="2:12" x14ac:dyDescent="0.25">
      <c r="B25" s="8">
        <v>3.5329999999999999</v>
      </c>
      <c r="C25" s="9">
        <v>3.673</v>
      </c>
      <c r="D25" s="23" t="str">
        <f t="shared" si="0"/>
        <v>+I</v>
      </c>
      <c r="E25" s="23" t="str">
        <f t="shared" si="1"/>
        <v>+I</v>
      </c>
      <c r="F25" s="9" t="str">
        <f t="array" ref="F25">INDEX(STPH!$O$15:$O$38,IFERROR(MATCH(MIN(IF(STPH!$D$15:$D$38&gt;AVERAGE(B25,C25),STPH!$D$15:$D$38)),STPH!$D$15:$D$38),1))</f>
        <v>+I</v>
      </c>
      <c r="G25" s="9" t="str">
        <f t="array" ref="G25">INDEX(STBI!$O$15:$O$40,IFERROR(MATCH(MIN(IF(STBI!$D$15:$D$40&gt;AVERAGE(B25,C25),STBI!$D$15:$D$40)),STBI!$D$15:$D$40),1))</f>
        <v>+II</v>
      </c>
      <c r="H25" s="9" t="str">
        <f t="array" ref="H25">INDEX(GEKB!$K$15:$K$104,IFERROR(MATCH(MIN(IF(GEKB!$D$15:$D$104&gt;AVERAGE(B25,C25),GEKB!$D$15:$D$104)),GEKB!$D$15:$D$104),1))</f>
        <v>+III</v>
      </c>
      <c r="I25" s="9" t="str">
        <f t="array" ref="I25">INDEX(DA!$K$15:$K$34,IFERROR(MATCH(MIN(IF(DA!$D$15:$D$34&gt;AVERAGE(B25,C25),DA!$D$15:$D$34)),DA!$D$15:$D$34),1))</f>
        <v>NR</v>
      </c>
      <c r="J25" s="9" t="str">
        <f t="array" ref="J25">INDEX(STKWp!$K$15:$K$39,IFERROR(MATCH(MIN(IF(STKWp!$D$15:$D$39&gt;AVERAGE(B25,C25),STKWp!$D$15:$D$39)),STKWp!$D$15:$D$39),1))</f>
        <v>+III</v>
      </c>
      <c r="K25" s="9" t="str">
        <f t="array" ref="K25">INDEX(BSKW!$K$15:$K$39,IFERROR(MATCH(MIN(IF(BSKW!$D$15:$D$39&gt;AVERAGE(B25,C25),BSKW!$D$15:$D$39)),BSKW!$D$15:$D$39),1))</f>
        <v>+III</v>
      </c>
      <c r="L25" s="12" t="str">
        <f t="array" ref="L25">INDEX(HTKW!$K$15:$K$40,IFERROR(MATCH(MIN(IF(HTKW!$D$15:$D$40&gt;AVERAGE(B25,C25),HTKW!$D$15:$D$40)),HTKW!$D$15:$D$40),1))</f>
        <v>+I</v>
      </c>
    </row>
    <row r="26" spans="2:12" x14ac:dyDescent="0.25">
      <c r="B26" s="8">
        <v>3.673</v>
      </c>
      <c r="C26" s="9">
        <v>4.0949999999999998</v>
      </c>
      <c r="D26" s="23" t="str">
        <f t="shared" si="0"/>
        <v>+I</v>
      </c>
      <c r="E26" s="23" t="str">
        <f t="shared" si="1"/>
        <v>+I</v>
      </c>
      <c r="F26" s="9" t="str">
        <f t="array" ref="F26">INDEX(STPH!$O$15:$O$38,IFERROR(MATCH(MIN(IF(STPH!$D$15:$D$38&gt;AVERAGE(B26,C26),STPH!$D$15:$D$38)),STPH!$D$15:$D$38),1))</f>
        <v>+I</v>
      </c>
      <c r="G26" s="9" t="str">
        <f t="array" ref="G26">INDEX(STBI!$O$15:$O$40,IFERROR(MATCH(MIN(IF(STBI!$D$15:$D$40&gt;AVERAGE(B26,C26),STBI!$D$15:$D$40)),STBI!$D$15:$D$40),1))</f>
        <v>+II</v>
      </c>
      <c r="H26" s="9" t="str">
        <f t="array" ref="H26">INDEX(GEKB!$K$15:$K$104,IFERROR(MATCH(MIN(IF(GEKB!$D$15:$D$104&gt;AVERAGE(B26,C26),GEKB!$D$15:$D$104)),GEKB!$D$15:$D$104),1))</f>
        <v>+II</v>
      </c>
      <c r="I26" s="9" t="str">
        <f t="array" ref="I26">INDEX(DA!$K$15:$K$34,IFERROR(MATCH(MIN(IF(DA!$D$15:$D$34&gt;AVERAGE(B26,C26),DA!$D$15:$D$34)),DA!$D$15:$D$34),1))</f>
        <v>NR</v>
      </c>
      <c r="J26" s="9" t="str">
        <f t="array" ref="J26">INDEX(STKWp!$K$15:$K$39,IFERROR(MATCH(MIN(IF(STKWp!$D$15:$D$39&gt;AVERAGE(B26,C26),STKWp!$D$15:$D$39)),STKWp!$D$15:$D$39),1))</f>
        <v>+III</v>
      </c>
      <c r="K26" s="9" t="str">
        <f t="array" ref="K26">INDEX(BSKW!$K$15:$K$39,IFERROR(MATCH(MIN(IF(BSKW!$D$15:$D$39&gt;AVERAGE(B26,C26),BSKW!$D$15:$D$39)),BSKW!$D$15:$D$39),1))</f>
        <v>+III</v>
      </c>
      <c r="L26" s="12" t="str">
        <f t="array" ref="L26">INDEX(HTKW!$K$15:$K$40,IFERROR(MATCH(MIN(IF(HTKW!$D$15:$D$40&gt;AVERAGE(B26,C26),HTKW!$D$15:$D$40)),HTKW!$D$15:$D$40),1))</f>
        <v>+I</v>
      </c>
    </row>
    <row r="27" spans="2:12" x14ac:dyDescent="0.25">
      <c r="B27" s="8">
        <v>4.0949999999999998</v>
      </c>
      <c r="C27" s="9">
        <v>4.2110000000000003</v>
      </c>
      <c r="D27" s="23" t="str">
        <f t="shared" si="0"/>
        <v>D</v>
      </c>
      <c r="E27" s="23" t="str">
        <f t="shared" si="1"/>
        <v>+I</v>
      </c>
      <c r="F27" s="9" t="str">
        <f t="array" ref="F27">INDEX(STPH!$O$15:$O$38,IFERROR(MATCH(MIN(IF(STPH!$D$15:$D$38&gt;AVERAGE(B27,C27),STPH!$D$15:$D$38)),STPH!$D$15:$D$38),1))</f>
        <v>D</v>
      </c>
      <c r="G27" s="9" t="str">
        <f t="array" ref="G27">INDEX(STBI!$O$15:$O$40,IFERROR(MATCH(MIN(IF(STBI!$D$15:$D$40&gt;AVERAGE(B27,C27),STBI!$D$15:$D$40)),STBI!$D$15:$D$40),1))</f>
        <v>+II</v>
      </c>
      <c r="H27" s="9" t="str">
        <f t="array" ref="H27">INDEX(GEKB!$K$15:$K$104,IFERROR(MATCH(MIN(IF(GEKB!$D$15:$D$104&gt;AVERAGE(B27,C27),GEKB!$D$15:$D$104)),GEKB!$D$15:$D$104),1))</f>
        <v>+II</v>
      </c>
      <c r="I27" s="9" t="str">
        <f t="array" ref="I27">INDEX(DA!$K$15:$K$34,IFERROR(MATCH(MIN(IF(DA!$D$15:$D$34&gt;AVERAGE(B27,C27),DA!$D$15:$D$34)),DA!$D$15:$D$34),1))</f>
        <v>NR</v>
      </c>
      <c r="J27" s="9" t="str">
        <f t="array" ref="J27">INDEX(STKWp!$K$15:$K$39,IFERROR(MATCH(MIN(IF(STKWp!$D$15:$D$39&gt;AVERAGE(B27,C27),STKWp!$D$15:$D$39)),STKWp!$D$15:$D$39),1))</f>
        <v>+I</v>
      </c>
      <c r="K27" s="9" t="str">
        <f t="array" ref="K27">INDEX(BSKW!$K$15:$K$39,IFERROR(MATCH(MIN(IF(BSKW!$D$15:$D$39&gt;AVERAGE(B27,C27),BSKW!$D$15:$D$39)),BSKW!$D$15:$D$39),1))</f>
        <v>+III</v>
      </c>
      <c r="L27" s="12" t="str">
        <f t="array" ref="L27">INDEX(HTKW!$K$15:$K$40,IFERROR(MATCH(MIN(IF(HTKW!$D$15:$D$40&gt;AVERAGE(B27,C27),HTKW!$D$15:$D$40)),HTKW!$D$15:$D$40),1))</f>
        <v>+III</v>
      </c>
    </row>
    <row r="28" spans="2:12" x14ac:dyDescent="0.25">
      <c r="B28" s="8">
        <v>4.2110000000000003</v>
      </c>
      <c r="C28" s="9">
        <v>4.4169999999999998</v>
      </c>
      <c r="D28" s="23" t="str">
        <f t="shared" si="0"/>
        <v>D</v>
      </c>
      <c r="E28" s="23" t="str">
        <f t="shared" si="1"/>
        <v>+I</v>
      </c>
      <c r="F28" s="9" t="str">
        <f t="array" ref="F28">INDEX(STPH!$O$15:$O$38,IFERROR(MATCH(MIN(IF(STPH!$D$15:$D$38&gt;AVERAGE(B28,C28),STPH!$D$15:$D$38)),STPH!$D$15:$D$38),1))</f>
        <v>D</v>
      </c>
      <c r="G28" s="9" t="str">
        <f t="array" ref="G28">INDEX(STBI!$O$15:$O$40,IFERROR(MATCH(MIN(IF(STBI!$D$15:$D$40&gt;AVERAGE(B28,C28),STBI!$D$15:$D$40)),STBI!$D$15:$D$40),1))</f>
        <v>+III</v>
      </c>
      <c r="H28" s="9" t="str">
        <f t="array" ref="H28">INDEX(GEKB!$K$15:$K$104,IFERROR(MATCH(MIN(IF(GEKB!$D$15:$D$104&gt;AVERAGE(B28,C28),GEKB!$D$15:$D$104)),GEKB!$D$15:$D$104),1))</f>
        <v>+II</v>
      </c>
      <c r="I28" s="9" t="str">
        <f t="array" ref="I28">INDEX(DA!$K$15:$K$34,IFERROR(MATCH(MIN(IF(DA!$D$15:$D$34&gt;AVERAGE(B28,C28),DA!$D$15:$D$34)),DA!$D$15:$D$34),1))</f>
        <v>NR</v>
      </c>
      <c r="J28" s="9" t="str">
        <f t="array" ref="J28">INDEX(STKWp!$K$15:$K$39,IFERROR(MATCH(MIN(IF(STKWp!$D$15:$D$39&gt;AVERAGE(B28,C28),STKWp!$D$15:$D$39)),STKWp!$D$15:$D$39),1))</f>
        <v>+I</v>
      </c>
      <c r="K28" s="9" t="str">
        <f t="array" ref="K28">INDEX(BSKW!$K$15:$K$39,IFERROR(MATCH(MIN(IF(BSKW!$D$15:$D$39&gt;AVERAGE(B28,C28),BSKW!$D$15:$D$39)),BSKW!$D$15:$D$39),1))</f>
        <v>+III</v>
      </c>
      <c r="L28" s="12" t="str">
        <f t="array" ref="L28">INDEX(HTKW!$K$15:$K$40,IFERROR(MATCH(MIN(IF(HTKW!$D$15:$D$40&gt;AVERAGE(B28,C28),HTKW!$D$15:$D$40)),HTKW!$D$15:$D$40),1))</f>
        <v>+III</v>
      </c>
    </row>
    <row r="29" spans="2:12" x14ac:dyDescent="0.25">
      <c r="B29" s="8">
        <v>4.4169999999999998</v>
      </c>
      <c r="C29" s="9">
        <v>4.9820000000000002</v>
      </c>
      <c r="D29" s="23" t="str">
        <f t="shared" si="0"/>
        <v>D</v>
      </c>
      <c r="E29" s="23" t="str">
        <f t="shared" si="1"/>
        <v>+I</v>
      </c>
      <c r="F29" s="9" t="str">
        <f t="array" ref="F29">INDEX(STPH!$O$15:$O$38,IFERROR(MATCH(MIN(IF(STPH!$D$15:$D$38&gt;AVERAGE(B29,C29),STPH!$D$15:$D$38)),STPH!$D$15:$D$38),1))</f>
        <v>D</v>
      </c>
      <c r="G29" s="9" t="str">
        <f t="array" ref="G29">INDEX(STBI!$O$15:$O$40,IFERROR(MATCH(MIN(IF(STBI!$D$15:$D$40&gt;AVERAGE(B29,C29),STBI!$D$15:$D$40)),STBI!$D$15:$D$40),1))</f>
        <v>+III</v>
      </c>
      <c r="H29" s="9" t="str">
        <f t="array" ref="H29">INDEX(GEKB!$K$15:$K$104,IFERROR(MATCH(MIN(IF(GEKB!$D$15:$D$104&gt;AVERAGE(B29,C29),GEKB!$D$15:$D$104)),GEKB!$D$15:$D$104),1))</f>
        <v>+II</v>
      </c>
      <c r="I29" s="9" t="str">
        <f t="array" ref="I29">INDEX(DA!$K$15:$K$34,IFERROR(MATCH(MIN(IF(DA!$D$15:$D$34&gt;AVERAGE(B29,C29),DA!$D$15:$D$34)),DA!$D$15:$D$34),1))</f>
        <v>NR</v>
      </c>
      <c r="J29" s="9" t="str">
        <f t="array" ref="J29">INDEX(STKWp!$K$15:$K$39,IFERROR(MATCH(MIN(IF(STKWp!$D$15:$D$39&gt;AVERAGE(B29,C29),STKWp!$D$15:$D$39)),STKWp!$D$15:$D$39),1))</f>
        <v>+I</v>
      </c>
      <c r="K29" s="9" t="str">
        <f t="array" ref="K29">INDEX(BSKW!$K$15:$K$39,IFERROR(MATCH(MIN(IF(BSKW!$D$15:$D$39&gt;AVERAGE(B29,C29),BSKW!$D$15:$D$39)),BSKW!$D$15:$D$39),1))</f>
        <v>+III</v>
      </c>
      <c r="L29" s="12" t="str">
        <f t="array" ref="L29">INDEX(HTKW!$K$15:$K$40,IFERROR(MATCH(MIN(IF(HTKW!$D$15:$D$40&gt;AVERAGE(B29,C29),HTKW!$D$15:$D$40)),HTKW!$D$15:$D$40),1))</f>
        <v>+III</v>
      </c>
    </row>
    <row r="30" spans="2:12" x14ac:dyDescent="0.25">
      <c r="B30" s="8">
        <v>4.9820000000000002</v>
      </c>
      <c r="C30" s="9">
        <v>5.0049999999999999</v>
      </c>
      <c r="D30" s="23" t="str">
        <f t="shared" si="0"/>
        <v>D</v>
      </c>
      <c r="E30" s="23" t="str">
        <f t="shared" si="1"/>
        <v>+II</v>
      </c>
      <c r="F30" s="9" t="str">
        <f t="array" ref="F30">INDEX(STPH!$O$15:$O$38,IFERROR(MATCH(MIN(IF(STPH!$D$15:$D$38&gt;AVERAGE(B30,C30),STPH!$D$15:$D$38)),STPH!$D$15:$D$38),1))</f>
        <v>D</v>
      </c>
      <c r="G30" s="9" t="str">
        <f t="array" ref="G30">INDEX(STBI!$O$15:$O$40,IFERROR(MATCH(MIN(IF(STBI!$D$15:$D$40&gt;AVERAGE(B30,C30),STBI!$D$15:$D$40)),STBI!$D$15:$D$40),1))</f>
        <v>+III</v>
      </c>
      <c r="H30" s="9" t="str">
        <f t="array" ref="H30">INDEX(GEKB!$K$15:$K$104,IFERROR(MATCH(MIN(IF(GEKB!$D$15:$D$104&gt;AVERAGE(B30,C30),GEKB!$D$15:$D$104)),GEKB!$D$15:$D$104),1))</f>
        <v>+II</v>
      </c>
      <c r="I30" s="9" t="str">
        <f t="array" ref="I30">INDEX(DA!$K$15:$K$34,IFERROR(MATCH(MIN(IF(DA!$D$15:$D$34&gt;AVERAGE(B30,C30),DA!$D$15:$D$34)),DA!$D$15:$D$34),1))</f>
        <v>NR</v>
      </c>
      <c r="J30" s="9" t="str">
        <f t="array" ref="J30">INDEX(STKWp!$K$15:$K$39,IFERROR(MATCH(MIN(IF(STKWp!$D$15:$D$39&gt;AVERAGE(B30,C30),STKWp!$D$15:$D$39)),STKWp!$D$15:$D$39),1))</f>
        <v>+III</v>
      </c>
      <c r="K30" s="9" t="str">
        <f t="array" ref="K30">INDEX(BSKW!$K$15:$K$39,IFERROR(MATCH(MIN(IF(BSKW!$D$15:$D$39&gt;AVERAGE(B30,C30),BSKW!$D$15:$D$39)),BSKW!$D$15:$D$39),1))</f>
        <v>+III</v>
      </c>
      <c r="L30" s="12" t="str">
        <f t="array" ref="L30">INDEX(HTKW!$K$15:$K$40,IFERROR(MATCH(MIN(IF(HTKW!$D$15:$D$40&gt;AVERAGE(B30,C30),HTKW!$D$15:$D$40)),HTKW!$D$15:$D$40),1))</f>
        <v>+II</v>
      </c>
    </row>
    <row r="31" spans="2:12" x14ac:dyDescent="0.25">
      <c r="B31" s="8">
        <v>5.0049999999999999</v>
      </c>
      <c r="C31" s="9">
        <v>5.2990000000000004</v>
      </c>
      <c r="D31" s="23" t="str">
        <f t="shared" si="0"/>
        <v>D</v>
      </c>
      <c r="E31" s="23" t="str">
        <f t="shared" si="1"/>
        <v>+I</v>
      </c>
      <c r="F31" s="9" t="str">
        <f t="array" ref="F31">INDEX(STPH!$O$15:$O$38,IFERROR(MATCH(MIN(IF(STPH!$D$15:$D$38&gt;AVERAGE(B31,C31),STPH!$D$15:$D$38)),STPH!$D$15:$D$38),1))</f>
        <v>D</v>
      </c>
      <c r="G31" s="9" t="str">
        <f t="array" ref="G31">INDEX(STBI!$O$15:$O$40,IFERROR(MATCH(MIN(IF(STBI!$D$15:$D$40&gt;AVERAGE(B31,C31),STBI!$D$15:$D$40)),STBI!$D$15:$D$40),1))</f>
        <v>+III</v>
      </c>
      <c r="H31" s="9" t="str">
        <f t="array" ref="H31">INDEX(GEKB!$K$15:$K$104,IFERROR(MATCH(MIN(IF(GEKB!$D$15:$D$104&gt;AVERAGE(B31,C31),GEKB!$D$15:$D$104)),GEKB!$D$15:$D$104),1))</f>
        <v>+I</v>
      </c>
      <c r="I31" s="9" t="str">
        <f t="array" ref="I31">INDEX(DA!$K$15:$K$34,IFERROR(MATCH(MIN(IF(DA!$D$15:$D$34&gt;AVERAGE(B31,C31),DA!$D$15:$D$34)),DA!$D$15:$D$34),1))</f>
        <v>NR</v>
      </c>
      <c r="J31" s="9" t="str">
        <f t="array" ref="J31">INDEX(STKWp!$K$15:$K$39,IFERROR(MATCH(MIN(IF(STKWp!$D$15:$D$39&gt;AVERAGE(B31,C31),STKWp!$D$15:$D$39)),STKWp!$D$15:$D$39),1))</f>
        <v>+III</v>
      </c>
      <c r="K31" s="9" t="str">
        <f t="array" ref="K31">INDEX(BSKW!$K$15:$K$39,IFERROR(MATCH(MIN(IF(BSKW!$D$15:$D$39&gt;AVERAGE(B31,C31),BSKW!$D$15:$D$39)),BSKW!$D$15:$D$39),1))</f>
        <v>+III</v>
      </c>
      <c r="L31" s="12" t="str">
        <f t="array" ref="L31">INDEX(HTKW!$K$15:$K$40,IFERROR(MATCH(MIN(IF(HTKW!$D$15:$D$40&gt;AVERAGE(B31,C31),HTKW!$D$15:$D$40)),HTKW!$D$15:$D$40),1))</f>
        <v>+II</v>
      </c>
    </row>
    <row r="32" spans="2:12" x14ac:dyDescent="0.25">
      <c r="B32" s="8">
        <v>5.2990000000000004</v>
      </c>
      <c r="C32" s="9">
        <v>5.4359999999999999</v>
      </c>
      <c r="D32" s="23" t="str">
        <f t="shared" si="0"/>
        <v>D</v>
      </c>
      <c r="E32" s="23" t="str">
        <f t="shared" si="1"/>
        <v>+II</v>
      </c>
      <c r="F32" s="9" t="str">
        <f t="array" ref="F32">INDEX(STPH!$O$15:$O$38,IFERROR(MATCH(MIN(IF(STPH!$D$15:$D$38&gt;AVERAGE(B32,C32),STPH!$D$15:$D$38)),STPH!$D$15:$D$38),1))</f>
        <v>D</v>
      </c>
      <c r="G32" s="9" t="str">
        <f t="array" ref="G32">INDEX(STBI!$O$15:$O$40,IFERROR(MATCH(MIN(IF(STBI!$D$15:$D$40&gt;AVERAGE(B32,C32),STBI!$D$15:$D$40)),STBI!$D$15:$D$40),1))</f>
        <v>+III</v>
      </c>
      <c r="H32" s="9" t="str">
        <f t="array" ref="H32">INDEX(GEKB!$K$15:$K$104,IFERROR(MATCH(MIN(IF(GEKB!$D$15:$D$104&gt;AVERAGE(B32,C32),GEKB!$D$15:$D$104)),GEKB!$D$15:$D$104),1))</f>
        <v>+III</v>
      </c>
      <c r="I32" s="9" t="str">
        <f t="array" ref="I32">INDEX(DA!$K$15:$K$34,IFERROR(MATCH(MIN(IF(DA!$D$15:$D$34&gt;AVERAGE(B32,C32),DA!$D$15:$D$34)),DA!$D$15:$D$34),1))</f>
        <v>NR</v>
      </c>
      <c r="J32" s="9" t="str">
        <f t="array" ref="J32">INDEX(STKWp!$K$15:$K$39,IFERROR(MATCH(MIN(IF(STKWp!$D$15:$D$39&gt;AVERAGE(B32,C32),STKWp!$D$15:$D$39)),STKWp!$D$15:$D$39),1))</f>
        <v>+III</v>
      </c>
      <c r="K32" s="9" t="str">
        <f t="array" ref="K32">INDEX(BSKW!$K$15:$K$39,IFERROR(MATCH(MIN(IF(BSKW!$D$15:$D$39&gt;AVERAGE(B32,C32),BSKW!$D$15:$D$39)),BSKW!$D$15:$D$39),1))</f>
        <v>+III</v>
      </c>
      <c r="L32" s="12" t="str">
        <f t="array" ref="L32">INDEX(HTKW!$K$15:$K$40,IFERROR(MATCH(MIN(IF(HTKW!$D$15:$D$40&gt;AVERAGE(B32,C32),HTKW!$D$15:$D$40)),HTKW!$D$15:$D$40),1))</f>
        <v>+II</v>
      </c>
    </row>
    <row r="33" spans="2:12" x14ac:dyDescent="0.25">
      <c r="B33" s="8">
        <v>5.4359999999999999</v>
      </c>
      <c r="C33" s="9">
        <v>5.4779999999999998</v>
      </c>
      <c r="D33" s="23" t="str">
        <f t="shared" si="0"/>
        <v>D</v>
      </c>
      <c r="E33" s="23" t="str">
        <f t="shared" si="1"/>
        <v>+II</v>
      </c>
      <c r="F33" s="9" t="str">
        <f t="array" ref="F33">INDEX(STPH!$O$15:$O$38,IFERROR(MATCH(MIN(IF(STPH!$D$15:$D$38&gt;AVERAGE(B33,C33),STPH!$D$15:$D$38)),STPH!$D$15:$D$38),1))</f>
        <v>D</v>
      </c>
      <c r="G33" s="9" t="str">
        <f t="array" ref="G33">INDEX(STBI!$O$15:$O$40,IFERROR(MATCH(MIN(IF(STBI!$D$15:$D$40&gt;AVERAGE(B33,C33),STBI!$D$15:$D$40)),STBI!$D$15:$D$40),1))</f>
        <v>+III</v>
      </c>
      <c r="H33" s="9" t="str">
        <f t="array" ref="H33">INDEX(GEKB!$K$15:$K$104,IFERROR(MATCH(MIN(IF(GEKB!$D$15:$D$104&gt;AVERAGE(B33,C33),GEKB!$D$15:$D$104)),GEKB!$D$15:$D$104),1))</f>
        <v>+III</v>
      </c>
      <c r="I33" s="9" t="str">
        <f t="array" ref="I33">INDEX(DA!$K$15:$K$34,IFERROR(MATCH(MIN(IF(DA!$D$15:$D$34&gt;AVERAGE(B33,C33),DA!$D$15:$D$34)),DA!$D$15:$D$34),1))</f>
        <v>NR</v>
      </c>
      <c r="J33" s="9" t="str">
        <f t="array" ref="J33">INDEX(STKWp!$K$15:$K$39,IFERROR(MATCH(MIN(IF(STKWp!$D$15:$D$39&gt;AVERAGE(B33,C33),STKWp!$D$15:$D$39)),STKWp!$D$15:$D$39),1))</f>
        <v>+II</v>
      </c>
      <c r="K33" s="9" t="str">
        <f t="array" ref="K33">INDEX(BSKW!$K$15:$K$39,IFERROR(MATCH(MIN(IF(BSKW!$D$15:$D$39&gt;AVERAGE(B33,C33),BSKW!$D$15:$D$39)),BSKW!$D$15:$D$39),1))</f>
        <v>+II</v>
      </c>
      <c r="L33" s="12" t="str">
        <f t="array" ref="L33">INDEX(HTKW!$K$15:$K$40,IFERROR(MATCH(MIN(IF(HTKW!$D$15:$D$40&gt;AVERAGE(B33,C33),HTKW!$D$15:$D$40)),HTKW!$D$15:$D$40),1))</f>
        <v>+III</v>
      </c>
    </row>
    <row r="34" spans="2:12" x14ac:dyDescent="0.25">
      <c r="B34" s="8">
        <v>5.4779999999999998</v>
      </c>
      <c r="C34" s="9">
        <v>5.4870000000000001</v>
      </c>
      <c r="D34" s="23" t="str">
        <f t="shared" si="0"/>
        <v>D</v>
      </c>
      <c r="E34" s="23" t="str">
        <f t="shared" si="1"/>
        <v>+II</v>
      </c>
      <c r="F34" s="9" t="str">
        <f t="array" ref="F34">INDEX(STPH!$O$15:$O$38,IFERROR(MATCH(MIN(IF(STPH!$D$15:$D$38&gt;AVERAGE(B34,C34),STPH!$D$15:$D$38)),STPH!$D$15:$D$38),1))</f>
        <v>D</v>
      </c>
      <c r="G34" s="9" t="str">
        <f t="array" ref="G34">INDEX(STBI!$O$15:$O$40,IFERROR(MATCH(MIN(IF(STBI!$D$15:$D$40&gt;AVERAGE(B34,C34),STBI!$D$15:$D$40)),STBI!$D$15:$D$40),1))</f>
        <v>+II</v>
      </c>
      <c r="H34" s="9" t="str">
        <f t="array" ref="H34">INDEX(GEKB!$K$15:$K$104,IFERROR(MATCH(MIN(IF(GEKB!$D$15:$D$104&gt;AVERAGE(B34,C34),GEKB!$D$15:$D$104)),GEKB!$D$15:$D$104),1))</f>
        <v>+III</v>
      </c>
      <c r="I34" s="9" t="str">
        <f t="array" ref="I34">INDEX(DA!$K$15:$K$34,IFERROR(MATCH(MIN(IF(DA!$D$15:$D$34&gt;AVERAGE(B34,C34),DA!$D$15:$D$34)),DA!$D$15:$D$34),1))</f>
        <v>NR</v>
      </c>
      <c r="J34" s="9" t="str">
        <f t="array" ref="J34">INDEX(STKWp!$K$15:$K$39,IFERROR(MATCH(MIN(IF(STKWp!$D$15:$D$39&gt;AVERAGE(B34,C34),STKWp!$D$15:$D$39)),STKWp!$D$15:$D$39),1))</f>
        <v>+II</v>
      </c>
      <c r="K34" s="9" t="str">
        <f t="array" ref="K34">INDEX(BSKW!$K$15:$K$39,IFERROR(MATCH(MIN(IF(BSKW!$D$15:$D$39&gt;AVERAGE(B34,C34),BSKW!$D$15:$D$39)),BSKW!$D$15:$D$39),1))</f>
        <v>+II</v>
      </c>
      <c r="L34" s="12" t="str">
        <f t="array" ref="L34">INDEX(HTKW!$K$15:$K$40,IFERROR(MATCH(MIN(IF(HTKW!$D$15:$D$40&gt;AVERAGE(B34,C34),HTKW!$D$15:$D$40)),HTKW!$D$15:$D$40),1))</f>
        <v>+III</v>
      </c>
    </row>
    <row r="35" spans="2:12" x14ac:dyDescent="0.25">
      <c r="B35" s="8">
        <v>5.4870000000000001</v>
      </c>
      <c r="C35" s="9">
        <v>5.593</v>
      </c>
      <c r="D35" s="23" t="str">
        <f t="shared" si="0"/>
        <v>D</v>
      </c>
      <c r="E35" s="23" t="str">
        <f t="shared" si="1"/>
        <v>+II</v>
      </c>
      <c r="F35" s="9" t="str">
        <f t="array" ref="F35">INDEX(STPH!$O$15:$O$38,IFERROR(MATCH(MIN(IF(STPH!$D$15:$D$38&gt;AVERAGE(B35,C35),STPH!$D$15:$D$38)),STPH!$D$15:$D$38),1))</f>
        <v>D</v>
      </c>
      <c r="G35" s="9" t="str">
        <f t="array" ref="G35">INDEX(STBI!$O$15:$O$40,IFERROR(MATCH(MIN(IF(STBI!$D$15:$D$40&gt;AVERAGE(B35,C35),STBI!$D$15:$D$40)),STBI!$D$15:$D$40),1))</f>
        <v>+III</v>
      </c>
      <c r="H35" s="9" t="str">
        <f t="array" ref="H35">INDEX(GEKB!$K$15:$K$104,IFERROR(MATCH(MIN(IF(GEKB!$D$15:$D$104&gt;AVERAGE(B35,C35),GEKB!$D$15:$D$104)),GEKB!$D$15:$D$104),1))</f>
        <v>+III</v>
      </c>
      <c r="I35" s="9" t="str">
        <f t="array" ref="I35">INDEX(DA!$K$15:$K$34,IFERROR(MATCH(MIN(IF(DA!$D$15:$D$34&gt;AVERAGE(B35,C35),DA!$D$15:$D$34)),DA!$D$15:$D$34),1))</f>
        <v>NR</v>
      </c>
      <c r="J35" s="9" t="str">
        <f t="array" ref="J35">INDEX(STKWp!$K$15:$K$39,IFERROR(MATCH(MIN(IF(STKWp!$D$15:$D$39&gt;AVERAGE(B35,C35),STKWp!$D$15:$D$39)),STKWp!$D$15:$D$39),1))</f>
        <v>+II</v>
      </c>
      <c r="K35" s="9" t="str">
        <f t="array" ref="K35">INDEX(BSKW!$K$15:$K$39,IFERROR(MATCH(MIN(IF(BSKW!$D$15:$D$39&gt;AVERAGE(B35,C35),BSKW!$D$15:$D$39)),BSKW!$D$15:$D$39),1))</f>
        <v>+II</v>
      </c>
      <c r="L35" s="12" t="str">
        <f t="array" ref="L35">INDEX(HTKW!$K$15:$K$40,IFERROR(MATCH(MIN(IF(HTKW!$D$15:$D$40&gt;AVERAGE(B35,C35),HTKW!$D$15:$D$40)),HTKW!$D$15:$D$40),1))</f>
        <v>+III</v>
      </c>
    </row>
    <row r="36" spans="2:12" x14ac:dyDescent="0.25">
      <c r="B36" s="8">
        <v>5.593</v>
      </c>
      <c r="C36" s="9">
        <v>5.7690000000000001</v>
      </c>
      <c r="D36" s="23" t="str">
        <f t="shared" si="0"/>
        <v>+II</v>
      </c>
      <c r="E36" s="23" t="str">
        <f t="shared" si="1"/>
        <v>+II</v>
      </c>
      <c r="F36" s="9" t="str">
        <f t="array" ref="F36">INDEX(STPH!$O$15:$O$38,IFERROR(MATCH(MIN(IF(STPH!$D$15:$D$38&gt;AVERAGE(B36,C36),STPH!$D$15:$D$38)),STPH!$D$15:$D$38),1))</f>
        <v>+III</v>
      </c>
      <c r="G36" s="9" t="str">
        <f t="array" ref="G36">INDEX(STBI!$O$15:$O$40,IFERROR(MATCH(MIN(IF(STBI!$D$15:$D$40&gt;AVERAGE(B36,C36),STBI!$D$15:$D$40)),STBI!$D$15:$D$40),1))</f>
        <v>+III</v>
      </c>
      <c r="H36" s="9" t="str">
        <f t="array" ref="H36">INDEX(GEKB!$K$15:$K$104,IFERROR(MATCH(MIN(IF(GEKB!$D$15:$D$104&gt;AVERAGE(B36,C36),GEKB!$D$15:$D$104)),GEKB!$D$15:$D$104),1))</f>
        <v>+III</v>
      </c>
      <c r="I36" s="9" t="str">
        <f t="array" ref="I36">INDEX(DA!$K$15:$K$34,IFERROR(MATCH(MIN(IF(DA!$D$15:$D$34&gt;AVERAGE(B36,C36),DA!$D$15:$D$34)),DA!$D$15:$D$34),1))</f>
        <v>NR</v>
      </c>
      <c r="J36" s="9" t="str">
        <f t="array" ref="J36">INDEX(STKWp!$K$15:$K$39,IFERROR(MATCH(MIN(IF(STKWp!$D$15:$D$39&gt;AVERAGE(B36,C36),STKWp!$D$15:$D$39)),STKWp!$D$15:$D$39),1))</f>
        <v>+II</v>
      </c>
      <c r="K36" s="9" t="str">
        <f t="array" ref="K36">INDEX(BSKW!$K$15:$K$39,IFERROR(MATCH(MIN(IF(BSKW!$D$15:$D$39&gt;AVERAGE(B36,C36),BSKW!$D$15:$D$39)),BSKW!$D$15:$D$39),1))</f>
        <v>+II</v>
      </c>
      <c r="L36" s="12" t="str">
        <f t="array" ref="L36">INDEX(HTKW!$K$15:$K$40,IFERROR(MATCH(MIN(IF(HTKW!$D$15:$D$40&gt;AVERAGE(B36,C36),HTKW!$D$15:$D$40)),HTKW!$D$15:$D$40),1))</f>
        <v>+III</v>
      </c>
    </row>
    <row r="37" spans="2:12" x14ac:dyDescent="0.25">
      <c r="B37" s="8">
        <v>5.7690000000000001</v>
      </c>
      <c r="C37" s="9">
        <v>5.8280000000000003</v>
      </c>
      <c r="D37" s="23" t="str">
        <f t="shared" si="0"/>
        <v>+II</v>
      </c>
      <c r="E37" s="23" t="str">
        <f t="shared" si="1"/>
        <v>+II</v>
      </c>
      <c r="F37" s="9" t="str">
        <f t="array" ref="F37">INDEX(STPH!$O$15:$O$38,IFERROR(MATCH(MIN(IF(STPH!$D$15:$D$38&gt;AVERAGE(B37,C37),STPH!$D$15:$D$38)),STPH!$D$15:$D$38),1))</f>
        <v>+III</v>
      </c>
      <c r="G37" s="9" t="str">
        <f t="array" ref="G37">INDEX(STBI!$O$15:$O$40,IFERROR(MATCH(MIN(IF(STBI!$D$15:$D$40&gt;AVERAGE(B37,C37),STBI!$D$15:$D$40)),STBI!$D$15:$D$40),1))</f>
        <v>+III</v>
      </c>
      <c r="H37" s="9" t="str">
        <f t="array" ref="H37">INDEX(GEKB!$K$15:$K$104,IFERROR(MATCH(MIN(IF(GEKB!$D$15:$D$104&gt;AVERAGE(B37,C37),GEKB!$D$15:$D$104)),GEKB!$D$15:$D$104),1))</f>
        <v>+III</v>
      </c>
      <c r="I37" s="9" t="str">
        <f t="array" ref="I37">INDEX(DA!$K$15:$K$34,IFERROR(MATCH(MIN(IF(DA!$D$15:$D$34&gt;AVERAGE(B37,C37),DA!$D$15:$D$34)),DA!$D$15:$D$34),1))</f>
        <v>NR</v>
      </c>
      <c r="J37" s="9" t="str">
        <f t="array" ref="J37">INDEX(STKWp!$K$15:$K$39,IFERROR(MATCH(MIN(IF(STKWp!$D$15:$D$39&gt;AVERAGE(B37,C37),STKWp!$D$15:$D$39)),STKWp!$D$15:$D$39),1))</f>
        <v>+II</v>
      </c>
      <c r="K37" s="9" t="str">
        <f t="array" ref="K37">INDEX(BSKW!$K$15:$K$39,IFERROR(MATCH(MIN(IF(BSKW!$D$15:$D$39&gt;AVERAGE(B37,C37),BSKW!$D$15:$D$39)),BSKW!$D$15:$D$39),1))</f>
        <v>+II</v>
      </c>
      <c r="L37" s="12" t="str">
        <f t="array" ref="L37">INDEX(HTKW!$K$15:$K$40,IFERROR(MATCH(MIN(IF(HTKW!$D$15:$D$40&gt;AVERAGE(B37,C37),HTKW!$D$15:$D$40)),HTKW!$D$15:$D$40),1))</f>
        <v>+III</v>
      </c>
    </row>
    <row r="38" spans="2:12" x14ac:dyDescent="0.25">
      <c r="B38" s="8">
        <v>5.8280000000000003</v>
      </c>
      <c r="C38" s="9">
        <v>5.8650000000000002</v>
      </c>
      <c r="D38" s="23" t="str">
        <f t="shared" si="0"/>
        <v>+II</v>
      </c>
      <c r="E38" s="23" t="str">
        <f t="shared" si="1"/>
        <v>+II</v>
      </c>
      <c r="F38" s="9" t="str">
        <f t="array" ref="F38">INDEX(STPH!$O$15:$O$38,IFERROR(MATCH(MIN(IF(STPH!$D$15:$D$38&gt;AVERAGE(B38,C38),STPH!$D$15:$D$38)),STPH!$D$15:$D$38),1))</f>
        <v>+III</v>
      </c>
      <c r="G38" s="9" t="str">
        <f t="array" ref="G38">INDEX(STBI!$O$15:$O$40,IFERROR(MATCH(MIN(IF(STBI!$D$15:$D$40&gt;AVERAGE(B38,C38),STBI!$D$15:$D$40)),STBI!$D$15:$D$40),1))</f>
        <v>+III</v>
      </c>
      <c r="H38" s="9" t="str">
        <f t="array" ref="H38">INDEX(GEKB!$K$15:$K$104,IFERROR(MATCH(MIN(IF(GEKB!$D$15:$D$104&gt;AVERAGE(B38,C38),GEKB!$D$15:$D$104)),GEKB!$D$15:$D$104),1))</f>
        <v>+III</v>
      </c>
      <c r="I38" s="9" t="str">
        <f t="array" ref="I38">INDEX(DA!$K$15:$K$34,IFERROR(MATCH(MIN(IF(DA!$D$15:$D$34&gt;AVERAGE(B38,C38),DA!$D$15:$D$34)),DA!$D$15:$D$34),1))</f>
        <v>NR</v>
      </c>
      <c r="J38" s="9" t="str">
        <f t="array" ref="J38">INDEX(STKWp!$K$15:$K$39,IFERROR(MATCH(MIN(IF(STKWp!$D$15:$D$39&gt;AVERAGE(B38,C38),STKWp!$D$15:$D$39)),STKWp!$D$15:$D$39),1))</f>
        <v>+II</v>
      </c>
      <c r="K38" s="9" t="str">
        <f t="array" ref="K38">INDEX(BSKW!$K$15:$K$39,IFERROR(MATCH(MIN(IF(BSKW!$D$15:$D$39&gt;AVERAGE(B38,C38),BSKW!$D$15:$D$39)),BSKW!$D$15:$D$39),1))</f>
        <v>+II</v>
      </c>
      <c r="L38" s="12" t="str">
        <f t="array" ref="L38">INDEX(HTKW!$K$15:$K$40,IFERROR(MATCH(MIN(IF(HTKW!$D$15:$D$40&gt;AVERAGE(B38,C38),HTKW!$D$15:$D$40)),HTKW!$D$15:$D$40),1))</f>
        <v>+III</v>
      </c>
    </row>
    <row r="39" spans="2:12" x14ac:dyDescent="0.25">
      <c r="B39" s="8">
        <v>5.8650000000000002</v>
      </c>
      <c r="C39" s="9">
        <v>5.8760000000000003</v>
      </c>
      <c r="D39" s="23" t="str">
        <f t="shared" si="0"/>
        <v>+II</v>
      </c>
      <c r="E39" s="23" t="str">
        <f t="shared" si="1"/>
        <v>+II</v>
      </c>
      <c r="F39" s="9" t="str">
        <f t="array" ref="F39">INDEX(STPH!$O$15:$O$38,IFERROR(MATCH(MIN(IF(STPH!$D$15:$D$38&gt;AVERAGE(B39,C39),STPH!$D$15:$D$38)),STPH!$D$15:$D$38),1))</f>
        <v>+III</v>
      </c>
      <c r="G39" s="9" t="str">
        <f t="array" ref="G39">INDEX(STBI!$O$15:$O$40,IFERROR(MATCH(MIN(IF(STBI!$D$15:$D$40&gt;AVERAGE(B39,C39),STBI!$D$15:$D$40)),STBI!$D$15:$D$40),1))</f>
        <v>+III</v>
      </c>
      <c r="H39" s="9" t="str">
        <f t="array" ref="H39">INDEX(GEKB!$K$15:$K$104,IFERROR(MATCH(MIN(IF(GEKB!$D$15:$D$104&gt;AVERAGE(B39,C39),GEKB!$D$15:$D$104)),GEKB!$D$15:$D$104),1))</f>
        <v>+III</v>
      </c>
      <c r="I39" s="9" t="str">
        <f t="array" ref="I39">INDEX(DA!$K$15:$K$34,IFERROR(MATCH(MIN(IF(DA!$D$15:$D$34&gt;AVERAGE(B39,C39),DA!$D$15:$D$34)),DA!$D$15:$D$34),1))</f>
        <v>NR</v>
      </c>
      <c r="J39" s="9" t="str">
        <f t="array" ref="J39">INDEX(STKWp!$K$15:$K$39,IFERROR(MATCH(MIN(IF(STKWp!$D$15:$D$39&gt;AVERAGE(B39,C39),STKWp!$D$15:$D$39)),STKWp!$D$15:$D$39),1))</f>
        <v>+II</v>
      </c>
      <c r="K39" s="9" t="str">
        <f t="array" ref="K39">INDEX(BSKW!$K$15:$K$39,IFERROR(MATCH(MIN(IF(BSKW!$D$15:$D$39&gt;AVERAGE(B39,C39),BSKW!$D$15:$D$39)),BSKW!$D$15:$D$39),1))</f>
        <v>+II</v>
      </c>
      <c r="L39" s="12" t="str">
        <f t="array" ref="L39">INDEX(HTKW!$K$15:$K$40,IFERROR(MATCH(MIN(IF(HTKW!$D$15:$D$40&gt;AVERAGE(B39,C39),HTKW!$D$15:$D$40)),HTKW!$D$15:$D$40),1))</f>
        <v>+III</v>
      </c>
    </row>
    <row r="40" spans="2:12" x14ac:dyDescent="0.25">
      <c r="B40" s="8">
        <v>5.8760000000000003</v>
      </c>
      <c r="C40" s="9">
        <v>5.9429999999999996</v>
      </c>
      <c r="D40" s="23" t="str">
        <f t="shared" si="0"/>
        <v>+II</v>
      </c>
      <c r="E40" s="23" t="str">
        <f t="shared" si="1"/>
        <v>+II</v>
      </c>
      <c r="F40" s="9" t="str">
        <f t="array" ref="F40">INDEX(STPH!$O$15:$O$38,IFERROR(MATCH(MIN(IF(STPH!$D$15:$D$38&gt;AVERAGE(B40,C40),STPH!$D$15:$D$38)),STPH!$D$15:$D$38),1))</f>
        <v>+III</v>
      </c>
      <c r="G40" s="9" t="str">
        <f t="array" ref="G40">INDEX(STBI!$O$15:$O$40,IFERROR(MATCH(MIN(IF(STBI!$D$15:$D$40&gt;AVERAGE(B40,C40),STBI!$D$15:$D$40)),STBI!$D$15:$D$40),1))</f>
        <v>+III</v>
      </c>
      <c r="H40" s="9" t="str">
        <f t="array" ref="H40">INDEX(GEKB!$K$15:$K$104,IFERROR(MATCH(MIN(IF(GEKB!$D$15:$D$104&gt;AVERAGE(B40,C40),GEKB!$D$15:$D$104)),GEKB!$D$15:$D$104),1))</f>
        <v>+III</v>
      </c>
      <c r="I40" s="9" t="str">
        <f t="array" ref="I40">INDEX(DA!$K$15:$K$34,IFERROR(MATCH(MIN(IF(DA!$D$15:$D$34&gt;AVERAGE(B40,C40),DA!$D$15:$D$34)),DA!$D$15:$D$34),1))</f>
        <v>NR</v>
      </c>
      <c r="J40" s="9" t="str">
        <f t="array" ref="J40">INDEX(STKWp!$K$15:$K$39,IFERROR(MATCH(MIN(IF(STKWp!$D$15:$D$39&gt;AVERAGE(B40,C40),STKWp!$D$15:$D$39)),STKWp!$D$15:$D$39),1))</f>
        <v>+II</v>
      </c>
      <c r="K40" s="9" t="str">
        <f t="array" ref="K40">INDEX(BSKW!$K$15:$K$39,IFERROR(MATCH(MIN(IF(BSKW!$D$15:$D$39&gt;AVERAGE(B40,C40),BSKW!$D$15:$D$39)),BSKW!$D$15:$D$39),1))</f>
        <v>+II</v>
      </c>
      <c r="L40" s="12" t="str">
        <f t="array" ref="L40">INDEX(HTKW!$K$15:$K$40,IFERROR(MATCH(MIN(IF(HTKW!$D$15:$D$40&gt;AVERAGE(B40,C40),HTKW!$D$15:$D$40)),HTKW!$D$15:$D$40),1))</f>
        <v>+III</v>
      </c>
    </row>
    <row r="41" spans="2:12" x14ac:dyDescent="0.25">
      <c r="B41" s="8">
        <v>5.9429999999999996</v>
      </c>
      <c r="C41" s="9">
        <v>5.9660000000000002</v>
      </c>
      <c r="D41" s="23" t="str">
        <f t="shared" si="0"/>
        <v>+I</v>
      </c>
      <c r="E41" s="23" t="str">
        <f t="shared" si="1"/>
        <v>+I</v>
      </c>
      <c r="F41" s="9" t="str">
        <f t="array" ref="F41">INDEX(STPH!$O$15:$O$38,IFERROR(MATCH(MIN(IF(STPH!$D$15:$D$38&gt;AVERAGE(B41,C41),STPH!$D$15:$D$38)),STPH!$D$15:$D$38),1))</f>
        <v>+I</v>
      </c>
      <c r="G41" s="9" t="str">
        <f t="array" ref="G41">INDEX(STBI!$O$15:$O$40,IFERROR(MATCH(MIN(IF(STBI!$D$15:$D$40&gt;AVERAGE(B41,C41),STBI!$D$15:$D$40)),STBI!$D$15:$D$40),1))</f>
        <v>+III</v>
      </c>
      <c r="H41" s="9" t="str">
        <f t="array" ref="H41">INDEX(GEKB!$K$15:$K$104,IFERROR(MATCH(MIN(IF(GEKB!$D$15:$D$104&gt;AVERAGE(B41,C41),GEKB!$D$15:$D$104)),GEKB!$D$15:$D$104),1))</f>
        <v>+III</v>
      </c>
      <c r="I41" s="9" t="str">
        <f t="array" ref="I41">INDEX(DA!$K$15:$K$34,IFERROR(MATCH(MIN(IF(DA!$D$15:$D$34&gt;AVERAGE(B41,C41),DA!$D$15:$D$34)),DA!$D$15:$D$34),1))</f>
        <v>NR</v>
      </c>
      <c r="J41" s="9" t="str">
        <f t="array" ref="J41">INDEX(STKWp!$K$15:$K$39,IFERROR(MATCH(MIN(IF(STKWp!$D$15:$D$39&gt;AVERAGE(B41,C41),STKWp!$D$15:$D$39)),STKWp!$D$15:$D$39),1))</f>
        <v>+II</v>
      </c>
      <c r="K41" s="9" t="str">
        <f t="array" ref="K41">INDEX(BSKW!$K$15:$K$39,IFERROR(MATCH(MIN(IF(BSKW!$D$15:$D$39&gt;AVERAGE(B41,C41),BSKW!$D$15:$D$39)),BSKW!$D$15:$D$39),1))</f>
        <v>+II</v>
      </c>
      <c r="L41" s="12" t="str">
        <f t="array" ref="L41">INDEX(HTKW!$K$15:$K$40,IFERROR(MATCH(MIN(IF(HTKW!$D$15:$D$40&gt;AVERAGE(B41,C41),HTKW!$D$15:$D$40)),HTKW!$D$15:$D$40),1))</f>
        <v>+III</v>
      </c>
    </row>
    <row r="42" spans="2:12" x14ac:dyDescent="0.25">
      <c r="B42" s="8">
        <v>5.9660000000000002</v>
      </c>
      <c r="C42" s="9">
        <v>6.07</v>
      </c>
      <c r="D42" s="23" t="str">
        <f t="shared" si="0"/>
        <v>D</v>
      </c>
      <c r="E42" s="23" t="str">
        <f t="shared" si="1"/>
        <v>+II</v>
      </c>
      <c r="F42" s="9" t="str">
        <f t="array" ref="F42">INDEX(STPH!$O$15:$O$38,IFERROR(MATCH(MIN(IF(STPH!$D$15:$D$38&gt;AVERAGE(B42,C42),STPH!$D$15:$D$38)),STPH!$D$15:$D$38),1))</f>
        <v>D</v>
      </c>
      <c r="G42" s="9" t="str">
        <f t="array" ref="G42">INDEX(STBI!$O$15:$O$40,IFERROR(MATCH(MIN(IF(STBI!$D$15:$D$40&gt;AVERAGE(B42,C42),STBI!$D$15:$D$40)),STBI!$D$15:$D$40),1))</f>
        <v>+III</v>
      </c>
      <c r="H42" s="9" t="str">
        <f t="array" ref="H42">INDEX(GEKB!$K$15:$K$104,IFERROR(MATCH(MIN(IF(GEKB!$D$15:$D$104&gt;AVERAGE(B42,C42),GEKB!$D$15:$D$104)),GEKB!$D$15:$D$104),1))</f>
        <v>+III</v>
      </c>
      <c r="I42" s="9" t="str">
        <f t="array" ref="I42">INDEX(DA!$K$15:$K$34,IFERROR(MATCH(MIN(IF(DA!$D$15:$D$34&gt;AVERAGE(B42,C42),DA!$D$15:$D$34)),DA!$D$15:$D$34),1))</f>
        <v>NR</v>
      </c>
      <c r="J42" s="9" t="str">
        <f t="array" ref="J42">INDEX(STKWp!$K$15:$K$39,IFERROR(MATCH(MIN(IF(STKWp!$D$15:$D$39&gt;AVERAGE(B42,C42),STKWp!$D$15:$D$39)),STKWp!$D$15:$D$39),1))</f>
        <v>+II</v>
      </c>
      <c r="K42" s="9" t="str">
        <f t="array" ref="K42">INDEX(BSKW!$K$15:$K$39,IFERROR(MATCH(MIN(IF(BSKW!$D$15:$D$39&gt;AVERAGE(B42,C42),BSKW!$D$15:$D$39)),BSKW!$D$15:$D$39),1))</f>
        <v>+II</v>
      </c>
      <c r="L42" s="12" t="str">
        <f t="array" ref="L42">INDEX(HTKW!$K$15:$K$40,IFERROR(MATCH(MIN(IF(HTKW!$D$15:$D$40&gt;AVERAGE(B42,C42),HTKW!$D$15:$D$40)),HTKW!$D$15:$D$40),1))</f>
        <v>+III</v>
      </c>
    </row>
    <row r="43" spans="2:12" x14ac:dyDescent="0.25">
      <c r="B43" s="8">
        <v>6.07</v>
      </c>
      <c r="C43" s="9">
        <v>6.5860000000000003</v>
      </c>
      <c r="D43" s="23" t="str">
        <f t="shared" si="0"/>
        <v>D</v>
      </c>
      <c r="E43" s="23" t="str">
        <f t="shared" si="1"/>
        <v>+III</v>
      </c>
      <c r="F43" s="9" t="str">
        <f t="array" ref="F43">INDEX(STPH!$O$15:$O$38,IFERROR(MATCH(MIN(IF(STPH!$D$15:$D$38&gt;AVERAGE(B43,C43),STPH!$D$15:$D$38)),STPH!$D$15:$D$38),1))</f>
        <v>D</v>
      </c>
      <c r="G43" s="9" t="str">
        <f t="array" ref="G43">INDEX(STBI!$O$15:$O$40,IFERROR(MATCH(MIN(IF(STBI!$D$15:$D$40&gt;AVERAGE(B43,C43),STBI!$D$15:$D$40)),STBI!$D$15:$D$40),1))</f>
        <v>+III</v>
      </c>
      <c r="H43" s="9" t="str">
        <f t="array" ref="H43">INDEX(GEKB!$K$15:$K$104,IFERROR(MATCH(MIN(IF(GEKB!$D$15:$D$104&gt;AVERAGE(B43,C43),GEKB!$D$15:$D$104)),GEKB!$D$15:$D$104),1))</f>
        <v>+III</v>
      </c>
      <c r="I43" s="9" t="str">
        <f t="array" ref="I43">INDEX(DA!$K$15:$K$34,IFERROR(MATCH(MIN(IF(DA!$D$15:$D$34&gt;AVERAGE(B43,C43),DA!$D$15:$D$34)),DA!$D$15:$D$34),1))</f>
        <v>NR</v>
      </c>
      <c r="J43" s="9" t="str">
        <f t="array" ref="J43">INDEX(STKWp!$K$15:$K$39,IFERROR(MATCH(MIN(IF(STKWp!$D$15:$D$39&gt;AVERAGE(B43,C43),STKWp!$D$15:$D$39)),STKWp!$D$15:$D$39),1))</f>
        <v>+III</v>
      </c>
      <c r="K43" s="9" t="str">
        <f t="array" ref="K43">INDEX(BSKW!$K$15:$K$39,IFERROR(MATCH(MIN(IF(BSKW!$D$15:$D$39&gt;AVERAGE(B43,C43),BSKW!$D$15:$D$39)),BSKW!$D$15:$D$39),1))</f>
        <v>+III</v>
      </c>
      <c r="L43" s="12" t="str">
        <f t="array" ref="L43">INDEX(HTKW!$K$15:$K$40,IFERROR(MATCH(MIN(IF(HTKW!$D$15:$D$40&gt;AVERAGE(B43,C43),HTKW!$D$15:$D$40)),HTKW!$D$15:$D$40),1))</f>
        <v>+III</v>
      </c>
    </row>
    <row r="44" spans="2:12" x14ac:dyDescent="0.25">
      <c r="B44" s="8">
        <v>6.5860000000000003</v>
      </c>
      <c r="C44" s="9">
        <v>6.81</v>
      </c>
      <c r="D44" s="23" t="str">
        <f t="shared" si="0"/>
        <v>D</v>
      </c>
      <c r="E44" s="23" t="str">
        <f t="shared" si="1"/>
        <v>+I</v>
      </c>
      <c r="F44" s="9" t="str">
        <f t="array" ref="F44">INDEX(STPH!$O$15:$O$38,IFERROR(MATCH(MIN(IF(STPH!$D$15:$D$38&gt;AVERAGE(B44,C44),STPH!$D$15:$D$38)),STPH!$D$15:$D$38),1))</f>
        <v>D</v>
      </c>
      <c r="G44" s="9" t="str">
        <f t="array" ref="G44">INDEX(STBI!$O$15:$O$40,IFERROR(MATCH(MIN(IF(STBI!$D$15:$D$40&gt;AVERAGE(B44,C44),STBI!$D$15:$D$40)),STBI!$D$15:$D$40),1))</f>
        <v>+III</v>
      </c>
      <c r="H44" s="9" t="str">
        <f t="array" ref="H44">INDEX(GEKB!$K$15:$K$104,IFERROR(MATCH(MIN(IF(GEKB!$D$15:$D$104&gt;AVERAGE(B44,C44),GEKB!$D$15:$D$104)),GEKB!$D$15:$D$104),1))</f>
        <v>+I</v>
      </c>
      <c r="I44" s="9" t="str">
        <f t="array" ref="I44">INDEX(DA!$K$15:$K$34,IFERROR(MATCH(MIN(IF(DA!$D$15:$D$34&gt;AVERAGE(B44,C44),DA!$D$15:$D$34)),DA!$D$15:$D$34),1))</f>
        <v>NR</v>
      </c>
      <c r="J44" s="9" t="str">
        <f t="array" ref="J44">INDEX(STKWp!$K$15:$K$39,IFERROR(MATCH(MIN(IF(STKWp!$D$15:$D$39&gt;AVERAGE(B44,C44),STKWp!$D$15:$D$39)),STKWp!$D$15:$D$39),1))</f>
        <v>+III</v>
      </c>
      <c r="K44" s="9" t="str">
        <f t="array" ref="K44">INDEX(BSKW!$K$15:$K$39,IFERROR(MATCH(MIN(IF(BSKW!$D$15:$D$39&gt;AVERAGE(B44,C44),BSKW!$D$15:$D$39)),BSKW!$D$15:$D$39),1))</f>
        <v>+III</v>
      </c>
      <c r="L44" s="12" t="str">
        <f t="array" ref="L44">INDEX(HTKW!$K$15:$K$40,IFERROR(MATCH(MIN(IF(HTKW!$D$15:$D$40&gt;AVERAGE(B44,C44),HTKW!$D$15:$D$40)),HTKW!$D$15:$D$40),1))</f>
        <v>+III</v>
      </c>
    </row>
    <row r="45" spans="2:12" x14ac:dyDescent="0.25">
      <c r="B45" s="8">
        <v>6.81</v>
      </c>
      <c r="C45" s="9">
        <v>6.8330000000000002</v>
      </c>
      <c r="D45" s="23" t="str">
        <f t="shared" si="0"/>
        <v>D</v>
      </c>
      <c r="E45" s="23" t="str">
        <f t="shared" si="1"/>
        <v>+0</v>
      </c>
      <c r="F45" s="9" t="str">
        <f t="array" ref="F45">INDEX(STPH!$O$15:$O$38,IFERROR(MATCH(MIN(IF(STPH!$D$15:$D$38&gt;AVERAGE(B45,C45),STPH!$D$15:$D$38)),STPH!$D$15:$D$38),1))</f>
        <v>D</v>
      </c>
      <c r="G45" s="9" t="str">
        <f t="array" ref="G45">INDEX(STBI!$O$15:$O$40,IFERROR(MATCH(MIN(IF(STBI!$D$15:$D$40&gt;AVERAGE(B45,C45),STBI!$D$15:$D$40)),STBI!$D$15:$D$40),1))</f>
        <v>+III</v>
      </c>
      <c r="H45" s="9" t="str">
        <f t="array" ref="H45">INDEX(GEKB!$K$15:$K$104,IFERROR(MATCH(MIN(IF(GEKB!$D$15:$D$104&gt;AVERAGE(B45,C45),GEKB!$D$15:$D$104)),GEKB!$D$15:$D$104),1))</f>
        <v>+0</v>
      </c>
      <c r="I45" s="9" t="str">
        <f t="array" ref="I45">INDEX(DA!$K$15:$K$34,IFERROR(MATCH(MIN(IF(DA!$D$15:$D$34&gt;AVERAGE(B45,C45),DA!$D$15:$D$34)),DA!$D$15:$D$34),1))</f>
        <v>NR</v>
      </c>
      <c r="J45" s="9" t="str">
        <f t="array" ref="J45">INDEX(STKWp!$K$15:$K$39,IFERROR(MATCH(MIN(IF(STKWp!$D$15:$D$39&gt;AVERAGE(B45,C45),STKWp!$D$15:$D$39)),STKWp!$D$15:$D$39),1))</f>
        <v>+III</v>
      </c>
      <c r="K45" s="9" t="str">
        <f t="array" ref="K45">INDEX(BSKW!$K$15:$K$39,IFERROR(MATCH(MIN(IF(BSKW!$D$15:$D$39&gt;AVERAGE(B45,C45),BSKW!$D$15:$D$39)),BSKW!$D$15:$D$39),1))</f>
        <v>+III</v>
      </c>
      <c r="L45" s="12" t="str">
        <f t="array" ref="L45">INDEX(HTKW!$K$15:$K$40,IFERROR(MATCH(MIN(IF(HTKW!$D$15:$D$40&gt;AVERAGE(B45,C45),HTKW!$D$15:$D$40)),HTKW!$D$15:$D$40),1))</f>
        <v>+III</v>
      </c>
    </row>
    <row r="46" spans="2:12" x14ac:dyDescent="0.25">
      <c r="B46" s="8">
        <v>6.8330000000000002</v>
      </c>
      <c r="C46" s="9">
        <v>6.8840000000000003</v>
      </c>
      <c r="D46" s="23" t="str">
        <f t="shared" si="0"/>
        <v>D</v>
      </c>
      <c r="E46" s="23" t="str">
        <f t="shared" si="1"/>
        <v>+0</v>
      </c>
      <c r="F46" s="9" t="str">
        <f t="array" ref="F46">INDEX(STPH!$O$15:$O$38,IFERROR(MATCH(MIN(IF(STPH!$D$15:$D$38&gt;AVERAGE(B46,C46),STPH!$D$15:$D$38)),STPH!$D$15:$D$38),1))</f>
        <v>D</v>
      </c>
      <c r="G46" s="9" t="str">
        <f t="array" ref="G46">INDEX(STBI!$O$15:$O$40,IFERROR(MATCH(MIN(IF(STBI!$D$15:$D$40&gt;AVERAGE(B46,C46),STBI!$D$15:$D$40)),STBI!$D$15:$D$40),1))</f>
        <v>D</v>
      </c>
      <c r="H46" s="9" t="str">
        <f t="array" ref="H46">INDEX(GEKB!$K$15:$K$104,IFERROR(MATCH(MIN(IF(GEKB!$D$15:$D$104&gt;AVERAGE(B46,C46),GEKB!$D$15:$D$104)),GEKB!$D$15:$D$104),1))</f>
        <v>+0</v>
      </c>
      <c r="I46" s="9" t="str">
        <f t="array" ref="I46">INDEX(DA!$K$15:$K$34,IFERROR(MATCH(MIN(IF(DA!$D$15:$D$34&gt;AVERAGE(B46,C46),DA!$D$15:$D$34)),DA!$D$15:$D$34),1))</f>
        <v>NR</v>
      </c>
      <c r="J46" s="9" t="str">
        <f t="array" ref="J46">INDEX(STKWp!$K$15:$K$39,IFERROR(MATCH(MIN(IF(STKWp!$D$15:$D$39&gt;AVERAGE(B46,C46),STKWp!$D$15:$D$39)),STKWp!$D$15:$D$39),1))</f>
        <v>+III</v>
      </c>
      <c r="K46" s="9" t="str">
        <f t="array" ref="K46">INDEX(BSKW!$K$15:$K$39,IFERROR(MATCH(MIN(IF(BSKW!$D$15:$D$39&gt;AVERAGE(B46,C46),BSKW!$D$15:$D$39)),BSKW!$D$15:$D$39),1))</f>
        <v>+III</v>
      </c>
      <c r="L46" s="12" t="str">
        <f t="array" ref="L46">INDEX(HTKW!$K$15:$K$40,IFERROR(MATCH(MIN(IF(HTKW!$D$15:$D$40&gt;AVERAGE(B46,C46),HTKW!$D$15:$D$40)),HTKW!$D$15:$D$40),1))</f>
        <v>+III</v>
      </c>
    </row>
    <row r="47" spans="2:12" x14ac:dyDescent="0.25">
      <c r="B47" s="8">
        <v>6.8840000000000003</v>
      </c>
      <c r="C47" s="9">
        <v>7.3979999999999997</v>
      </c>
      <c r="D47" s="23" t="str">
        <f t="shared" si="0"/>
        <v>D</v>
      </c>
      <c r="E47" s="23" t="str">
        <f t="shared" si="1"/>
        <v>+I</v>
      </c>
      <c r="F47" s="9" t="str">
        <f t="array" ref="F47">INDEX(STPH!$O$15:$O$38,IFERROR(MATCH(MIN(IF(STPH!$D$15:$D$38&gt;AVERAGE(B47,C47),STPH!$D$15:$D$38)),STPH!$D$15:$D$38),1))</f>
        <v>D</v>
      </c>
      <c r="G47" s="9" t="str">
        <f t="array" ref="G47">INDEX(STBI!$O$15:$O$40,IFERROR(MATCH(MIN(IF(STBI!$D$15:$D$40&gt;AVERAGE(B47,C47),STBI!$D$15:$D$40)),STBI!$D$15:$D$40),1))</f>
        <v>D</v>
      </c>
      <c r="H47" s="9" t="str">
        <f t="array" ref="H47">INDEX(GEKB!$K$15:$K$104,IFERROR(MATCH(MIN(IF(GEKB!$D$15:$D$104&gt;AVERAGE(B47,C47),GEKB!$D$15:$D$104)),GEKB!$D$15:$D$104),1))</f>
        <v>+I</v>
      </c>
      <c r="I47" s="9" t="str">
        <f t="array" ref="I47">INDEX(DA!$K$15:$K$34,IFERROR(MATCH(MIN(IF(DA!$D$15:$D$34&gt;AVERAGE(B47,C47),DA!$D$15:$D$34)),DA!$D$15:$D$34),1))</f>
        <v>NR</v>
      </c>
      <c r="J47" s="9" t="str">
        <f t="array" ref="J47">INDEX(STKWp!$K$15:$K$39,IFERROR(MATCH(MIN(IF(STKWp!$D$15:$D$39&gt;AVERAGE(B47,C47),STKWp!$D$15:$D$39)),STKWp!$D$15:$D$39),1))</f>
        <v>+III</v>
      </c>
      <c r="K47" s="9" t="str">
        <f t="array" ref="K47">INDEX(BSKW!$K$15:$K$39,IFERROR(MATCH(MIN(IF(BSKW!$D$15:$D$39&gt;AVERAGE(B47,C47),BSKW!$D$15:$D$39)),BSKW!$D$15:$D$39),1))</f>
        <v>+III</v>
      </c>
      <c r="L47" s="12" t="str">
        <f t="array" ref="L47">INDEX(HTKW!$K$15:$K$40,IFERROR(MATCH(MIN(IF(HTKW!$D$15:$D$40&gt;AVERAGE(B47,C47),HTKW!$D$15:$D$40)),HTKW!$D$15:$D$40),1))</f>
        <v>+III</v>
      </c>
    </row>
    <row r="48" spans="2:12" x14ac:dyDescent="0.25">
      <c r="B48" s="8">
        <v>7.3979999999999997</v>
      </c>
      <c r="C48" s="9">
        <v>7.7610000000000001</v>
      </c>
      <c r="D48" s="23" t="str">
        <f t="shared" si="0"/>
        <v>D</v>
      </c>
      <c r="E48" s="23" t="str">
        <f t="shared" si="1"/>
        <v>+I</v>
      </c>
      <c r="F48" s="9" t="str">
        <f t="array" ref="F48">INDEX(STPH!$O$15:$O$38,IFERROR(MATCH(MIN(IF(STPH!$D$15:$D$38&gt;AVERAGE(B48,C48),STPH!$D$15:$D$38)),STPH!$D$15:$D$38),1))</f>
        <v>+III</v>
      </c>
      <c r="G48" s="9" t="str">
        <f t="array" ref="G48">INDEX(STBI!$O$15:$O$40,IFERROR(MATCH(MIN(IF(STBI!$D$15:$D$40&gt;AVERAGE(B48,C48),STBI!$D$15:$D$40)),STBI!$D$15:$D$40),1))</f>
        <v>D</v>
      </c>
      <c r="H48" s="9" t="str">
        <f t="array" ref="H48">INDEX(GEKB!$K$15:$K$104,IFERROR(MATCH(MIN(IF(GEKB!$D$15:$D$104&gt;AVERAGE(B48,C48),GEKB!$D$15:$D$104)),GEKB!$D$15:$D$104),1))</f>
        <v>+I</v>
      </c>
      <c r="I48" s="9" t="str">
        <f t="array" ref="I48">INDEX(DA!$K$15:$K$34,IFERROR(MATCH(MIN(IF(DA!$D$15:$D$34&gt;AVERAGE(B48,C48),DA!$D$15:$D$34)),DA!$D$15:$D$34),1))</f>
        <v>NR</v>
      </c>
      <c r="J48" s="9" t="str">
        <f t="array" ref="J48">INDEX(STKWp!$K$15:$K$39,IFERROR(MATCH(MIN(IF(STKWp!$D$15:$D$39&gt;AVERAGE(B48,C48),STKWp!$D$15:$D$39)),STKWp!$D$15:$D$39),1))</f>
        <v>+III</v>
      </c>
      <c r="K48" s="9" t="str">
        <f t="array" ref="K48">INDEX(BSKW!$K$15:$K$39,IFERROR(MATCH(MIN(IF(BSKW!$D$15:$D$39&gt;AVERAGE(B48,C48),BSKW!$D$15:$D$39)),BSKW!$D$15:$D$39),1))</f>
        <v>+III</v>
      </c>
      <c r="L48" s="12" t="str">
        <f t="array" ref="L48">INDEX(HTKW!$K$15:$K$40,IFERROR(MATCH(MIN(IF(HTKW!$D$15:$D$40&gt;AVERAGE(B48,C48),HTKW!$D$15:$D$40)),HTKW!$D$15:$D$40),1))</f>
        <v>+III</v>
      </c>
    </row>
    <row r="49" spans="2:12" x14ac:dyDescent="0.25">
      <c r="B49" s="8">
        <v>7.7610000000000001</v>
      </c>
      <c r="C49" s="9">
        <v>8.01</v>
      </c>
      <c r="D49" s="23" t="str">
        <f t="shared" si="0"/>
        <v>+I</v>
      </c>
      <c r="E49" s="23" t="str">
        <f t="shared" si="1"/>
        <v>+I</v>
      </c>
      <c r="F49" s="9" t="str">
        <f t="array" ref="F49">INDEX(STPH!$O$15:$O$38,IFERROR(MATCH(MIN(IF(STPH!$D$15:$D$38&gt;AVERAGE(B49,C49),STPH!$D$15:$D$38)),STPH!$D$15:$D$38),1))</f>
        <v>+III</v>
      </c>
      <c r="G49" s="9" t="str">
        <f t="array" ref="G49">INDEX(STBI!$O$15:$O$40,IFERROR(MATCH(MIN(IF(STBI!$D$15:$D$40&gt;AVERAGE(B49,C49),STBI!$D$15:$D$40)),STBI!$D$15:$D$40),1))</f>
        <v>+II</v>
      </c>
      <c r="H49" s="9" t="str">
        <f t="array" ref="H49">INDEX(GEKB!$K$15:$K$104,IFERROR(MATCH(MIN(IF(GEKB!$D$15:$D$104&gt;AVERAGE(B49,C49),GEKB!$D$15:$D$104)),GEKB!$D$15:$D$104),1))</f>
        <v>+I</v>
      </c>
      <c r="I49" s="9" t="str">
        <f t="array" ref="I49">INDEX(DA!$K$15:$K$34,IFERROR(MATCH(MIN(IF(DA!$D$15:$D$34&gt;AVERAGE(B49,C49),DA!$D$15:$D$34)),DA!$D$15:$D$34),1))</f>
        <v>NR</v>
      </c>
      <c r="J49" s="9" t="str">
        <f t="array" ref="J49">INDEX(STKWp!$K$15:$K$39,IFERROR(MATCH(MIN(IF(STKWp!$D$15:$D$39&gt;AVERAGE(B49,C49),STKWp!$D$15:$D$39)),STKWp!$D$15:$D$39),1))</f>
        <v>+III</v>
      </c>
      <c r="K49" s="9" t="str">
        <f t="array" ref="K49">INDEX(BSKW!$K$15:$K$39,IFERROR(MATCH(MIN(IF(BSKW!$D$15:$D$39&gt;AVERAGE(B49,C49),BSKW!$D$15:$D$39)),BSKW!$D$15:$D$39),1))</f>
        <v>+III</v>
      </c>
      <c r="L49" s="12" t="str">
        <f t="array" ref="L49">INDEX(HTKW!$K$15:$K$40,IFERROR(MATCH(MIN(IF(HTKW!$D$15:$D$40&gt;AVERAGE(B49,C49),HTKW!$D$15:$D$40)),HTKW!$D$15:$D$40),1))</f>
        <v>+III</v>
      </c>
    </row>
    <row r="50" spans="2:12" x14ac:dyDescent="0.25">
      <c r="B50" s="8">
        <v>8.01</v>
      </c>
      <c r="C50" s="9">
        <v>8.0380000000000003</v>
      </c>
      <c r="D50" s="23" t="str">
        <f t="shared" si="0"/>
        <v>+I</v>
      </c>
      <c r="E50" s="23" t="str">
        <f t="shared" si="1"/>
        <v>+I</v>
      </c>
      <c r="F50" s="9" t="str">
        <f t="array" ref="F50">INDEX(STPH!$O$15:$O$38,IFERROR(MATCH(MIN(IF(STPH!$D$15:$D$38&gt;AVERAGE(B50,C50),STPH!$D$15:$D$38)),STPH!$D$15:$D$38),1))</f>
        <v>+III</v>
      </c>
      <c r="G50" s="9" t="str">
        <f t="array" ref="G50">INDEX(STBI!$O$15:$O$40,IFERROR(MATCH(MIN(IF(STBI!$D$15:$D$40&gt;AVERAGE(B50,C50),STBI!$D$15:$D$40)),STBI!$D$15:$D$40),1))</f>
        <v>+III</v>
      </c>
      <c r="H50" s="9" t="str">
        <f t="array" ref="H50">INDEX(GEKB!$K$15:$K$104,IFERROR(MATCH(MIN(IF(GEKB!$D$15:$D$104&gt;AVERAGE(B50,C50),GEKB!$D$15:$D$104)),GEKB!$D$15:$D$104),1))</f>
        <v>+I</v>
      </c>
      <c r="I50" s="9" t="str">
        <f t="array" ref="I50">INDEX(DA!$K$15:$K$34,IFERROR(MATCH(MIN(IF(DA!$D$15:$D$34&gt;AVERAGE(B50,C50),DA!$D$15:$D$34)),DA!$D$15:$D$34),1))</f>
        <v>NR</v>
      </c>
      <c r="J50" s="9" t="str">
        <f t="array" ref="J50">INDEX(STKWp!$K$15:$K$39,IFERROR(MATCH(MIN(IF(STKWp!$D$15:$D$39&gt;AVERAGE(B50,C50),STKWp!$D$15:$D$39)),STKWp!$D$15:$D$39),1))</f>
        <v>+III</v>
      </c>
      <c r="K50" s="9" t="str">
        <f t="array" ref="K50">INDEX(BSKW!$K$15:$K$39,IFERROR(MATCH(MIN(IF(BSKW!$D$15:$D$39&gt;AVERAGE(B50,C50),BSKW!$D$15:$D$39)),BSKW!$D$15:$D$39),1))</f>
        <v>+III</v>
      </c>
      <c r="L50" s="12" t="str">
        <f t="array" ref="L50">INDEX(HTKW!$K$15:$K$40,IFERROR(MATCH(MIN(IF(HTKW!$D$15:$D$40&gt;AVERAGE(B50,C50),HTKW!$D$15:$D$40)),HTKW!$D$15:$D$40),1))</f>
        <v>+III</v>
      </c>
    </row>
    <row r="51" spans="2:12" x14ac:dyDescent="0.25">
      <c r="B51" s="8">
        <v>8.0380000000000003</v>
      </c>
      <c r="C51" s="9">
        <v>8.1240000000000006</v>
      </c>
      <c r="D51" s="23" t="str">
        <f t="shared" si="0"/>
        <v>+I</v>
      </c>
      <c r="E51" s="23" t="str">
        <f t="shared" si="1"/>
        <v>+I</v>
      </c>
      <c r="F51" s="9" t="str">
        <f t="array" ref="F51">INDEX(STPH!$O$15:$O$38,IFERROR(MATCH(MIN(IF(STPH!$D$15:$D$38&gt;AVERAGE(B51,C51),STPH!$D$15:$D$38)),STPH!$D$15:$D$38),1))</f>
        <v>+III</v>
      </c>
      <c r="G51" s="9" t="str">
        <f t="array" ref="G51">INDEX(STBI!$O$15:$O$40,IFERROR(MATCH(MIN(IF(STBI!$D$15:$D$40&gt;AVERAGE(B51,C51),STBI!$D$15:$D$40)),STBI!$D$15:$D$40),1))</f>
        <v>+III</v>
      </c>
      <c r="H51" s="9" t="str">
        <f t="array" ref="H51">INDEX(GEKB!$K$15:$K$104,IFERROR(MATCH(MIN(IF(GEKB!$D$15:$D$104&gt;AVERAGE(B51,C51),GEKB!$D$15:$D$104)),GEKB!$D$15:$D$104),1))</f>
        <v>+I</v>
      </c>
      <c r="I51" s="9" t="str">
        <f t="array" ref="I51">INDEX(DA!$K$15:$K$34,IFERROR(MATCH(MIN(IF(DA!$D$15:$D$34&gt;AVERAGE(B51,C51),DA!$D$15:$D$34)),DA!$D$15:$D$34),1))</f>
        <v>NR</v>
      </c>
      <c r="J51" s="9" t="str">
        <f t="array" ref="J51">INDEX(STKWp!$K$15:$K$39,IFERROR(MATCH(MIN(IF(STKWp!$D$15:$D$39&gt;AVERAGE(B51,C51),STKWp!$D$15:$D$39)),STKWp!$D$15:$D$39),1))</f>
        <v>+III</v>
      </c>
      <c r="K51" s="9" t="str">
        <f t="array" ref="K51">INDEX(BSKW!$K$15:$K$39,IFERROR(MATCH(MIN(IF(BSKW!$D$15:$D$39&gt;AVERAGE(B51,C51),BSKW!$D$15:$D$39)),BSKW!$D$15:$D$39),1))</f>
        <v>+III</v>
      </c>
      <c r="L51" s="12" t="str">
        <f t="array" ref="L51">INDEX(HTKW!$K$15:$K$40,IFERROR(MATCH(MIN(IF(HTKW!$D$15:$D$40&gt;AVERAGE(B51,C51),HTKW!$D$15:$D$40)),HTKW!$D$15:$D$40),1))</f>
        <v>+III</v>
      </c>
    </row>
    <row r="52" spans="2:12" x14ac:dyDescent="0.25">
      <c r="B52" s="8">
        <v>8.1240000000000006</v>
      </c>
      <c r="C52" s="9">
        <v>8.18</v>
      </c>
      <c r="D52" s="23" t="str">
        <f t="shared" si="0"/>
        <v>+III</v>
      </c>
      <c r="E52" s="23" t="str">
        <f t="shared" si="1"/>
        <v>+III</v>
      </c>
      <c r="F52" s="9" t="str">
        <f t="array" ref="F52">INDEX(STPH!$O$15:$O$38,IFERROR(MATCH(MIN(IF(STPH!$D$15:$D$38&gt;AVERAGE(B52,C52),STPH!$D$15:$D$38)),STPH!$D$15:$D$38),1))</f>
        <v>+III</v>
      </c>
      <c r="G52" s="9" t="str">
        <f t="array" ref="G52">INDEX(STBI!$O$15:$O$40,IFERROR(MATCH(MIN(IF(STBI!$D$15:$D$40&gt;AVERAGE(B52,C52),STBI!$D$15:$D$40)),STBI!$D$15:$D$40),1))</f>
        <v>+III</v>
      </c>
      <c r="H52" s="9" t="str">
        <f t="array" ref="H52">INDEX(GEKB!$K$15:$K$104,IFERROR(MATCH(MIN(IF(GEKB!$D$15:$D$104&gt;AVERAGE(B52,C52),GEKB!$D$15:$D$104)),GEKB!$D$15:$D$104),1))</f>
        <v>+III</v>
      </c>
      <c r="I52" s="9" t="str">
        <f t="array" ref="I52">INDEX(DA!$K$15:$K$34,IFERROR(MATCH(MIN(IF(DA!$D$15:$D$34&gt;AVERAGE(B52,C52),DA!$D$15:$D$34)),DA!$D$15:$D$34),1))</f>
        <v>NR</v>
      </c>
      <c r="J52" s="9" t="str">
        <f t="array" ref="J52">INDEX(STKWp!$K$15:$K$39,IFERROR(MATCH(MIN(IF(STKWp!$D$15:$D$39&gt;AVERAGE(B52,C52),STKWp!$D$15:$D$39)),STKWp!$D$15:$D$39),1))</f>
        <v>+III</v>
      </c>
      <c r="K52" s="9" t="str">
        <f t="array" ref="K52">INDEX(BSKW!$K$15:$K$39,IFERROR(MATCH(MIN(IF(BSKW!$D$15:$D$39&gt;AVERAGE(B52,C52),BSKW!$D$15:$D$39)),BSKW!$D$15:$D$39),1))</f>
        <v>+III</v>
      </c>
      <c r="L52" s="12" t="str">
        <f t="array" ref="L52">INDEX(HTKW!$K$15:$K$40,IFERROR(MATCH(MIN(IF(HTKW!$D$15:$D$40&gt;AVERAGE(B52,C52),HTKW!$D$15:$D$40)),HTKW!$D$15:$D$40),1))</f>
        <v>+III</v>
      </c>
    </row>
    <row r="53" spans="2:12" x14ac:dyDescent="0.25">
      <c r="B53" s="8">
        <v>8.18</v>
      </c>
      <c r="C53" s="9">
        <v>8.5459999999999994</v>
      </c>
      <c r="D53" s="23" t="str">
        <f t="shared" si="0"/>
        <v>+III</v>
      </c>
      <c r="E53" s="23" t="str">
        <f t="shared" si="1"/>
        <v>+III</v>
      </c>
      <c r="F53" s="9" t="str">
        <f t="array" ref="F53">INDEX(STPH!$O$15:$O$38,IFERROR(MATCH(MIN(IF(STPH!$D$15:$D$38&gt;AVERAGE(B53,C53),STPH!$D$15:$D$38)),STPH!$D$15:$D$38),1))</f>
        <v>+III</v>
      </c>
      <c r="G53" s="9" t="str">
        <f t="array" ref="G53">INDEX(STBI!$O$15:$O$40,IFERROR(MATCH(MIN(IF(STBI!$D$15:$D$40&gt;AVERAGE(B53,C53),STBI!$D$15:$D$40)),STBI!$D$15:$D$40),1))</f>
        <v>+III</v>
      </c>
      <c r="H53" s="9" t="str">
        <f t="array" ref="H53">INDEX(GEKB!$K$15:$K$104,IFERROR(MATCH(MIN(IF(GEKB!$D$15:$D$104&gt;AVERAGE(B53,C53),GEKB!$D$15:$D$104)),GEKB!$D$15:$D$104),1))</f>
        <v>+III</v>
      </c>
      <c r="I53" s="9" t="str">
        <f t="array" ref="I53">INDEX(DA!$K$15:$K$34,IFERROR(MATCH(MIN(IF(DA!$D$15:$D$34&gt;AVERAGE(B53,C53),DA!$D$15:$D$34)),DA!$D$15:$D$34),1))</f>
        <v>NR</v>
      </c>
      <c r="J53" s="9" t="str">
        <f t="array" ref="J53">INDEX(STKWp!$K$15:$K$39,IFERROR(MATCH(MIN(IF(STKWp!$D$15:$D$39&gt;AVERAGE(B53,C53),STKWp!$D$15:$D$39)),STKWp!$D$15:$D$39),1))</f>
        <v>+III</v>
      </c>
      <c r="K53" s="9" t="str">
        <f t="array" ref="K53">INDEX(BSKW!$K$15:$K$39,IFERROR(MATCH(MIN(IF(BSKW!$D$15:$D$39&gt;AVERAGE(B53,C53),BSKW!$D$15:$D$39)),BSKW!$D$15:$D$39),1))</f>
        <v>+III</v>
      </c>
      <c r="L53" s="12" t="str">
        <f t="array" ref="L53">INDEX(HTKW!$K$15:$K$40,IFERROR(MATCH(MIN(IF(HTKW!$D$15:$D$40&gt;AVERAGE(B53,C53),HTKW!$D$15:$D$40)),HTKW!$D$15:$D$40),1))</f>
        <v>+III</v>
      </c>
    </row>
    <row r="54" spans="2:12" x14ac:dyDescent="0.25">
      <c r="B54" s="8">
        <v>8.5459999999999994</v>
      </c>
      <c r="C54" s="9">
        <v>8.6720000000000006</v>
      </c>
      <c r="D54" s="23" t="str">
        <f t="shared" si="0"/>
        <v>+III</v>
      </c>
      <c r="E54" s="23" t="str">
        <f t="shared" si="1"/>
        <v>+III</v>
      </c>
      <c r="F54" s="9" t="str">
        <f t="array" ref="F54">INDEX(STPH!$O$15:$O$38,IFERROR(MATCH(MIN(IF(STPH!$D$15:$D$38&gt;AVERAGE(B54,C54),STPH!$D$15:$D$38)),STPH!$D$15:$D$38),1))</f>
        <v>+III</v>
      </c>
      <c r="G54" s="9" t="str">
        <f t="array" ref="G54">INDEX(STBI!$O$15:$O$40,IFERROR(MATCH(MIN(IF(STBI!$D$15:$D$40&gt;AVERAGE(B54,C54),STBI!$D$15:$D$40)),STBI!$D$15:$D$40),1))</f>
        <v>+III</v>
      </c>
      <c r="H54" s="9" t="str">
        <f t="array" ref="H54">INDEX(GEKB!$K$15:$K$104,IFERROR(MATCH(MIN(IF(GEKB!$D$15:$D$104&gt;AVERAGE(B54,C54),GEKB!$D$15:$D$104)),GEKB!$D$15:$D$104),1))</f>
        <v>+III</v>
      </c>
      <c r="I54" s="9" t="str">
        <f t="array" ref="I54">INDEX(DA!$K$15:$K$34,IFERROR(MATCH(MIN(IF(DA!$D$15:$D$34&gt;AVERAGE(B54,C54),DA!$D$15:$D$34)),DA!$D$15:$D$34),1))</f>
        <v>NR</v>
      </c>
      <c r="J54" s="9" t="str">
        <f t="array" ref="J54">INDEX(STKWp!$K$15:$K$39,IFERROR(MATCH(MIN(IF(STKWp!$D$15:$D$39&gt;AVERAGE(B54,C54),STKWp!$D$15:$D$39)),STKWp!$D$15:$D$39),1))</f>
        <v>+III</v>
      </c>
      <c r="K54" s="9" t="str">
        <f t="array" ref="K54">INDEX(BSKW!$K$15:$K$39,IFERROR(MATCH(MIN(IF(BSKW!$D$15:$D$39&gt;AVERAGE(B54,C54),BSKW!$D$15:$D$39)),BSKW!$D$15:$D$39),1))</f>
        <v>+III</v>
      </c>
      <c r="L54" s="12" t="str">
        <f t="array" ref="L54">INDEX(HTKW!$K$15:$K$40,IFERROR(MATCH(MIN(IF(HTKW!$D$15:$D$40&gt;AVERAGE(B54,C54),HTKW!$D$15:$D$40)),HTKW!$D$15:$D$40),1))</f>
        <v>+III</v>
      </c>
    </row>
    <row r="55" spans="2:12" x14ac:dyDescent="0.25">
      <c r="B55" s="8">
        <v>8.6720000000000006</v>
      </c>
      <c r="C55" s="9">
        <v>9.1259999999999994</v>
      </c>
      <c r="D55" s="23" t="str">
        <f t="shared" si="0"/>
        <v>+III</v>
      </c>
      <c r="E55" s="23" t="str">
        <f t="shared" si="1"/>
        <v>+III</v>
      </c>
      <c r="F55" s="9" t="str">
        <f t="array" ref="F55">INDEX(STPH!$O$15:$O$38,IFERROR(MATCH(MIN(IF(STPH!$D$15:$D$38&gt;AVERAGE(B55,C55),STPH!$D$15:$D$38)),STPH!$D$15:$D$38),1))</f>
        <v>+III</v>
      </c>
      <c r="G55" s="9" t="str">
        <f t="array" ref="G55">INDEX(STBI!$O$15:$O$40,IFERROR(MATCH(MIN(IF(STBI!$D$15:$D$40&gt;AVERAGE(B55,C55),STBI!$D$15:$D$40)),STBI!$D$15:$D$40),1))</f>
        <v>+III</v>
      </c>
      <c r="H55" s="9" t="str">
        <f t="array" ref="H55">INDEX(GEKB!$K$15:$K$104,IFERROR(MATCH(MIN(IF(GEKB!$D$15:$D$104&gt;AVERAGE(B55,C55),GEKB!$D$15:$D$104)),GEKB!$D$15:$D$104),1))</f>
        <v>+III</v>
      </c>
      <c r="I55" s="9" t="str">
        <f t="array" ref="I55">INDEX(DA!$K$15:$K$34,IFERROR(MATCH(MIN(IF(DA!$D$15:$D$34&gt;AVERAGE(B55,C55),DA!$D$15:$D$34)),DA!$D$15:$D$34),1))</f>
        <v>NR</v>
      </c>
      <c r="J55" s="9" t="str">
        <f t="array" ref="J55">INDEX(STKWp!$K$15:$K$39,IFERROR(MATCH(MIN(IF(STKWp!$D$15:$D$39&gt;AVERAGE(B55,C55),STKWp!$D$15:$D$39)),STKWp!$D$15:$D$39),1))</f>
        <v>+III</v>
      </c>
      <c r="K55" s="9" t="str">
        <f t="array" ref="K55">INDEX(BSKW!$K$15:$K$39,IFERROR(MATCH(MIN(IF(BSKW!$D$15:$D$39&gt;AVERAGE(B55,C55),BSKW!$D$15:$D$39)),BSKW!$D$15:$D$39),1))</f>
        <v>+III</v>
      </c>
      <c r="L55" s="12" t="str">
        <f t="array" ref="L55">INDEX(HTKW!$K$15:$K$40,IFERROR(MATCH(MIN(IF(HTKW!$D$15:$D$40&gt;AVERAGE(B55,C55),HTKW!$D$15:$D$40)),HTKW!$D$15:$D$40),1))</f>
        <v>+III</v>
      </c>
    </row>
    <row r="56" spans="2:12" x14ac:dyDescent="0.25">
      <c r="B56" s="8">
        <v>9.1259999999999994</v>
      </c>
      <c r="C56" s="9">
        <v>9.1419999999999995</v>
      </c>
      <c r="D56" s="23" t="str">
        <f t="shared" si="0"/>
        <v>+II</v>
      </c>
      <c r="E56" s="23" t="str">
        <f t="shared" si="1"/>
        <v>+II</v>
      </c>
      <c r="F56" s="9" t="str">
        <f t="array" ref="F56">INDEX(STPH!$O$15:$O$38,IFERROR(MATCH(MIN(IF(STPH!$D$15:$D$38&gt;AVERAGE(B56,C56),STPH!$D$15:$D$38)),STPH!$D$15:$D$38),1))</f>
        <v>+III</v>
      </c>
      <c r="G56" s="9" t="str">
        <f t="array" ref="G56">INDEX(STBI!$O$15:$O$40,IFERROR(MATCH(MIN(IF(STBI!$D$15:$D$40&gt;AVERAGE(B56,C56),STBI!$D$15:$D$40)),STBI!$D$15:$D$40),1))</f>
        <v>+III</v>
      </c>
      <c r="H56" s="9" t="str">
        <f t="array" ref="H56">INDEX(GEKB!$K$15:$K$104,IFERROR(MATCH(MIN(IF(GEKB!$D$15:$D$104&gt;AVERAGE(B56,C56),GEKB!$D$15:$D$104)),GEKB!$D$15:$D$104),1))</f>
        <v>+III</v>
      </c>
      <c r="I56" s="9" t="str">
        <f t="array" ref="I56">INDEX(DA!$K$15:$K$34,IFERROR(MATCH(MIN(IF(DA!$D$15:$D$34&gt;AVERAGE(B56,C56),DA!$D$15:$D$34)),DA!$D$15:$D$34),1))</f>
        <v>NR</v>
      </c>
      <c r="J56" s="9" t="str">
        <f t="array" ref="J56">INDEX(STKWp!$K$15:$K$39,IFERROR(MATCH(MIN(IF(STKWp!$D$15:$D$39&gt;AVERAGE(B56,C56),STKWp!$D$15:$D$39)),STKWp!$D$15:$D$39),1))</f>
        <v>+II</v>
      </c>
      <c r="K56" s="9" t="str">
        <f t="array" ref="K56">INDEX(BSKW!$K$15:$K$39,IFERROR(MATCH(MIN(IF(BSKW!$D$15:$D$39&gt;AVERAGE(B56,C56),BSKW!$D$15:$D$39)),BSKW!$D$15:$D$39),1))</f>
        <v>+II</v>
      </c>
      <c r="L56" s="12" t="str">
        <f t="array" ref="L56">INDEX(HTKW!$K$15:$K$40,IFERROR(MATCH(MIN(IF(HTKW!$D$15:$D$40&gt;AVERAGE(B56,C56),HTKW!$D$15:$D$40)),HTKW!$D$15:$D$40),1))</f>
        <v>+III</v>
      </c>
    </row>
    <row r="57" spans="2:12" x14ac:dyDescent="0.25">
      <c r="B57" s="8">
        <v>9.1419999999999995</v>
      </c>
      <c r="C57" s="9">
        <v>9.2959999999999994</v>
      </c>
      <c r="D57" s="23" t="str">
        <f t="shared" si="0"/>
        <v>+II</v>
      </c>
      <c r="E57" s="23" t="str">
        <f t="shared" si="1"/>
        <v>+II</v>
      </c>
      <c r="F57" s="9" t="str">
        <f t="array" ref="F57">INDEX(STPH!$O$15:$O$38,IFERROR(MATCH(MIN(IF(STPH!$D$15:$D$38&gt;AVERAGE(B57,C57),STPH!$D$15:$D$38)),STPH!$D$15:$D$38),1))</f>
        <v>+III</v>
      </c>
      <c r="G57" s="9" t="str">
        <f t="array" ref="G57">INDEX(STBI!$O$15:$O$40,IFERROR(MATCH(MIN(IF(STBI!$D$15:$D$40&gt;AVERAGE(B57,C57),STBI!$D$15:$D$40)),STBI!$D$15:$D$40),1))</f>
        <v>+III</v>
      </c>
      <c r="H57" s="9" t="str">
        <f t="array" ref="H57">INDEX(GEKB!$K$15:$K$104,IFERROR(MATCH(MIN(IF(GEKB!$D$15:$D$104&gt;AVERAGE(B57,C57),GEKB!$D$15:$D$104)),GEKB!$D$15:$D$104),1))</f>
        <v>+III</v>
      </c>
      <c r="I57" s="9" t="str">
        <f t="array" ref="I57">INDEX(DA!$K$15:$K$34,IFERROR(MATCH(MIN(IF(DA!$D$15:$D$34&gt;AVERAGE(B57,C57),DA!$D$15:$D$34)),DA!$D$15:$D$34),1))</f>
        <v>NR</v>
      </c>
      <c r="J57" s="9" t="str">
        <f t="array" ref="J57">INDEX(STKWp!$K$15:$K$39,IFERROR(MATCH(MIN(IF(STKWp!$D$15:$D$39&gt;AVERAGE(B57,C57),STKWp!$D$15:$D$39)),STKWp!$D$15:$D$39),1))</f>
        <v>+II</v>
      </c>
      <c r="K57" s="9" t="str">
        <f t="array" ref="K57">INDEX(BSKW!$K$15:$K$39,IFERROR(MATCH(MIN(IF(BSKW!$D$15:$D$39&gt;AVERAGE(B57,C57),BSKW!$D$15:$D$39)),BSKW!$D$15:$D$39),1))</f>
        <v>+II</v>
      </c>
      <c r="L57" s="12" t="str">
        <f t="array" ref="L57">INDEX(HTKW!$K$15:$K$40,IFERROR(MATCH(MIN(IF(HTKW!$D$15:$D$40&gt;AVERAGE(B57,C57),HTKW!$D$15:$D$40)),HTKW!$D$15:$D$40),1))</f>
        <v>+III</v>
      </c>
    </row>
    <row r="58" spans="2:12" x14ac:dyDescent="0.25">
      <c r="B58" s="8">
        <v>9.2959999999999994</v>
      </c>
      <c r="C58" s="9">
        <v>9.9030000000000005</v>
      </c>
      <c r="D58" s="23" t="str">
        <f t="shared" si="0"/>
        <v>+III</v>
      </c>
      <c r="E58" s="23" t="str">
        <f t="shared" si="1"/>
        <v>+III</v>
      </c>
      <c r="F58" s="9" t="str">
        <f t="array" ref="F58">INDEX(STPH!$O$15:$O$38,IFERROR(MATCH(MIN(IF(STPH!$D$15:$D$38&gt;AVERAGE(B58,C58),STPH!$D$15:$D$38)),STPH!$D$15:$D$38),1))</f>
        <v>+III</v>
      </c>
      <c r="G58" s="9" t="str">
        <f t="array" ref="G58">INDEX(STBI!$O$15:$O$40,IFERROR(MATCH(MIN(IF(STBI!$D$15:$D$40&gt;AVERAGE(B58,C58),STBI!$D$15:$D$40)),STBI!$D$15:$D$40),1))</f>
        <v>+III</v>
      </c>
      <c r="H58" s="9" t="str">
        <f t="array" ref="H58">INDEX(GEKB!$K$15:$K$104,IFERROR(MATCH(MIN(IF(GEKB!$D$15:$D$104&gt;AVERAGE(B58,C58),GEKB!$D$15:$D$104)),GEKB!$D$15:$D$104),1))</f>
        <v>+III</v>
      </c>
      <c r="I58" s="9" t="str">
        <f t="array" ref="I58">INDEX(DA!$K$15:$K$34,IFERROR(MATCH(MIN(IF(DA!$D$15:$D$34&gt;AVERAGE(B58,C58),DA!$D$15:$D$34)),DA!$D$15:$D$34),1))</f>
        <v>NR</v>
      </c>
      <c r="J58" s="9" t="str">
        <f t="array" ref="J58">INDEX(STKWp!$K$15:$K$39,IFERROR(MATCH(MIN(IF(STKWp!$D$15:$D$39&gt;AVERAGE(B58,C58),STKWp!$D$15:$D$39)),STKWp!$D$15:$D$39),1))</f>
        <v>+III</v>
      </c>
      <c r="K58" s="9" t="str">
        <f t="array" ref="K58">INDEX(BSKW!$K$15:$K$39,IFERROR(MATCH(MIN(IF(BSKW!$D$15:$D$39&gt;AVERAGE(B58,C58),BSKW!$D$15:$D$39)),BSKW!$D$15:$D$39),1))</f>
        <v>+III</v>
      </c>
      <c r="L58" s="12" t="str">
        <f t="array" ref="L58">INDEX(HTKW!$K$15:$K$40,IFERROR(MATCH(MIN(IF(HTKW!$D$15:$D$40&gt;AVERAGE(B58,C58),HTKW!$D$15:$D$40)),HTKW!$D$15:$D$40),1))</f>
        <v>+III</v>
      </c>
    </row>
    <row r="59" spans="2:12" x14ac:dyDescent="0.25">
      <c r="B59" s="8">
        <v>9.9030000000000005</v>
      </c>
      <c r="C59" s="9">
        <v>10.29</v>
      </c>
      <c r="D59" s="23" t="str">
        <f t="shared" si="0"/>
        <v>D</v>
      </c>
      <c r="E59" s="23" t="str">
        <f t="shared" si="1"/>
        <v>+III</v>
      </c>
      <c r="F59" s="9" t="str">
        <f t="array" ref="F59">INDEX(STPH!$O$15:$O$38,IFERROR(MATCH(MIN(IF(STPH!$D$15:$D$38&gt;AVERAGE(B59,C59),STPH!$D$15:$D$38)),STPH!$D$15:$D$38),1))</f>
        <v>+III</v>
      </c>
      <c r="G59" s="9" t="str">
        <f t="array" ref="G59">INDEX(STBI!$O$15:$O$40,IFERROR(MATCH(MIN(IF(STBI!$D$15:$D$40&gt;AVERAGE(B59,C59),STBI!$D$15:$D$40)),STBI!$D$15:$D$40),1))</f>
        <v>+III</v>
      </c>
      <c r="H59" s="9" t="str">
        <f t="array" ref="H59">INDEX(GEKB!$K$15:$K$104,IFERROR(MATCH(MIN(IF(GEKB!$D$15:$D$104&gt;AVERAGE(B59,C59),GEKB!$D$15:$D$104)),GEKB!$D$15:$D$104),1))</f>
        <v>D</v>
      </c>
      <c r="I59" s="9" t="str">
        <f t="array" ref="I59">INDEX(DA!$K$15:$K$34,IFERROR(MATCH(MIN(IF(DA!$D$15:$D$34&gt;AVERAGE(B59,C59),DA!$D$15:$D$34)),DA!$D$15:$D$34),1))</f>
        <v>NR</v>
      </c>
      <c r="J59" s="9" t="str">
        <f t="array" ref="J59">INDEX(STKWp!$K$15:$K$39,IFERROR(MATCH(MIN(IF(STKWp!$D$15:$D$39&gt;AVERAGE(B59,C59),STKWp!$D$15:$D$39)),STKWp!$D$15:$D$39),1))</f>
        <v>+III</v>
      </c>
      <c r="K59" s="9" t="str">
        <f t="array" ref="K59">INDEX(BSKW!$K$15:$K$39,IFERROR(MATCH(MIN(IF(BSKW!$D$15:$D$39&gt;AVERAGE(B59,C59),BSKW!$D$15:$D$39)),BSKW!$D$15:$D$39),1))</f>
        <v>+III</v>
      </c>
      <c r="L59" s="12" t="str">
        <f t="array" ref="L59">INDEX(HTKW!$K$15:$K$40,IFERROR(MATCH(MIN(IF(HTKW!$D$15:$D$40&gt;AVERAGE(B59,C59),HTKW!$D$15:$D$40)),HTKW!$D$15:$D$40),1))</f>
        <v>+III</v>
      </c>
    </row>
    <row r="60" spans="2:12" x14ac:dyDescent="0.25">
      <c r="B60" s="8">
        <v>10.29</v>
      </c>
      <c r="C60" s="9">
        <v>10.696999999999999</v>
      </c>
      <c r="D60" s="23" t="str">
        <f t="shared" si="0"/>
        <v>D</v>
      </c>
      <c r="E60" s="23" t="str">
        <f t="shared" si="1"/>
        <v>+III</v>
      </c>
      <c r="F60" s="9" t="str">
        <f t="array" ref="F60">INDEX(STPH!$O$15:$O$38,IFERROR(MATCH(MIN(IF(STPH!$D$15:$D$38&gt;AVERAGE(B60,C60),STPH!$D$15:$D$38)),STPH!$D$15:$D$38),1))</f>
        <v>+III</v>
      </c>
      <c r="G60" s="9" t="str">
        <f t="array" ref="G60">INDEX(STBI!$O$15:$O$40,IFERROR(MATCH(MIN(IF(STBI!$D$15:$D$40&gt;AVERAGE(B60,C60),STBI!$D$15:$D$40)),STBI!$D$15:$D$40),1))</f>
        <v>+III</v>
      </c>
      <c r="H60" s="9" t="str">
        <f t="array" ref="H60">INDEX(GEKB!$K$15:$K$104,IFERROR(MATCH(MIN(IF(GEKB!$D$15:$D$104&gt;AVERAGE(B60,C60),GEKB!$D$15:$D$104)),GEKB!$D$15:$D$104),1))</f>
        <v>D</v>
      </c>
      <c r="I60" s="9" t="str">
        <f t="array" ref="I60">INDEX(DA!$K$15:$K$34,IFERROR(MATCH(MIN(IF(DA!$D$15:$D$34&gt;AVERAGE(B60,C60),DA!$D$15:$D$34)),DA!$D$15:$D$34),1))</f>
        <v>NR</v>
      </c>
      <c r="J60" s="9" t="str">
        <f t="array" ref="J60">INDEX(STKWp!$K$15:$K$39,IFERROR(MATCH(MIN(IF(STKWp!$D$15:$D$39&gt;AVERAGE(B60,C60),STKWp!$D$15:$D$39)),STKWp!$D$15:$D$39),1))</f>
        <v>+III</v>
      </c>
      <c r="K60" s="9" t="str">
        <f t="array" ref="K60">INDEX(BSKW!$K$15:$K$39,IFERROR(MATCH(MIN(IF(BSKW!$D$15:$D$39&gt;AVERAGE(B60,C60),BSKW!$D$15:$D$39)),BSKW!$D$15:$D$39),1))</f>
        <v>+III</v>
      </c>
      <c r="L60" s="12" t="str">
        <f t="array" ref="L60">INDEX(HTKW!$K$15:$K$40,IFERROR(MATCH(MIN(IF(HTKW!$D$15:$D$40&gt;AVERAGE(B60,C60),HTKW!$D$15:$D$40)),HTKW!$D$15:$D$40),1))</f>
        <v>+III</v>
      </c>
    </row>
    <row r="61" spans="2:12" x14ac:dyDescent="0.25">
      <c r="B61" s="8">
        <v>10.696999999999999</v>
      </c>
      <c r="C61" s="9">
        <v>10.747999999999999</v>
      </c>
      <c r="D61" s="23" t="str">
        <f t="shared" si="0"/>
        <v>D</v>
      </c>
      <c r="E61" s="23" t="str">
        <f t="shared" si="1"/>
        <v>+I</v>
      </c>
      <c r="F61" s="9" t="str">
        <f t="array" ref="F61">INDEX(STPH!$O$15:$O$38,IFERROR(MATCH(MIN(IF(STPH!$D$15:$D$38&gt;AVERAGE(B61,C61),STPH!$D$15:$D$38)),STPH!$D$15:$D$38),1))</f>
        <v>+I</v>
      </c>
      <c r="G61" s="9" t="str">
        <f t="array" ref="G61">INDEX(STBI!$O$15:$O$40,IFERROR(MATCH(MIN(IF(STBI!$D$15:$D$40&gt;AVERAGE(B61,C61),STBI!$D$15:$D$40)),STBI!$D$15:$D$40),1))</f>
        <v>+III</v>
      </c>
      <c r="H61" s="9" t="str">
        <f t="array" ref="H61">INDEX(GEKB!$K$15:$K$104,IFERROR(MATCH(MIN(IF(GEKB!$D$15:$D$104&gt;AVERAGE(B61,C61),GEKB!$D$15:$D$104)),GEKB!$D$15:$D$104),1))</f>
        <v>D</v>
      </c>
      <c r="I61" s="9" t="str">
        <f t="array" ref="I61">INDEX(DA!$K$15:$K$34,IFERROR(MATCH(MIN(IF(DA!$D$15:$D$34&gt;AVERAGE(B61,C61),DA!$D$15:$D$34)),DA!$D$15:$D$34),1))</f>
        <v>NR</v>
      </c>
      <c r="J61" s="9" t="str">
        <f t="array" ref="J61">INDEX(STKWp!$K$15:$K$39,IFERROR(MATCH(MIN(IF(STKWp!$D$15:$D$39&gt;AVERAGE(B61,C61),STKWp!$D$15:$D$39)),STKWp!$D$15:$D$39),1))</f>
        <v>+III</v>
      </c>
      <c r="K61" s="9" t="str">
        <f t="array" ref="K61">INDEX(BSKW!$K$15:$K$39,IFERROR(MATCH(MIN(IF(BSKW!$D$15:$D$39&gt;AVERAGE(B61,C61),BSKW!$D$15:$D$39)),BSKW!$D$15:$D$39),1))</f>
        <v>+III</v>
      </c>
      <c r="L61" s="12" t="str">
        <f t="array" ref="L61">INDEX(HTKW!$K$15:$K$40,IFERROR(MATCH(MIN(IF(HTKW!$D$15:$D$40&gt;AVERAGE(B61,C61),HTKW!$D$15:$D$40)),HTKW!$D$15:$D$40),1))</f>
        <v>+III</v>
      </c>
    </row>
    <row r="62" spans="2:12" x14ac:dyDescent="0.25">
      <c r="B62" s="8">
        <v>10.747999999999999</v>
      </c>
      <c r="C62" s="9">
        <v>10.885999999999999</v>
      </c>
      <c r="D62" s="23" t="str">
        <f t="shared" si="0"/>
        <v>D</v>
      </c>
      <c r="E62" s="23" t="str">
        <f t="shared" si="1"/>
        <v>+I</v>
      </c>
      <c r="F62" s="9" t="str">
        <f t="array" ref="F62">INDEX(STPH!$O$15:$O$38,IFERROR(MATCH(MIN(IF(STPH!$D$15:$D$38&gt;AVERAGE(B62,C62),STPH!$D$15:$D$38)),STPH!$D$15:$D$38),1))</f>
        <v>+I</v>
      </c>
      <c r="G62" s="9" t="str">
        <f t="array" ref="G62">INDEX(STBI!$O$15:$O$40,IFERROR(MATCH(MIN(IF(STBI!$D$15:$D$40&gt;AVERAGE(B62,C62),STBI!$D$15:$D$40)),STBI!$D$15:$D$40),1))</f>
        <v>+III</v>
      </c>
      <c r="H62" s="9" t="str">
        <f t="array" ref="H62">INDEX(GEKB!$K$15:$K$104,IFERROR(MATCH(MIN(IF(GEKB!$D$15:$D$104&gt;AVERAGE(B62,C62),GEKB!$D$15:$D$104)),GEKB!$D$15:$D$104),1))</f>
        <v>D</v>
      </c>
      <c r="I62" s="9" t="str">
        <f t="array" ref="I62">INDEX(DA!$K$15:$K$34,IFERROR(MATCH(MIN(IF(DA!$D$15:$D$34&gt;AVERAGE(B62,C62),DA!$D$15:$D$34)),DA!$D$15:$D$34),1))</f>
        <v>NR</v>
      </c>
      <c r="J62" s="9" t="str">
        <f t="array" ref="J62">INDEX(STKWp!$K$15:$K$39,IFERROR(MATCH(MIN(IF(STKWp!$D$15:$D$39&gt;AVERAGE(B62,C62),STKWp!$D$15:$D$39)),STKWp!$D$15:$D$39),1))</f>
        <v>+II</v>
      </c>
      <c r="K62" s="9" t="str">
        <f t="array" ref="K62">INDEX(BSKW!$K$15:$K$39,IFERROR(MATCH(MIN(IF(BSKW!$D$15:$D$39&gt;AVERAGE(B62,C62),BSKW!$D$15:$D$39)),BSKW!$D$15:$D$39),1))</f>
        <v>+III</v>
      </c>
      <c r="L62" s="12" t="str">
        <f t="array" ref="L62">INDEX(HTKW!$K$15:$K$40,IFERROR(MATCH(MIN(IF(HTKW!$D$15:$D$40&gt;AVERAGE(B62,C62),HTKW!$D$15:$D$40)),HTKW!$D$15:$D$40),1))</f>
        <v>+I</v>
      </c>
    </row>
    <row r="63" spans="2:12" x14ac:dyDescent="0.25">
      <c r="B63" s="8">
        <v>10.885999999999999</v>
      </c>
      <c r="C63" s="9">
        <v>10.901</v>
      </c>
      <c r="D63" s="23" t="str">
        <f t="shared" si="0"/>
        <v>D</v>
      </c>
      <c r="E63" s="23" t="str">
        <f t="shared" si="1"/>
        <v>+I</v>
      </c>
      <c r="F63" s="9" t="str">
        <f t="array" ref="F63">INDEX(STPH!$O$15:$O$38,IFERROR(MATCH(MIN(IF(STPH!$D$15:$D$38&gt;AVERAGE(B63,C63),STPH!$D$15:$D$38)),STPH!$D$15:$D$38),1))</f>
        <v>+I</v>
      </c>
      <c r="G63" s="9" t="str">
        <f t="array" ref="G63">INDEX(STBI!$O$15:$O$40,IFERROR(MATCH(MIN(IF(STBI!$D$15:$D$40&gt;AVERAGE(B63,C63),STBI!$D$15:$D$40)),STBI!$D$15:$D$40),1))</f>
        <v>+III</v>
      </c>
      <c r="H63" s="9" t="str">
        <f t="array" ref="H63">INDEX(GEKB!$K$15:$K$104,IFERROR(MATCH(MIN(IF(GEKB!$D$15:$D$104&gt;AVERAGE(B63,C63),GEKB!$D$15:$D$104)),GEKB!$D$15:$D$104),1))</f>
        <v>D</v>
      </c>
      <c r="I63" s="9" t="str">
        <f t="array" ref="I63">INDEX(DA!$K$15:$K$34,IFERROR(MATCH(MIN(IF(DA!$D$15:$D$34&gt;AVERAGE(B63,C63),DA!$D$15:$D$34)),DA!$D$15:$D$34),1))</f>
        <v>NR</v>
      </c>
      <c r="J63" s="9" t="str">
        <f t="array" ref="J63">INDEX(STKWp!$K$15:$K$39,IFERROR(MATCH(MIN(IF(STKWp!$D$15:$D$39&gt;AVERAGE(B63,C63),STKWp!$D$15:$D$39)),STKWp!$D$15:$D$39),1))</f>
        <v>+II</v>
      </c>
      <c r="K63" s="9" t="str">
        <f t="array" ref="K63">INDEX(BSKW!$K$15:$K$39,IFERROR(MATCH(MIN(IF(BSKW!$D$15:$D$39&gt;AVERAGE(B63,C63),BSKW!$D$15:$D$39)),BSKW!$D$15:$D$39),1))</f>
        <v>+III</v>
      </c>
      <c r="L63" s="12" t="str">
        <f t="array" ref="L63">INDEX(HTKW!$K$15:$K$40,IFERROR(MATCH(MIN(IF(HTKW!$D$15:$D$40&gt;AVERAGE(B63,C63),HTKW!$D$15:$D$40)),HTKW!$D$15:$D$40),1))</f>
        <v>+I</v>
      </c>
    </row>
    <row r="64" spans="2:12" x14ac:dyDescent="0.25">
      <c r="B64" s="8">
        <v>10.901</v>
      </c>
      <c r="C64" s="9">
        <v>11.173999999999999</v>
      </c>
      <c r="D64" s="23" t="str">
        <f t="shared" si="0"/>
        <v>D</v>
      </c>
      <c r="E64" s="23" t="str">
        <f t="shared" si="1"/>
        <v>+I</v>
      </c>
      <c r="F64" s="9" t="str">
        <f t="array" ref="F64">INDEX(STPH!$O$15:$O$38,IFERROR(MATCH(MIN(IF(STPH!$D$15:$D$38&gt;AVERAGE(B64,C64),STPH!$D$15:$D$38)),STPH!$D$15:$D$38),1))</f>
        <v>+I</v>
      </c>
      <c r="G64" s="9" t="str">
        <f t="array" ref="G64">INDEX(STBI!$O$15:$O$40,IFERROR(MATCH(MIN(IF(STBI!$D$15:$D$40&gt;AVERAGE(B64,C64),STBI!$D$15:$D$40)),STBI!$D$15:$D$40),1))</f>
        <v>+III</v>
      </c>
      <c r="H64" s="9" t="str">
        <f t="array" ref="H64">INDEX(GEKB!$K$15:$K$104,IFERROR(MATCH(MIN(IF(GEKB!$D$15:$D$104&gt;AVERAGE(B64,C64),GEKB!$D$15:$D$104)),GEKB!$D$15:$D$104),1))</f>
        <v>D</v>
      </c>
      <c r="I64" s="9" t="str">
        <f t="array" ref="I64">INDEX(DA!$K$15:$K$34,IFERROR(MATCH(MIN(IF(DA!$D$15:$D$34&gt;AVERAGE(B64,C64),DA!$D$15:$D$34)),DA!$D$15:$D$34),1))</f>
        <v>NR</v>
      </c>
      <c r="J64" s="9" t="str">
        <f t="array" ref="J64">INDEX(STKWp!$K$15:$K$39,IFERROR(MATCH(MIN(IF(STKWp!$D$15:$D$39&gt;AVERAGE(B64,C64),STKWp!$D$15:$D$39)),STKWp!$D$15:$D$39),1))</f>
        <v>+III</v>
      </c>
      <c r="K64" s="9" t="str">
        <f t="array" ref="K64">INDEX(BSKW!$K$15:$K$39,IFERROR(MATCH(MIN(IF(BSKW!$D$15:$D$39&gt;AVERAGE(B64,C64),BSKW!$D$15:$D$39)),BSKW!$D$15:$D$39),1))</f>
        <v>+III</v>
      </c>
      <c r="L64" s="12" t="str">
        <f t="array" ref="L64">INDEX(HTKW!$K$15:$K$40,IFERROR(MATCH(MIN(IF(HTKW!$D$15:$D$40&gt;AVERAGE(B64,C64),HTKW!$D$15:$D$40)),HTKW!$D$15:$D$40),1))</f>
        <v>+II</v>
      </c>
    </row>
    <row r="65" spans="2:12" x14ac:dyDescent="0.25">
      <c r="B65" s="8">
        <v>11.173999999999999</v>
      </c>
      <c r="C65" s="9">
        <v>11.19</v>
      </c>
      <c r="D65" s="23" t="str">
        <f t="shared" si="0"/>
        <v>D</v>
      </c>
      <c r="E65" s="23" t="str">
        <f t="shared" si="1"/>
        <v>+I</v>
      </c>
      <c r="F65" s="9" t="str">
        <f t="array" ref="F65">INDEX(STPH!$O$15:$O$38,IFERROR(MATCH(MIN(IF(STPH!$D$15:$D$38&gt;AVERAGE(B65,C65),STPH!$D$15:$D$38)),STPH!$D$15:$D$38),1))</f>
        <v>+I</v>
      </c>
      <c r="G65" s="9" t="str">
        <f t="array" ref="G65">INDEX(STBI!$O$15:$O$40,IFERROR(MATCH(MIN(IF(STBI!$D$15:$D$40&gt;AVERAGE(B65,C65),STBI!$D$15:$D$40)),STBI!$D$15:$D$40),1))</f>
        <v>+III</v>
      </c>
      <c r="H65" s="9" t="str">
        <f t="array" ref="H65">INDEX(GEKB!$K$15:$K$104,IFERROR(MATCH(MIN(IF(GEKB!$D$15:$D$104&gt;AVERAGE(B65,C65),GEKB!$D$15:$D$104)),GEKB!$D$15:$D$104),1))</f>
        <v>D</v>
      </c>
      <c r="I65" s="9" t="str">
        <f t="array" ref="I65">INDEX(DA!$K$15:$K$34,IFERROR(MATCH(MIN(IF(DA!$D$15:$D$34&gt;AVERAGE(B65,C65),DA!$D$15:$D$34)),DA!$D$15:$D$34),1))</f>
        <v>NR</v>
      </c>
      <c r="J65" s="9" t="str">
        <f t="array" ref="J65">INDEX(STKWp!$K$15:$K$39,IFERROR(MATCH(MIN(IF(STKWp!$D$15:$D$39&gt;AVERAGE(B65,C65),STKWp!$D$15:$D$39)),STKWp!$D$15:$D$39),1))</f>
        <v>+III</v>
      </c>
      <c r="K65" s="9" t="str">
        <f t="array" ref="K65">INDEX(BSKW!$K$15:$K$39,IFERROR(MATCH(MIN(IF(BSKW!$D$15:$D$39&gt;AVERAGE(B65,C65),BSKW!$D$15:$D$39)),BSKW!$D$15:$D$39),1))</f>
        <v>+II</v>
      </c>
      <c r="L65" s="12" t="str">
        <f t="array" ref="L65">INDEX(HTKW!$K$15:$K$40,IFERROR(MATCH(MIN(IF(HTKW!$D$15:$D$40&gt;AVERAGE(B65,C65),HTKW!$D$15:$D$40)),HTKW!$D$15:$D$40),1))</f>
        <v>+II</v>
      </c>
    </row>
    <row r="66" spans="2:12" x14ac:dyDescent="0.25">
      <c r="B66" s="8">
        <v>11.19</v>
      </c>
      <c r="C66" s="9">
        <v>11.24</v>
      </c>
      <c r="D66" s="23" t="str">
        <f t="shared" si="0"/>
        <v>D</v>
      </c>
      <c r="E66" s="23" t="str">
        <f t="shared" si="1"/>
        <v>+I</v>
      </c>
      <c r="F66" s="9" t="str">
        <f t="array" ref="F66">INDEX(STPH!$O$15:$O$38,IFERROR(MATCH(MIN(IF(STPH!$D$15:$D$38&gt;AVERAGE(B66,C66),STPH!$D$15:$D$38)),STPH!$D$15:$D$38),1))</f>
        <v>+I</v>
      </c>
      <c r="G66" s="9" t="str">
        <f t="array" ref="G66">INDEX(STBI!$O$15:$O$40,IFERROR(MATCH(MIN(IF(STBI!$D$15:$D$40&gt;AVERAGE(B66,C66),STBI!$D$15:$D$40)),STBI!$D$15:$D$40),1))</f>
        <v>+III</v>
      </c>
      <c r="H66" s="9" t="str">
        <f t="array" ref="H66">INDEX(GEKB!$K$15:$K$104,IFERROR(MATCH(MIN(IF(GEKB!$D$15:$D$104&gt;AVERAGE(B66,C66),GEKB!$D$15:$D$104)),GEKB!$D$15:$D$104),1))</f>
        <v>D</v>
      </c>
      <c r="I66" s="9" t="str">
        <f t="array" ref="I66">INDEX(DA!$K$15:$K$34,IFERROR(MATCH(MIN(IF(DA!$D$15:$D$34&gt;AVERAGE(B66,C66),DA!$D$15:$D$34)),DA!$D$15:$D$34),1))</f>
        <v>NR</v>
      </c>
      <c r="J66" s="9" t="str">
        <f t="array" ref="J66">INDEX(STKWp!$K$15:$K$39,IFERROR(MATCH(MIN(IF(STKWp!$D$15:$D$39&gt;AVERAGE(B66,C66),STKWp!$D$15:$D$39)),STKWp!$D$15:$D$39),1))</f>
        <v>+III</v>
      </c>
      <c r="K66" s="9" t="str">
        <f t="array" ref="K66">INDEX(BSKW!$K$15:$K$39,IFERROR(MATCH(MIN(IF(BSKW!$D$15:$D$39&gt;AVERAGE(B66,C66),BSKW!$D$15:$D$39)),BSKW!$D$15:$D$39),1))</f>
        <v>+III</v>
      </c>
      <c r="L66" s="12" t="str">
        <f t="array" ref="L66">INDEX(HTKW!$K$15:$K$40,IFERROR(MATCH(MIN(IF(HTKW!$D$15:$D$40&gt;AVERAGE(B66,C66),HTKW!$D$15:$D$40)),HTKW!$D$15:$D$40),1))</f>
        <v>+III</v>
      </c>
    </row>
    <row r="67" spans="2:12" x14ac:dyDescent="0.25">
      <c r="B67" s="8">
        <v>11.24</v>
      </c>
      <c r="C67" s="9">
        <v>11.448</v>
      </c>
      <c r="D67" s="23" t="str">
        <f t="shared" ref="D67:D86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D</v>
      </c>
      <c r="E67" s="23" t="str">
        <f t="shared" ref="E67:E86" si="3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+I</v>
      </c>
      <c r="F67" s="9" t="str">
        <f t="array" ref="F67">INDEX(STPH!$O$15:$O$38,IFERROR(MATCH(MIN(IF(STPH!$D$15:$D$38&gt;AVERAGE(B67,C67),STPH!$D$15:$D$38)),STPH!$D$15:$D$38),1))</f>
        <v>+I</v>
      </c>
      <c r="G67" s="9" t="str">
        <f t="array" ref="G67">INDEX(STBI!$O$15:$O$40,IFERROR(MATCH(MIN(IF(STBI!$D$15:$D$40&gt;AVERAGE(B67,C67),STBI!$D$15:$D$40)),STBI!$D$15:$D$40),1))</f>
        <v>+III</v>
      </c>
      <c r="H67" s="9" t="str">
        <f t="array" ref="H67">INDEX(GEKB!$K$15:$K$104,IFERROR(MATCH(MIN(IF(GEKB!$D$15:$D$104&gt;AVERAGE(B67,C67),GEKB!$D$15:$D$104)),GEKB!$D$15:$D$104),1))</f>
        <v>D</v>
      </c>
      <c r="I67" s="9" t="str">
        <f t="array" ref="I67">INDEX(DA!$K$15:$K$34,IFERROR(MATCH(MIN(IF(DA!$D$15:$D$34&gt;AVERAGE(B67,C67),DA!$D$15:$D$34)),DA!$D$15:$D$34),1))</f>
        <v>NR</v>
      </c>
      <c r="J67" s="9" t="str">
        <f t="array" ref="J67">INDEX(STKWp!$K$15:$K$39,IFERROR(MATCH(MIN(IF(STKWp!$D$15:$D$39&gt;AVERAGE(B67,C67),STKWp!$D$15:$D$39)),STKWp!$D$15:$D$39),1))</f>
        <v>+III</v>
      </c>
      <c r="K67" s="9" t="str">
        <f t="array" ref="K67">INDEX(BSKW!$K$15:$K$39,IFERROR(MATCH(MIN(IF(BSKW!$D$15:$D$39&gt;AVERAGE(B67,C67),BSKW!$D$15:$D$39)),BSKW!$D$15:$D$39),1))</f>
        <v>+III</v>
      </c>
      <c r="L67" s="12" t="str">
        <f t="array" ref="L67">INDEX(HTKW!$K$15:$K$40,IFERROR(MATCH(MIN(IF(HTKW!$D$15:$D$40&gt;AVERAGE(B67,C67),HTKW!$D$15:$D$40)),HTKW!$D$15:$D$40),1))</f>
        <v>+III</v>
      </c>
    </row>
    <row r="68" spans="2:12" x14ac:dyDescent="0.25">
      <c r="B68" s="8">
        <v>11.448</v>
      </c>
      <c r="C68" s="9">
        <v>11.478999999999999</v>
      </c>
      <c r="D68" s="23" t="str">
        <f t="shared" si="2"/>
        <v>+I</v>
      </c>
      <c r="E68" s="23" t="str">
        <f t="shared" si="3"/>
        <v>+I</v>
      </c>
      <c r="F68" s="9" t="str">
        <f t="array" ref="F68">INDEX(STPH!$O$15:$O$38,IFERROR(MATCH(MIN(IF(STPH!$D$15:$D$38&gt;AVERAGE(B68,C68),STPH!$D$15:$D$38)),STPH!$D$15:$D$38),1))</f>
        <v>+I</v>
      </c>
      <c r="G68" s="9" t="str">
        <f t="array" ref="G68">INDEX(STBI!$O$15:$O$40,IFERROR(MATCH(MIN(IF(STBI!$D$15:$D$40&gt;AVERAGE(B68,C68),STBI!$D$15:$D$40)),STBI!$D$15:$D$40),1))</f>
        <v>+III</v>
      </c>
      <c r="H68" s="9" t="str">
        <f t="array" ref="H68">INDEX(GEKB!$K$15:$K$104,IFERROR(MATCH(MIN(IF(GEKB!$D$15:$D$104&gt;AVERAGE(B68,C68),GEKB!$D$15:$D$104)),GEKB!$D$15:$D$104),1))</f>
        <v>+I</v>
      </c>
      <c r="I68" s="9" t="str">
        <f t="array" ref="I68">INDEX(DA!$K$15:$K$34,IFERROR(MATCH(MIN(IF(DA!$D$15:$D$34&gt;AVERAGE(B68,C68),DA!$D$15:$D$34)),DA!$D$15:$D$34),1))</f>
        <v>NR</v>
      </c>
      <c r="J68" s="9" t="str">
        <f t="array" ref="J68">INDEX(STKWp!$K$15:$K$39,IFERROR(MATCH(MIN(IF(STKWp!$D$15:$D$39&gt;AVERAGE(B68,C68),STKWp!$D$15:$D$39)),STKWp!$D$15:$D$39),1))</f>
        <v>+III</v>
      </c>
      <c r="K68" s="9" t="str">
        <f t="array" ref="K68">INDEX(BSKW!$K$15:$K$39,IFERROR(MATCH(MIN(IF(BSKW!$D$15:$D$39&gt;AVERAGE(B68,C68),BSKW!$D$15:$D$39)),BSKW!$D$15:$D$39),1))</f>
        <v>+III</v>
      </c>
      <c r="L68" s="12" t="str">
        <f t="array" ref="L68">INDEX(HTKW!$K$15:$K$40,IFERROR(MATCH(MIN(IF(HTKW!$D$15:$D$40&gt;AVERAGE(B68,C68),HTKW!$D$15:$D$40)),HTKW!$D$15:$D$40),1))</f>
        <v>+III</v>
      </c>
    </row>
    <row r="69" spans="2:12" x14ac:dyDescent="0.25">
      <c r="B69" s="8">
        <v>11.478999999999999</v>
      </c>
      <c r="C69" s="9">
        <v>11.731999999999999</v>
      </c>
      <c r="D69" s="23" t="str">
        <f t="shared" si="2"/>
        <v>+I</v>
      </c>
      <c r="E69" s="23" t="str">
        <f t="shared" si="3"/>
        <v>+I</v>
      </c>
      <c r="F69" s="9" t="str">
        <f t="array" ref="F69">INDEX(STPH!$O$15:$O$38,IFERROR(MATCH(MIN(IF(STPH!$D$15:$D$38&gt;AVERAGE(B69,C69),STPH!$D$15:$D$38)),STPH!$D$15:$D$38),1))</f>
        <v>+I</v>
      </c>
      <c r="G69" s="9" t="str">
        <f t="array" ref="G69">INDEX(STBI!$O$15:$O$40,IFERROR(MATCH(MIN(IF(STBI!$D$15:$D$40&gt;AVERAGE(B69,C69),STBI!$D$15:$D$40)),STBI!$D$15:$D$40),1))</f>
        <v>+II</v>
      </c>
      <c r="H69" s="9" t="str">
        <f t="array" ref="H69">INDEX(GEKB!$K$15:$K$104,IFERROR(MATCH(MIN(IF(GEKB!$D$15:$D$104&gt;AVERAGE(B69,C69),GEKB!$D$15:$D$104)),GEKB!$D$15:$D$104),1))</f>
        <v>+I</v>
      </c>
      <c r="I69" s="9" t="str">
        <f t="array" ref="I69">INDEX(DA!$K$15:$K$34,IFERROR(MATCH(MIN(IF(DA!$D$15:$D$34&gt;AVERAGE(B69,C69),DA!$D$15:$D$34)),DA!$D$15:$D$34),1))</f>
        <v>NR</v>
      </c>
      <c r="J69" s="9" t="str">
        <f t="array" ref="J69">INDEX(STKWp!$K$15:$K$39,IFERROR(MATCH(MIN(IF(STKWp!$D$15:$D$39&gt;AVERAGE(B69,C69),STKWp!$D$15:$D$39)),STKWp!$D$15:$D$39),1))</f>
        <v>+III</v>
      </c>
      <c r="K69" s="9" t="str">
        <f t="array" ref="K69">INDEX(BSKW!$K$15:$K$39,IFERROR(MATCH(MIN(IF(BSKW!$D$15:$D$39&gt;AVERAGE(B69,C69),BSKW!$D$15:$D$39)),BSKW!$D$15:$D$39),1))</f>
        <v>+III</v>
      </c>
      <c r="L69" s="12" t="str">
        <f t="array" ref="L69">INDEX(HTKW!$K$15:$K$40,IFERROR(MATCH(MIN(IF(HTKW!$D$15:$D$40&gt;AVERAGE(B69,C69),HTKW!$D$15:$D$40)),HTKW!$D$15:$D$40),1))</f>
        <v>+III</v>
      </c>
    </row>
    <row r="70" spans="2:12" x14ac:dyDescent="0.25">
      <c r="B70" s="8">
        <v>11.731999999999999</v>
      </c>
      <c r="C70" s="9">
        <v>11.987</v>
      </c>
      <c r="D70" s="23" t="str">
        <f t="shared" si="2"/>
        <v>+I</v>
      </c>
      <c r="E70" s="23" t="str">
        <f t="shared" si="3"/>
        <v>+I</v>
      </c>
      <c r="F70" s="9" t="str">
        <f t="array" ref="F70">INDEX(STPH!$O$15:$O$38,IFERROR(MATCH(MIN(IF(STPH!$D$15:$D$38&gt;AVERAGE(B70,C70),STPH!$D$15:$D$38)),STPH!$D$15:$D$38),1))</f>
        <v>+III</v>
      </c>
      <c r="G70" s="9" t="str">
        <f t="array" ref="G70">INDEX(STBI!$O$15:$O$40,IFERROR(MATCH(MIN(IF(STBI!$D$15:$D$40&gt;AVERAGE(B70,C70),STBI!$D$15:$D$40)),STBI!$D$15:$D$40),1))</f>
        <v>+II</v>
      </c>
      <c r="H70" s="9" t="str">
        <f t="array" ref="H70">INDEX(GEKB!$K$15:$K$104,IFERROR(MATCH(MIN(IF(GEKB!$D$15:$D$104&gt;AVERAGE(B70,C70),GEKB!$D$15:$D$104)),GEKB!$D$15:$D$104),1))</f>
        <v>+I</v>
      </c>
      <c r="I70" s="9" t="str">
        <f t="array" ref="I70">INDEX(DA!$K$15:$K$34,IFERROR(MATCH(MIN(IF(DA!$D$15:$D$34&gt;AVERAGE(B70,C70),DA!$D$15:$D$34)),DA!$D$15:$D$34),1))</f>
        <v>NR</v>
      </c>
      <c r="J70" s="9" t="str">
        <f t="array" ref="J70">INDEX(STKWp!$K$15:$K$39,IFERROR(MATCH(MIN(IF(STKWp!$D$15:$D$39&gt;AVERAGE(B70,C70),STKWp!$D$15:$D$39)),STKWp!$D$15:$D$39),1))</f>
        <v>+III</v>
      </c>
      <c r="K70" s="9" t="str">
        <f t="array" ref="K70">INDEX(BSKW!$K$15:$K$39,IFERROR(MATCH(MIN(IF(BSKW!$D$15:$D$39&gt;AVERAGE(B70,C70),BSKW!$D$15:$D$39)),BSKW!$D$15:$D$39),1))</f>
        <v>+III</v>
      </c>
      <c r="L70" s="12" t="str">
        <f t="array" ref="L70">INDEX(HTKW!$K$15:$K$40,IFERROR(MATCH(MIN(IF(HTKW!$D$15:$D$40&gt;AVERAGE(B70,C70),HTKW!$D$15:$D$40)),HTKW!$D$15:$D$40),1))</f>
        <v>+III</v>
      </c>
    </row>
    <row r="71" spans="2:12" x14ac:dyDescent="0.25">
      <c r="B71" s="8">
        <v>11.987</v>
      </c>
      <c r="C71" s="9">
        <v>12.054</v>
      </c>
      <c r="D71" s="23" t="str">
        <f t="shared" si="2"/>
        <v>+I</v>
      </c>
      <c r="E71" s="23" t="str">
        <f t="shared" si="3"/>
        <v>+I</v>
      </c>
      <c r="F71" s="9" t="str">
        <f t="array" ref="F71">INDEX(STPH!$O$15:$O$38,IFERROR(MATCH(MIN(IF(STPH!$D$15:$D$38&gt;AVERAGE(B71,C71),STPH!$D$15:$D$38)),STPH!$D$15:$D$38),1))</f>
        <v>+III</v>
      </c>
      <c r="G71" s="9" t="str">
        <f t="array" ref="G71">INDEX(STBI!$O$15:$O$40,IFERROR(MATCH(MIN(IF(STBI!$D$15:$D$40&gt;AVERAGE(B71,C71),STBI!$D$15:$D$40)),STBI!$D$15:$D$40),1))</f>
        <v>+II</v>
      </c>
      <c r="H71" s="9" t="str">
        <f t="array" ref="H71">INDEX(GEKB!$K$15:$K$104,IFERROR(MATCH(MIN(IF(GEKB!$D$15:$D$104&gt;AVERAGE(B71,C71),GEKB!$D$15:$D$104)),GEKB!$D$15:$D$104),1))</f>
        <v>+I</v>
      </c>
      <c r="I71" s="9" t="str">
        <f t="array" ref="I71">INDEX(DA!$K$15:$K$34,IFERROR(MATCH(MIN(IF(DA!$D$15:$D$34&gt;AVERAGE(B71,C71),DA!$D$15:$D$34)),DA!$D$15:$D$34),1))</f>
        <v>NR</v>
      </c>
      <c r="J71" s="9" t="str">
        <f t="array" ref="J71">INDEX(STKWp!$K$15:$K$39,IFERROR(MATCH(MIN(IF(STKWp!$D$15:$D$39&gt;AVERAGE(B71,C71),STKWp!$D$15:$D$39)),STKWp!$D$15:$D$39),1))</f>
        <v>+III</v>
      </c>
      <c r="K71" s="9" t="str">
        <f t="array" ref="K71">INDEX(BSKW!$K$15:$K$39,IFERROR(MATCH(MIN(IF(BSKW!$D$15:$D$39&gt;AVERAGE(B71,C71),BSKW!$D$15:$D$39)),BSKW!$D$15:$D$39),1))</f>
        <v>+III</v>
      </c>
      <c r="L71" s="12" t="str">
        <f t="array" ref="L71">INDEX(HTKW!$K$15:$K$40,IFERROR(MATCH(MIN(IF(HTKW!$D$15:$D$40&gt;AVERAGE(B71,C71),HTKW!$D$15:$D$40)),HTKW!$D$15:$D$40),1))</f>
        <v>+III</v>
      </c>
    </row>
    <row r="72" spans="2:12" x14ac:dyDescent="0.25">
      <c r="B72" s="8">
        <v>12.054</v>
      </c>
      <c r="C72" s="9">
        <v>12.476000000000001</v>
      </c>
      <c r="D72" s="23" t="str">
        <f t="shared" si="2"/>
        <v>+I</v>
      </c>
      <c r="E72" s="23" t="str">
        <f t="shared" si="3"/>
        <v>+I</v>
      </c>
      <c r="F72" s="9" t="str">
        <f t="array" ref="F72">INDEX(STPH!$O$15:$O$38,IFERROR(MATCH(MIN(IF(STPH!$D$15:$D$38&gt;AVERAGE(B72,C72),STPH!$D$15:$D$38)),STPH!$D$15:$D$38),1))</f>
        <v>+III</v>
      </c>
      <c r="G72" s="9" t="str">
        <f t="array" ref="G72">INDEX(STBI!$O$15:$O$40,IFERROR(MATCH(MIN(IF(STBI!$D$15:$D$40&gt;AVERAGE(B72,C72),STBI!$D$15:$D$40)),STBI!$D$15:$D$40),1))</f>
        <v>+II</v>
      </c>
      <c r="H72" s="9" t="str">
        <f t="array" ref="H72">INDEX(GEKB!$K$15:$K$104,IFERROR(MATCH(MIN(IF(GEKB!$D$15:$D$104&gt;AVERAGE(B72,C72),GEKB!$D$15:$D$104)),GEKB!$D$15:$D$104),1))</f>
        <v>+I</v>
      </c>
      <c r="I72" s="9" t="str">
        <f t="array" ref="I72">INDEX(DA!$K$15:$K$34,IFERROR(MATCH(MIN(IF(DA!$D$15:$D$34&gt;AVERAGE(B72,C72),DA!$D$15:$D$34)),DA!$D$15:$D$34),1))</f>
        <v>NR</v>
      </c>
      <c r="J72" s="9" t="str">
        <f t="array" ref="J72">INDEX(STKWp!$K$15:$K$39,IFERROR(MATCH(MIN(IF(STKWp!$D$15:$D$39&gt;AVERAGE(B72,C72),STKWp!$D$15:$D$39)),STKWp!$D$15:$D$39),1))</f>
        <v>+III</v>
      </c>
      <c r="K72" s="9" t="str">
        <f t="array" ref="K72">INDEX(BSKW!$K$15:$K$39,IFERROR(MATCH(MIN(IF(BSKW!$D$15:$D$39&gt;AVERAGE(B72,C72),BSKW!$D$15:$D$39)),BSKW!$D$15:$D$39),1))</f>
        <v>+III</v>
      </c>
      <c r="L72" s="12" t="str">
        <f t="array" ref="L72">INDEX(HTKW!$K$15:$K$40,IFERROR(MATCH(MIN(IF(HTKW!$D$15:$D$40&gt;AVERAGE(B72,C72),HTKW!$D$15:$D$40)),HTKW!$D$15:$D$40),1))</f>
        <v>+III</v>
      </c>
    </row>
    <row r="73" spans="2:12" x14ac:dyDescent="0.25">
      <c r="B73" s="8">
        <v>12.476000000000001</v>
      </c>
      <c r="C73" s="9">
        <v>12.808</v>
      </c>
      <c r="D73" s="23" t="str">
        <f t="shared" si="2"/>
        <v>+II</v>
      </c>
      <c r="E73" s="23" t="str">
        <f t="shared" si="3"/>
        <v>+II</v>
      </c>
      <c r="F73" s="9" t="str">
        <f t="array" ref="F73">INDEX(STPH!$O$15:$O$38,IFERROR(MATCH(MIN(IF(STPH!$D$15:$D$38&gt;AVERAGE(B73,C73),STPH!$D$15:$D$38)),STPH!$D$15:$D$38),1))</f>
        <v>+III</v>
      </c>
      <c r="G73" s="9" t="str">
        <f t="array" ref="G73">INDEX(STBI!$O$15:$O$40,IFERROR(MATCH(MIN(IF(STBI!$D$15:$D$40&gt;AVERAGE(B73,C73),STBI!$D$15:$D$40)),STBI!$D$15:$D$40),1))</f>
        <v>+II</v>
      </c>
      <c r="H73" s="9" t="str">
        <f t="array" ref="H73">INDEX(GEKB!$K$15:$K$104,IFERROR(MATCH(MIN(IF(GEKB!$D$15:$D$104&gt;AVERAGE(B73,C73),GEKB!$D$15:$D$104)),GEKB!$D$15:$D$104),1))</f>
        <v>+III</v>
      </c>
      <c r="I73" s="9" t="str">
        <f t="array" ref="I73">INDEX(DA!$K$15:$K$34,IFERROR(MATCH(MIN(IF(DA!$D$15:$D$34&gt;AVERAGE(B73,C73),DA!$D$15:$D$34)),DA!$D$15:$D$34),1))</f>
        <v>NR</v>
      </c>
      <c r="J73" s="9" t="str">
        <f t="array" ref="J73">INDEX(STKWp!$K$15:$K$39,IFERROR(MATCH(MIN(IF(STKWp!$D$15:$D$39&gt;AVERAGE(B73,C73),STKWp!$D$15:$D$39)),STKWp!$D$15:$D$39),1))</f>
        <v>+III</v>
      </c>
      <c r="K73" s="9" t="str">
        <f t="array" ref="K73">INDEX(BSKW!$K$15:$K$39,IFERROR(MATCH(MIN(IF(BSKW!$D$15:$D$39&gt;AVERAGE(B73,C73),BSKW!$D$15:$D$39)),BSKW!$D$15:$D$39),1))</f>
        <v>+III</v>
      </c>
      <c r="L73" s="12" t="str">
        <f t="array" ref="L73">INDEX(HTKW!$K$15:$K$40,IFERROR(MATCH(MIN(IF(HTKW!$D$15:$D$40&gt;AVERAGE(B73,C73),HTKW!$D$15:$D$40)),HTKW!$D$15:$D$40),1))</f>
        <v>+III</v>
      </c>
    </row>
    <row r="74" spans="2:12" x14ac:dyDescent="0.25">
      <c r="B74" s="8">
        <v>12.808</v>
      </c>
      <c r="C74" s="9">
        <v>12.863</v>
      </c>
      <c r="D74" s="23" t="str">
        <f t="shared" si="2"/>
        <v>+I</v>
      </c>
      <c r="E74" s="23" t="str">
        <f t="shared" si="3"/>
        <v>+I</v>
      </c>
      <c r="F74" s="9" t="str">
        <f t="array" ref="F74">INDEX(STPH!$O$15:$O$38,IFERROR(MATCH(MIN(IF(STPH!$D$15:$D$38&gt;AVERAGE(B74,C74),STPH!$D$15:$D$38)),STPH!$D$15:$D$38),1))</f>
        <v>+III</v>
      </c>
      <c r="G74" s="9" t="str">
        <f t="array" ref="G74">INDEX(STBI!$O$15:$O$40,IFERROR(MATCH(MIN(IF(STBI!$D$15:$D$40&gt;AVERAGE(B74,C74),STBI!$D$15:$D$40)),STBI!$D$15:$D$40),1))</f>
        <v>+II</v>
      </c>
      <c r="H74" s="9" t="str">
        <f t="array" ref="H74">INDEX(GEKB!$K$15:$K$104,IFERROR(MATCH(MIN(IF(GEKB!$D$15:$D$104&gt;AVERAGE(B74,C74),GEKB!$D$15:$D$104)),GEKB!$D$15:$D$104),1))</f>
        <v>+III</v>
      </c>
      <c r="I74" s="9" t="str">
        <f t="array" ref="I74">INDEX(DA!$K$15:$K$34,IFERROR(MATCH(MIN(IF(DA!$D$15:$D$34&gt;AVERAGE(B74,C74),DA!$D$15:$D$34)),DA!$D$15:$D$34),1))</f>
        <v>NR</v>
      </c>
      <c r="J74" s="9" t="str">
        <f t="array" ref="J74">INDEX(STKWp!$K$15:$K$39,IFERROR(MATCH(MIN(IF(STKWp!$D$15:$D$39&gt;AVERAGE(B74,C74),STKWp!$D$15:$D$39)),STKWp!$D$15:$D$39),1))</f>
        <v>+III</v>
      </c>
      <c r="K74" s="9" t="str">
        <f t="array" ref="K74">INDEX(BSKW!$K$15:$K$39,IFERROR(MATCH(MIN(IF(BSKW!$D$15:$D$39&gt;AVERAGE(B74,C74),BSKW!$D$15:$D$39)),BSKW!$D$15:$D$39),1))</f>
        <v>+III</v>
      </c>
      <c r="L74" s="12" t="str">
        <f t="array" ref="L74">INDEX(HTKW!$K$15:$K$40,IFERROR(MATCH(MIN(IF(HTKW!$D$15:$D$40&gt;AVERAGE(B74,C74),HTKW!$D$15:$D$40)),HTKW!$D$15:$D$40),1))</f>
        <v>+I</v>
      </c>
    </row>
    <row r="75" spans="2:12" x14ac:dyDescent="0.25">
      <c r="B75" s="8">
        <v>12.863</v>
      </c>
      <c r="C75" s="9">
        <v>12.936</v>
      </c>
      <c r="D75" s="23" t="str">
        <f t="shared" si="2"/>
        <v>+I</v>
      </c>
      <c r="E75" s="23" t="str">
        <f t="shared" si="3"/>
        <v>+I</v>
      </c>
      <c r="F75" s="9" t="str">
        <f t="array" ref="F75">INDEX(STPH!$O$15:$O$38,IFERROR(MATCH(MIN(IF(STPH!$D$15:$D$38&gt;AVERAGE(B75,C75),STPH!$D$15:$D$38)),STPH!$D$15:$D$38),1))</f>
        <v>+III</v>
      </c>
      <c r="G75" s="9" t="str">
        <f t="array" ref="G75">INDEX(STBI!$O$15:$O$40,IFERROR(MATCH(MIN(IF(STBI!$D$15:$D$40&gt;AVERAGE(B75,C75),STBI!$D$15:$D$40)),STBI!$D$15:$D$40),1))</f>
        <v>+II</v>
      </c>
      <c r="H75" s="9" t="str">
        <f t="array" ref="H75">INDEX(GEKB!$K$15:$K$104,IFERROR(MATCH(MIN(IF(GEKB!$D$15:$D$104&gt;AVERAGE(B75,C75),GEKB!$D$15:$D$104)),GEKB!$D$15:$D$104),1))</f>
        <v>+III</v>
      </c>
      <c r="I75" s="9" t="str">
        <f t="array" ref="I75">INDEX(DA!$K$15:$K$34,IFERROR(MATCH(MIN(IF(DA!$D$15:$D$34&gt;AVERAGE(B75,C75),DA!$D$15:$D$34)),DA!$D$15:$D$34),1))</f>
        <v>NR</v>
      </c>
      <c r="J75" s="9" t="str">
        <f t="array" ref="J75">INDEX(STKWp!$K$15:$K$39,IFERROR(MATCH(MIN(IF(STKWp!$D$15:$D$39&gt;AVERAGE(B75,C75),STKWp!$D$15:$D$39)),STKWp!$D$15:$D$39),1))</f>
        <v>+II</v>
      </c>
      <c r="K75" s="9" t="str">
        <f t="array" ref="K75">INDEX(BSKW!$K$15:$K$39,IFERROR(MATCH(MIN(IF(BSKW!$D$15:$D$39&gt;AVERAGE(B75,C75),BSKW!$D$15:$D$39)),BSKW!$D$15:$D$39),1))</f>
        <v>+II</v>
      </c>
      <c r="L75" s="12" t="str">
        <f t="array" ref="L75">INDEX(HTKW!$K$15:$K$40,IFERROR(MATCH(MIN(IF(HTKW!$D$15:$D$40&gt;AVERAGE(B75,C75),HTKW!$D$15:$D$40)),HTKW!$D$15:$D$40),1))</f>
        <v>+I</v>
      </c>
    </row>
    <row r="76" spans="2:12" x14ac:dyDescent="0.25">
      <c r="B76" s="8">
        <v>12.936</v>
      </c>
      <c r="C76" s="9">
        <v>13.500999999999999</v>
      </c>
      <c r="D76" s="23" t="str">
        <f t="shared" si="2"/>
        <v>+I</v>
      </c>
      <c r="E76" s="23" t="str">
        <f t="shared" si="3"/>
        <v>+I</v>
      </c>
      <c r="F76" s="9" t="str">
        <f t="array" ref="F76">INDEX(STPH!$O$15:$O$38,IFERROR(MATCH(MIN(IF(STPH!$D$15:$D$38&gt;AVERAGE(B76,C76),STPH!$D$15:$D$38)),STPH!$D$15:$D$38),1))</f>
        <v>+III</v>
      </c>
      <c r="G76" s="9" t="str">
        <f t="array" ref="G76">INDEX(STBI!$O$15:$O$40,IFERROR(MATCH(MIN(IF(STBI!$D$15:$D$40&gt;AVERAGE(B76,C76),STBI!$D$15:$D$40)),STBI!$D$15:$D$40),1))</f>
        <v>+II</v>
      </c>
      <c r="H76" s="9" t="str">
        <f t="array" ref="H76">INDEX(GEKB!$K$15:$K$104,IFERROR(MATCH(MIN(IF(GEKB!$D$15:$D$104&gt;AVERAGE(B76,C76),GEKB!$D$15:$D$104)),GEKB!$D$15:$D$104),1))</f>
        <v>+III</v>
      </c>
      <c r="I76" s="9" t="str">
        <f t="array" ref="I76">INDEX(DA!$K$15:$K$34,IFERROR(MATCH(MIN(IF(DA!$D$15:$D$34&gt;AVERAGE(B76,C76),DA!$D$15:$D$34)),DA!$D$15:$D$34),1))</f>
        <v>NR</v>
      </c>
      <c r="J76" s="9" t="str">
        <f t="array" ref="J76">INDEX(STKWp!$K$15:$K$39,IFERROR(MATCH(MIN(IF(STKWp!$D$15:$D$39&gt;AVERAGE(B76,C76),STKWp!$D$15:$D$39)),STKWp!$D$15:$D$39),1))</f>
        <v>+II</v>
      </c>
      <c r="K76" s="9" t="str">
        <f t="array" ref="K76">INDEX(BSKW!$K$15:$K$39,IFERROR(MATCH(MIN(IF(BSKW!$D$15:$D$39&gt;AVERAGE(B76,C76),BSKW!$D$15:$D$39)),BSKW!$D$15:$D$39),1))</f>
        <v>+II</v>
      </c>
      <c r="L76" s="12" t="str">
        <f t="array" ref="L76">INDEX(HTKW!$K$15:$K$40,IFERROR(MATCH(MIN(IF(HTKW!$D$15:$D$40&gt;AVERAGE(B76,C76),HTKW!$D$15:$D$40)),HTKW!$D$15:$D$40),1))</f>
        <v>+I</v>
      </c>
    </row>
    <row r="77" spans="2:12" x14ac:dyDescent="0.25">
      <c r="B77" s="8">
        <v>13.500999999999999</v>
      </c>
      <c r="C77" s="9">
        <v>13.65</v>
      </c>
      <c r="D77" s="23" t="str">
        <f t="shared" si="2"/>
        <v>D</v>
      </c>
      <c r="E77" s="23" t="str">
        <f t="shared" si="3"/>
        <v>+I</v>
      </c>
      <c r="F77" s="9" t="str">
        <f t="array" ref="F77">INDEX(STPH!$O$15:$O$38,IFERROR(MATCH(MIN(IF(STPH!$D$15:$D$38&gt;AVERAGE(B77,C77),STPH!$D$15:$D$38)),STPH!$D$15:$D$38),1))</f>
        <v>+III</v>
      </c>
      <c r="G77" s="9" t="str">
        <f t="array" ref="G77">INDEX(STBI!$O$15:$O$40,IFERROR(MATCH(MIN(IF(STBI!$D$15:$D$40&gt;AVERAGE(B77,C77),STBI!$D$15:$D$40)),STBI!$D$15:$D$40),1))</f>
        <v>+II</v>
      </c>
      <c r="H77" s="9" t="str">
        <f t="array" ref="H77">INDEX(GEKB!$K$15:$K$104,IFERROR(MATCH(MIN(IF(GEKB!$D$15:$D$104&gt;AVERAGE(B77,C77),GEKB!$D$15:$D$104)),GEKB!$D$15:$D$104),1))</f>
        <v>+III</v>
      </c>
      <c r="I77" s="9" t="str">
        <f t="array" ref="I77">INDEX(DA!$K$15:$K$34,IFERROR(MATCH(MIN(IF(DA!$D$15:$D$34&gt;AVERAGE(B77,C77),DA!$D$15:$D$34)),DA!$D$15:$D$34),1))</f>
        <v>NR</v>
      </c>
      <c r="J77" s="9" t="str">
        <f t="array" ref="J77">INDEX(STKWp!$K$15:$K$39,IFERROR(MATCH(MIN(IF(STKWp!$D$15:$D$39&gt;AVERAGE(B77,C77),STKWp!$D$15:$D$39)),STKWp!$D$15:$D$39),1))</f>
        <v>+III</v>
      </c>
      <c r="K77" s="9" t="str">
        <f t="array" ref="K77">INDEX(BSKW!$K$15:$K$39,IFERROR(MATCH(MIN(IF(BSKW!$D$15:$D$39&gt;AVERAGE(B77,C77),BSKW!$D$15:$D$39)),BSKW!$D$15:$D$39),1))</f>
        <v>+I</v>
      </c>
      <c r="L77" s="12" t="str">
        <f t="array" ref="L77">INDEX(HTKW!$K$15:$K$40,IFERROR(MATCH(MIN(IF(HTKW!$D$15:$D$40&gt;AVERAGE(B77,C77),HTKW!$D$15:$D$40)),HTKW!$D$15:$D$40),1))</f>
        <v>D</v>
      </c>
    </row>
    <row r="78" spans="2:12" x14ac:dyDescent="0.25">
      <c r="B78" s="8">
        <v>13.65</v>
      </c>
      <c r="C78" s="9">
        <v>13.653</v>
      </c>
      <c r="D78" s="23" t="str">
        <f t="shared" si="2"/>
        <v>D</v>
      </c>
      <c r="E78" s="23" t="str">
        <f t="shared" si="3"/>
        <v>+I</v>
      </c>
      <c r="F78" s="9" t="str">
        <f t="array" ref="F78">INDEX(STPH!$O$15:$O$38,IFERROR(MATCH(MIN(IF(STPH!$D$15:$D$38&gt;AVERAGE(B78,C78),STPH!$D$15:$D$38)),STPH!$D$15:$D$38),1))</f>
        <v>+III</v>
      </c>
      <c r="G78" s="9" t="str">
        <f t="array" ref="G78">INDEX(STBI!$O$15:$O$40,IFERROR(MATCH(MIN(IF(STBI!$D$15:$D$40&gt;AVERAGE(B78,C78),STBI!$D$15:$D$40)),STBI!$D$15:$D$40),1))</f>
        <v>+II</v>
      </c>
      <c r="H78" s="9" t="str">
        <f t="array" ref="H78">INDEX(GEKB!$K$15:$K$104,IFERROR(MATCH(MIN(IF(GEKB!$D$15:$D$104&gt;AVERAGE(B78,C78),GEKB!$D$15:$D$104)),GEKB!$D$15:$D$104),1))</f>
        <v>+I</v>
      </c>
      <c r="I78" s="9" t="str">
        <f t="array" ref="I78">INDEX(DA!$K$15:$K$34,IFERROR(MATCH(MIN(IF(DA!$D$15:$D$34&gt;AVERAGE(B78,C78),DA!$D$15:$D$34)),DA!$D$15:$D$34),1))</f>
        <v>NR</v>
      </c>
      <c r="J78" s="9" t="str">
        <f t="array" ref="J78">INDEX(STKWp!$K$15:$K$39,IFERROR(MATCH(MIN(IF(STKWp!$D$15:$D$39&gt;AVERAGE(B78,C78),STKWp!$D$15:$D$39)),STKWp!$D$15:$D$39),1))</f>
        <v>+III</v>
      </c>
      <c r="K78" s="9" t="str">
        <f t="array" ref="K78">INDEX(BSKW!$K$15:$K$39,IFERROR(MATCH(MIN(IF(BSKW!$D$15:$D$39&gt;AVERAGE(B78,C78),BSKW!$D$15:$D$39)),BSKW!$D$15:$D$39),1))</f>
        <v>+I</v>
      </c>
      <c r="L78" s="12" t="str">
        <f t="array" ref="L78">INDEX(HTKW!$K$15:$K$40,IFERROR(MATCH(MIN(IF(HTKW!$D$15:$D$40&gt;AVERAGE(B78,C78),HTKW!$D$15:$D$40)),HTKW!$D$15:$D$40),1))</f>
        <v>D</v>
      </c>
    </row>
    <row r="79" spans="2:12" x14ac:dyDescent="0.25">
      <c r="B79" s="8">
        <v>13.653</v>
      </c>
      <c r="C79" s="9">
        <v>13.868</v>
      </c>
      <c r="D79" s="23" t="str">
        <f t="shared" si="2"/>
        <v>D</v>
      </c>
      <c r="E79" s="23" t="str">
        <f t="shared" si="3"/>
        <v>+I</v>
      </c>
      <c r="F79" s="9" t="str">
        <f t="array" ref="F79">INDEX(STPH!$O$15:$O$38,IFERROR(MATCH(MIN(IF(STPH!$D$15:$D$38&gt;AVERAGE(B79,C79),STPH!$D$15:$D$38)),STPH!$D$15:$D$38),1))</f>
        <v>+I</v>
      </c>
      <c r="G79" s="9" t="str">
        <f t="array" ref="G79">INDEX(STBI!$O$15:$O$40,IFERROR(MATCH(MIN(IF(STBI!$D$15:$D$40&gt;AVERAGE(B79,C79),STBI!$D$15:$D$40)),STBI!$D$15:$D$40),1))</f>
        <v>+II</v>
      </c>
      <c r="H79" s="9" t="str">
        <f t="array" ref="H79">INDEX(GEKB!$K$15:$K$104,IFERROR(MATCH(MIN(IF(GEKB!$D$15:$D$104&gt;AVERAGE(B79,C79),GEKB!$D$15:$D$104)),GEKB!$D$15:$D$104),1))</f>
        <v>+I</v>
      </c>
      <c r="I79" s="9" t="str">
        <f t="array" ref="I79">INDEX(DA!$K$15:$K$34,IFERROR(MATCH(MIN(IF(DA!$D$15:$D$34&gt;AVERAGE(B79,C79),DA!$D$15:$D$34)),DA!$D$15:$D$34),1))</f>
        <v>NR</v>
      </c>
      <c r="J79" s="9" t="str">
        <f t="array" ref="J79">INDEX(STKWp!$K$15:$K$39,IFERROR(MATCH(MIN(IF(STKWp!$D$15:$D$39&gt;AVERAGE(B79,C79),STKWp!$D$15:$D$39)),STKWp!$D$15:$D$39),1))</f>
        <v>+III</v>
      </c>
      <c r="K79" s="9" t="str">
        <f t="array" ref="K79">INDEX(BSKW!$K$15:$K$39,IFERROR(MATCH(MIN(IF(BSKW!$D$15:$D$39&gt;AVERAGE(B79,C79),BSKW!$D$15:$D$39)),BSKW!$D$15:$D$39),1))</f>
        <v>+I</v>
      </c>
      <c r="L79" s="12" t="str">
        <f t="array" ref="L79">INDEX(HTKW!$K$15:$K$40,IFERROR(MATCH(MIN(IF(HTKW!$D$15:$D$40&gt;AVERAGE(B79,C79),HTKW!$D$15:$D$40)),HTKW!$D$15:$D$40),1))</f>
        <v>D</v>
      </c>
    </row>
    <row r="80" spans="2:12" x14ac:dyDescent="0.25">
      <c r="B80" s="8">
        <v>13.868</v>
      </c>
      <c r="C80" s="9">
        <v>13.964</v>
      </c>
      <c r="D80" s="23" t="str">
        <f t="shared" si="2"/>
        <v>D</v>
      </c>
      <c r="E80" s="23" t="str">
        <f t="shared" si="3"/>
        <v>+I</v>
      </c>
      <c r="F80" s="9" t="str">
        <f t="array" ref="F80">INDEX(STPH!$O$15:$O$38,IFERROR(MATCH(MIN(IF(STPH!$D$15:$D$38&gt;AVERAGE(B80,C80),STPH!$D$15:$D$38)),STPH!$D$15:$D$38),1))</f>
        <v>+III</v>
      </c>
      <c r="G80" s="9" t="str">
        <f t="array" ref="G80">INDEX(STBI!$O$15:$O$40,IFERROR(MATCH(MIN(IF(STBI!$D$15:$D$40&gt;AVERAGE(B80,C80),STBI!$D$15:$D$40)),STBI!$D$15:$D$40),1))</f>
        <v>+II</v>
      </c>
      <c r="H80" s="9" t="str">
        <f t="array" ref="H80">INDEX(GEKB!$K$15:$K$104,IFERROR(MATCH(MIN(IF(GEKB!$D$15:$D$104&gt;AVERAGE(B80,C80),GEKB!$D$15:$D$104)),GEKB!$D$15:$D$104),1))</f>
        <v>+I</v>
      </c>
      <c r="I80" s="9" t="str">
        <f t="array" ref="I80">INDEX(DA!$K$15:$K$34,IFERROR(MATCH(MIN(IF(DA!$D$15:$D$34&gt;AVERAGE(B80,C80),DA!$D$15:$D$34)),DA!$D$15:$D$34),1))</f>
        <v>NR</v>
      </c>
      <c r="J80" s="9" t="str">
        <f t="array" ref="J80">INDEX(STKWp!$K$15:$K$39,IFERROR(MATCH(MIN(IF(STKWp!$D$15:$D$39&gt;AVERAGE(B80,C80),STKWp!$D$15:$D$39)),STKWp!$D$15:$D$39),1))</f>
        <v>+III</v>
      </c>
      <c r="K80" s="9" t="str">
        <f t="array" ref="K80">INDEX(BSKW!$K$15:$K$39,IFERROR(MATCH(MIN(IF(BSKW!$D$15:$D$39&gt;AVERAGE(B80,C80),BSKW!$D$15:$D$39)),BSKW!$D$15:$D$39),1))</f>
        <v>+I</v>
      </c>
      <c r="L80" s="12" t="str">
        <f t="array" ref="L80">INDEX(HTKW!$K$15:$K$40,IFERROR(MATCH(MIN(IF(HTKW!$D$15:$D$40&gt;AVERAGE(B80,C80),HTKW!$D$15:$D$40)),HTKW!$D$15:$D$40),1))</f>
        <v>D</v>
      </c>
    </row>
    <row r="81" spans="2:12" x14ac:dyDescent="0.25">
      <c r="B81" s="8">
        <v>13.964</v>
      </c>
      <c r="C81" s="9">
        <v>13.965</v>
      </c>
      <c r="D81" s="23" t="str">
        <f t="shared" si="2"/>
        <v>D</v>
      </c>
      <c r="E81" s="23" t="str">
        <f t="shared" si="3"/>
        <v>+I</v>
      </c>
      <c r="F81" s="9" t="str">
        <f t="array" ref="F81">INDEX(STPH!$O$15:$O$38,IFERROR(MATCH(MIN(IF(STPH!$D$15:$D$38&gt;AVERAGE(B81,C81),STPH!$D$15:$D$38)),STPH!$D$15:$D$38),1))</f>
        <v>+III</v>
      </c>
      <c r="G81" s="9" t="str">
        <f t="array" ref="G81">INDEX(STBI!$O$15:$O$40,IFERROR(MATCH(MIN(IF(STBI!$D$15:$D$40&gt;AVERAGE(B81,C81),STBI!$D$15:$D$40)),STBI!$D$15:$D$40),1))</f>
        <v>+II</v>
      </c>
      <c r="H81" s="9" t="str">
        <f t="array" ref="H81">INDEX(GEKB!$K$15:$K$104,IFERROR(MATCH(MIN(IF(GEKB!$D$15:$D$104&gt;AVERAGE(B81,C81),GEKB!$D$15:$D$104)),GEKB!$D$15:$D$104),1))</f>
        <v>+III</v>
      </c>
      <c r="I81" s="9" t="str">
        <f t="array" ref="I81">INDEX(DA!$K$15:$K$34,IFERROR(MATCH(MIN(IF(DA!$D$15:$D$34&gt;AVERAGE(B81,C81),DA!$D$15:$D$34)),DA!$D$15:$D$34),1))</f>
        <v>NR</v>
      </c>
      <c r="J81" s="9" t="str">
        <f t="array" ref="J81">INDEX(STKWp!$K$15:$K$39,IFERROR(MATCH(MIN(IF(STKWp!$D$15:$D$39&gt;AVERAGE(B81,C81),STKWp!$D$15:$D$39)),STKWp!$D$15:$D$39),1))</f>
        <v>+III</v>
      </c>
      <c r="K81" s="9" t="str">
        <f t="array" ref="K81">INDEX(BSKW!$K$15:$K$39,IFERROR(MATCH(MIN(IF(BSKW!$D$15:$D$39&gt;AVERAGE(B81,C81),BSKW!$D$15:$D$39)),BSKW!$D$15:$D$39),1))</f>
        <v>+I</v>
      </c>
      <c r="L81" s="12" t="str">
        <f t="array" ref="L81">INDEX(HTKW!$K$15:$K$40,IFERROR(MATCH(MIN(IF(HTKW!$D$15:$D$40&gt;AVERAGE(B81,C81),HTKW!$D$15:$D$40)),HTKW!$D$15:$D$40),1))</f>
        <v>D</v>
      </c>
    </row>
    <row r="82" spans="2:12" x14ac:dyDescent="0.25">
      <c r="B82" s="8">
        <v>13.965</v>
      </c>
      <c r="C82" s="9">
        <v>14.227</v>
      </c>
      <c r="D82" s="23" t="str">
        <f t="shared" si="2"/>
        <v>+II</v>
      </c>
      <c r="E82" s="23" t="str">
        <f t="shared" si="3"/>
        <v>+II</v>
      </c>
      <c r="F82" s="9" t="str">
        <f t="array" ref="F82">INDEX(STPH!$O$15:$O$38,IFERROR(MATCH(MIN(IF(STPH!$D$15:$D$38&gt;AVERAGE(B82,C82),STPH!$D$15:$D$38)),STPH!$D$15:$D$38),1))</f>
        <v>+III</v>
      </c>
      <c r="G82" s="9" t="str">
        <f t="array" ref="G82">INDEX(STBI!$O$15:$O$40,IFERROR(MATCH(MIN(IF(STBI!$D$15:$D$40&gt;AVERAGE(B82,C82),STBI!$D$15:$D$40)),STBI!$D$15:$D$40),1))</f>
        <v>+II</v>
      </c>
      <c r="H82" s="9" t="str">
        <f t="array" ref="H82">INDEX(GEKB!$K$15:$K$104,IFERROR(MATCH(MIN(IF(GEKB!$D$15:$D$104&gt;AVERAGE(B82,C82),GEKB!$D$15:$D$104)),GEKB!$D$15:$D$104),1))</f>
        <v>+III</v>
      </c>
      <c r="I82" s="9" t="str">
        <f t="array" ref="I82">INDEX(DA!$K$15:$K$34,IFERROR(MATCH(MIN(IF(DA!$D$15:$D$34&gt;AVERAGE(B82,C82),DA!$D$15:$D$34)),DA!$D$15:$D$34),1))</f>
        <v>NR</v>
      </c>
      <c r="J82" s="9" t="str">
        <f t="array" ref="J82">INDEX(STKWp!$K$15:$K$39,IFERROR(MATCH(MIN(IF(STKWp!$D$15:$D$39&gt;AVERAGE(B82,C82),STKWp!$D$15:$D$39)),STKWp!$D$15:$D$39),1))</f>
        <v>+III</v>
      </c>
      <c r="K82" s="9" t="str">
        <f t="array" ref="K82">INDEX(BSKW!$K$15:$K$39,IFERROR(MATCH(MIN(IF(BSKW!$D$15:$D$39&gt;AVERAGE(B82,C82),BSKW!$D$15:$D$39)),BSKW!$D$15:$D$39),1))</f>
        <v>+II</v>
      </c>
      <c r="L82" s="12" t="str">
        <f t="array" ref="L82">INDEX(HTKW!$K$15:$K$40,IFERROR(MATCH(MIN(IF(HTKW!$D$15:$D$40&gt;AVERAGE(B82,C82),HTKW!$D$15:$D$40)),HTKW!$D$15:$D$40),1))</f>
        <v>+III</v>
      </c>
    </row>
    <row r="83" spans="2:12" x14ac:dyDescent="0.25">
      <c r="B83" s="8">
        <v>14.227</v>
      </c>
      <c r="C83" s="9">
        <v>14.237</v>
      </c>
      <c r="D83" s="23" t="str">
        <f t="shared" si="2"/>
        <v>+II</v>
      </c>
      <c r="E83" s="23" t="str">
        <f t="shared" si="3"/>
        <v>+II</v>
      </c>
      <c r="F83" s="9" t="str">
        <f t="array" ref="F83">INDEX(STPH!$O$15:$O$38,IFERROR(MATCH(MIN(IF(STPH!$D$15:$D$38&gt;AVERAGE(B83,C83),STPH!$D$15:$D$38)),STPH!$D$15:$D$38),1))</f>
        <v>+III</v>
      </c>
      <c r="G83" s="9" t="str">
        <f t="array" ref="G83">INDEX(STBI!$O$15:$O$40,IFERROR(MATCH(MIN(IF(STBI!$D$15:$D$40&gt;AVERAGE(B83,C83),STBI!$D$15:$D$40)),STBI!$D$15:$D$40),1))</f>
        <v>+II</v>
      </c>
      <c r="H83" s="9" t="str">
        <f t="array" ref="H83">INDEX(GEKB!$K$15:$K$104,IFERROR(MATCH(MIN(IF(GEKB!$D$15:$D$104&gt;AVERAGE(B83,C83),GEKB!$D$15:$D$104)),GEKB!$D$15:$D$104),1))</f>
        <v>+III</v>
      </c>
      <c r="I83" s="9" t="str">
        <f t="array" ref="I83">INDEX(DA!$K$15:$K$34,IFERROR(MATCH(MIN(IF(DA!$D$15:$D$34&gt;AVERAGE(B83,C83),DA!$D$15:$D$34)),DA!$D$15:$D$34),1))</f>
        <v>NR</v>
      </c>
      <c r="J83" s="9" t="str">
        <f t="array" ref="J83">INDEX(STKWp!$K$15:$K$39,IFERROR(MATCH(MIN(IF(STKWp!$D$15:$D$39&gt;AVERAGE(B83,C83),STKWp!$D$15:$D$39)),STKWp!$D$15:$D$39),1))</f>
        <v>+III</v>
      </c>
      <c r="K83" s="9" t="str">
        <f t="array" ref="K83">INDEX(BSKW!$K$15:$K$39,IFERROR(MATCH(MIN(IF(BSKW!$D$15:$D$39&gt;AVERAGE(B83,C83),BSKW!$D$15:$D$39)),BSKW!$D$15:$D$39),1))</f>
        <v>+II</v>
      </c>
      <c r="L83" s="12" t="str">
        <f t="array" ref="L83">INDEX(HTKW!$K$15:$K$40,IFERROR(MATCH(MIN(IF(HTKW!$D$15:$D$40&gt;AVERAGE(B83,C83),HTKW!$D$15:$D$40)),HTKW!$D$15:$D$40),1))</f>
        <v>+III</v>
      </c>
    </row>
    <row r="84" spans="2:12" x14ac:dyDescent="0.25">
      <c r="B84" s="8">
        <v>14.237</v>
      </c>
      <c r="C84" s="9">
        <v>14.369</v>
      </c>
      <c r="D84" s="23" t="str">
        <f t="shared" si="2"/>
        <v>+II</v>
      </c>
      <c r="E84" s="23" t="str">
        <f t="shared" si="3"/>
        <v>+II</v>
      </c>
      <c r="F84" s="9" t="str">
        <f t="array" ref="F84">INDEX(STPH!$O$15:$O$38,IFERROR(MATCH(MIN(IF(STPH!$D$15:$D$38&gt;AVERAGE(B84,C84),STPH!$D$15:$D$38)),STPH!$D$15:$D$38),1))</f>
        <v>+III</v>
      </c>
      <c r="G84" s="9" t="str">
        <f t="array" ref="G84">INDEX(STBI!$O$15:$O$40,IFERROR(MATCH(MIN(IF(STBI!$D$15:$D$40&gt;AVERAGE(B84,C84),STBI!$D$15:$D$40)),STBI!$D$15:$D$40),1))</f>
        <v>+II</v>
      </c>
      <c r="H84" s="9" t="str">
        <f t="array" ref="H84">INDEX(GEKB!$K$15:$K$104,IFERROR(MATCH(MIN(IF(GEKB!$D$15:$D$104&gt;AVERAGE(B84,C84),GEKB!$D$15:$D$104)),GEKB!$D$15:$D$104),1))</f>
        <v>+III</v>
      </c>
      <c r="I84" s="9" t="str">
        <f t="array" ref="I84">INDEX(DA!$K$15:$K$34,IFERROR(MATCH(MIN(IF(DA!$D$15:$D$34&gt;AVERAGE(B84,C84),DA!$D$15:$D$34)),DA!$D$15:$D$34),1))</f>
        <v>NR</v>
      </c>
      <c r="J84" s="9" t="str">
        <f t="array" ref="J84">INDEX(STKWp!$K$15:$K$39,IFERROR(MATCH(MIN(IF(STKWp!$D$15:$D$39&gt;AVERAGE(B84,C84),STKWp!$D$15:$D$39)),STKWp!$D$15:$D$39),1))</f>
        <v>+III</v>
      </c>
      <c r="K84" s="9" t="str">
        <f t="array" ref="K84">INDEX(BSKW!$K$15:$K$39,IFERROR(MATCH(MIN(IF(BSKW!$D$15:$D$39&gt;AVERAGE(B84,C84),BSKW!$D$15:$D$39)),BSKW!$D$15:$D$39),1))</f>
        <v>+II</v>
      </c>
      <c r="L84" s="12" t="str">
        <f t="array" ref="L84">INDEX(HTKW!$K$15:$K$40,IFERROR(MATCH(MIN(IF(HTKW!$D$15:$D$40&gt;AVERAGE(B84,C84),HTKW!$D$15:$D$40)),HTKW!$D$15:$D$40),1))</f>
        <v>+III</v>
      </c>
    </row>
    <row r="85" spans="2:12" x14ac:dyDescent="0.25">
      <c r="B85" s="8">
        <v>14.369</v>
      </c>
      <c r="C85" s="9">
        <v>14.391</v>
      </c>
      <c r="D85" s="23" t="str">
        <f t="shared" si="2"/>
        <v>+I</v>
      </c>
      <c r="E85" s="23" t="str">
        <f t="shared" si="3"/>
        <v>+I</v>
      </c>
      <c r="F85" s="9" t="str">
        <f t="array" ref="F85">INDEX(STPH!$O$15:$O$38,IFERROR(MATCH(MIN(IF(STPH!$D$15:$D$38&gt;AVERAGE(B85,C85),STPH!$D$15:$D$38)),STPH!$D$15:$D$38),1))</f>
        <v>+III</v>
      </c>
      <c r="G85" s="9" t="str">
        <f t="array" ref="G85">INDEX(STBI!$O$15:$O$40,IFERROR(MATCH(MIN(IF(STBI!$D$15:$D$40&gt;AVERAGE(B85,C85),STBI!$D$15:$D$40)),STBI!$D$15:$D$40),1))</f>
        <v>+II</v>
      </c>
      <c r="H85" s="9" t="str">
        <f t="array" ref="H85">INDEX(GEKB!$K$15:$K$104,IFERROR(MATCH(MIN(IF(GEKB!$D$15:$D$104&gt;AVERAGE(B85,C85),GEKB!$D$15:$D$104)),GEKB!$D$15:$D$104),1))</f>
        <v>+I</v>
      </c>
      <c r="I85" s="9" t="str">
        <f t="array" ref="I85">INDEX(DA!$K$15:$K$34,IFERROR(MATCH(MIN(IF(DA!$D$15:$D$34&gt;AVERAGE(B85,C85),DA!$D$15:$D$34)),DA!$D$15:$D$34),1))</f>
        <v>NR</v>
      </c>
      <c r="J85" s="9" t="str">
        <f t="array" ref="J85">INDEX(STKWp!$K$15:$K$39,IFERROR(MATCH(MIN(IF(STKWp!$D$15:$D$39&gt;AVERAGE(B85,C85),STKWp!$D$15:$D$39)),STKWp!$D$15:$D$39),1))</f>
        <v>+III</v>
      </c>
      <c r="K85" s="9" t="str">
        <f t="array" ref="K85">INDEX(BSKW!$K$15:$K$39,IFERROR(MATCH(MIN(IF(BSKW!$D$15:$D$39&gt;AVERAGE(B85,C85),BSKW!$D$15:$D$39)),BSKW!$D$15:$D$39),1))</f>
        <v>+II</v>
      </c>
      <c r="L85" s="12" t="str">
        <f t="array" ref="L85">INDEX(HTKW!$K$15:$K$40,IFERROR(MATCH(MIN(IF(HTKW!$D$15:$D$40&gt;AVERAGE(B85,C85),HTKW!$D$15:$D$40)),HTKW!$D$15:$D$40),1))</f>
        <v>+III</v>
      </c>
    </row>
    <row r="86" spans="2:12" x14ac:dyDescent="0.25">
      <c r="B86" s="8">
        <v>14.391</v>
      </c>
      <c r="C86" s="9">
        <v>14.763999999999999</v>
      </c>
      <c r="D86" s="23" t="str">
        <f t="shared" si="2"/>
        <v>+I</v>
      </c>
      <c r="E86" s="23" t="str">
        <f t="shared" si="3"/>
        <v>+I</v>
      </c>
      <c r="F86" s="9" t="str">
        <f t="array" ref="F86">INDEX(STPH!$O$15:$O$38,IFERROR(MATCH(MIN(IF(STPH!$D$15:$D$38&gt;AVERAGE(B86,C86),STPH!$D$15:$D$38)),STPH!$D$15:$D$38),1))</f>
        <v>+III</v>
      </c>
      <c r="G86" s="9" t="str">
        <f t="array" ref="G86">INDEX(STBI!$O$15:$O$40,IFERROR(MATCH(MIN(IF(STBI!$D$15:$D$40&gt;AVERAGE(B86,C86),STBI!$D$15:$D$40)),STBI!$D$15:$D$40),1))</f>
        <v>+III</v>
      </c>
      <c r="H86" s="9" t="str">
        <f t="array" ref="H86">INDEX(GEKB!$K$15:$K$104,IFERROR(MATCH(MIN(IF(GEKB!$D$15:$D$104&gt;AVERAGE(B86,C86),GEKB!$D$15:$D$104)),GEKB!$D$15:$D$104),1))</f>
        <v>+I</v>
      </c>
      <c r="I86" s="9" t="str">
        <f t="array" ref="I86">INDEX(DA!$K$15:$K$34,IFERROR(MATCH(MIN(IF(DA!$D$15:$D$34&gt;AVERAGE(B86,C86),DA!$D$15:$D$34)),DA!$D$15:$D$34),1))</f>
        <v>NR</v>
      </c>
      <c r="J86" s="9" t="str">
        <f t="array" ref="J86">INDEX(STKWp!$K$15:$K$39,IFERROR(MATCH(MIN(IF(STKWp!$D$15:$D$39&gt;AVERAGE(B86,C86),STKWp!$D$15:$D$39)),STKWp!$D$15:$D$39),1))</f>
        <v>+III</v>
      </c>
      <c r="K86" s="9" t="str">
        <f t="array" ref="K86">INDEX(BSKW!$K$15:$K$39,IFERROR(MATCH(MIN(IF(BSKW!$D$15:$D$39&gt;AVERAGE(B86,C86),BSKW!$D$15:$D$39)),BSKW!$D$15:$D$39),1))</f>
        <v>+II</v>
      </c>
      <c r="L86" s="12" t="str">
        <f t="array" ref="L86">INDEX(HTKW!$K$15:$K$40,IFERROR(MATCH(MIN(IF(HTKW!$D$15:$D$40&gt;AVERAGE(B86,C86),HTKW!$D$15:$D$40)),HTKW!$D$15:$D$40),1))</f>
        <v>+III</v>
      </c>
    </row>
    <row r="87" spans="2:12" x14ac:dyDescent="0.25">
      <c r="B87" s="8">
        <v>14.763999999999999</v>
      </c>
      <c r="C87" s="9">
        <v>15.023</v>
      </c>
      <c r="D87" s="23" t="str">
        <f t="shared" ref="D87:D90" si="4">IF(COUNTIF(F87:L87,"D")&gt;0,"D",IF(COUNTIF(F87:L87,"-III")&gt;0,"-III",IF(COUNTIF(F87:L87,"-II")&gt;0,"-II",IF(COUNTIF(F87:L87,"-I")&gt;0,"-I",IF(COUNTIF(F87:L87,"+0")&gt;0,"+0",IF(COUNTIF(F87:L87,"+I")&gt;0,"+I",IF(COUNTIF(F87:L87,"+II")&gt;0,"+II",IF(COUNTIF(F87:L87,"+III")&gt;0,"+III",IF(COUNTIF(F87:L87,"ND")&gt;0,"ND","NR")))))))))</f>
        <v>+I</v>
      </c>
      <c r="E87" s="23" t="str">
        <f t="shared" ref="E87:E90" si="5">IF(COUNTIF(F87:L87,"-III")&gt;0,"-III",IF(COUNTIF(F87:L87,"-II")&gt;0,"-II",IF(COUNTIF(F87:L87,"-I")&gt;0,"-I",IF(COUNTIF(F87:L87,"+0")&gt;0,"+0",IF(COUNTIF(F87:L87,"+I")&gt;0,"+I",IF(COUNTIF(F87:L87,"+II")&gt;0,"+II",IF(COUNTIF(F87:L87,"+III")&gt;0,"+III",IF(COUNTIF(F87:L87,"ND")&gt;0,"ND","NR"))))))))</f>
        <v>+I</v>
      </c>
      <c r="F87" s="9" t="str">
        <f t="array" ref="F87">INDEX(STPH!$O$15:$O$38,IFERROR(MATCH(MIN(IF(STPH!$D$15:$D$38&gt;AVERAGE(B87,C87),STPH!$D$15:$D$38)),STPH!$D$15:$D$38),1))</f>
        <v>+III</v>
      </c>
      <c r="G87" s="9" t="str">
        <f t="array" ref="G87">INDEX(STBI!$O$15:$O$40,IFERROR(MATCH(MIN(IF(STBI!$D$15:$D$40&gt;AVERAGE(B87,C87),STBI!$D$15:$D$40)),STBI!$D$15:$D$40),1))</f>
        <v>+III</v>
      </c>
      <c r="H87" s="9" t="str">
        <f t="array" ref="H87">INDEX(GEKB!$K$15:$K$104,IFERROR(MATCH(MIN(IF(GEKB!$D$15:$D$104&gt;AVERAGE(B87,C87),GEKB!$D$15:$D$104)),GEKB!$D$15:$D$104),1))</f>
        <v>+I</v>
      </c>
      <c r="I87" s="9" t="str">
        <f t="array" ref="I87">INDEX(DA!$K$15:$K$34,IFERROR(MATCH(MIN(IF(DA!$D$15:$D$34&gt;AVERAGE(B87,C87),DA!$D$15:$D$34)),DA!$D$15:$D$34),1))</f>
        <v>NR</v>
      </c>
      <c r="J87" s="9" t="str">
        <f t="array" ref="J87">INDEX(STKWp!$K$15:$K$39,IFERROR(MATCH(MIN(IF(STKWp!$D$15:$D$39&gt;AVERAGE(B87,C87),STKWp!$D$15:$D$39)),STKWp!$D$15:$D$39),1))</f>
        <v>+III</v>
      </c>
      <c r="K87" s="9" t="str">
        <f t="array" ref="K87">INDEX(BSKW!$K$15:$K$39,IFERROR(MATCH(MIN(IF(BSKW!$D$15:$D$39&gt;AVERAGE(B87,C87),BSKW!$D$15:$D$39)),BSKW!$D$15:$D$39),1))</f>
        <v>+III</v>
      </c>
      <c r="L87" s="12" t="str">
        <f t="array" ref="L87">INDEX(HTKW!$K$15:$K$40,IFERROR(MATCH(MIN(IF(HTKW!$D$15:$D$40&gt;AVERAGE(B87,C87),HTKW!$D$15:$D$40)),HTKW!$D$15:$D$40),1))</f>
        <v>+III</v>
      </c>
    </row>
    <row r="88" spans="2:12" x14ac:dyDescent="0.25">
      <c r="B88" s="8">
        <v>15.023</v>
      </c>
      <c r="C88" s="9">
        <v>15.472</v>
      </c>
      <c r="D88" s="23" t="str">
        <f t="shared" si="4"/>
        <v>D</v>
      </c>
      <c r="E88" s="23" t="str">
        <f t="shared" si="5"/>
        <v>+I</v>
      </c>
      <c r="F88" s="9" t="str">
        <f t="array" ref="F88">INDEX(STPH!$O$15:$O$38,IFERROR(MATCH(MIN(IF(STPH!$D$15:$D$38&gt;AVERAGE(B88,C88),STPH!$D$15:$D$38)),STPH!$D$15:$D$38),1))</f>
        <v>+III</v>
      </c>
      <c r="G88" s="9" t="str">
        <f t="array" ref="G88">INDEX(STBI!$O$15:$O$40,IFERROR(MATCH(MIN(IF(STBI!$D$15:$D$40&gt;AVERAGE(B88,C88),STBI!$D$15:$D$40)),STBI!$D$15:$D$40),1))</f>
        <v>+III</v>
      </c>
      <c r="H88" s="9" t="str">
        <f t="array" ref="H88">INDEX(GEKB!$K$15:$K$104,IFERROR(MATCH(MIN(IF(GEKB!$D$15:$D$104&gt;AVERAGE(B88,C88),GEKB!$D$15:$D$104)),GEKB!$D$15:$D$104),1))</f>
        <v>+I</v>
      </c>
      <c r="I88" s="9" t="str">
        <f t="array" ref="I88">INDEX(DA!$K$15:$K$34,IFERROR(MATCH(MIN(IF(DA!$D$15:$D$34&gt;AVERAGE(B88,C88),DA!$D$15:$D$34)),DA!$D$15:$D$34),1))</f>
        <v>NR</v>
      </c>
      <c r="J88" s="9" t="str">
        <f t="array" ref="J88">INDEX(STKWp!$K$15:$K$39,IFERROR(MATCH(MIN(IF(STKWp!$D$15:$D$39&gt;AVERAGE(B88,C88),STKWp!$D$15:$D$39)),STKWp!$D$15:$D$39),1))</f>
        <v>+I</v>
      </c>
      <c r="K88" s="9" t="str">
        <f t="array" ref="K88">INDEX(BSKW!$K$15:$K$39,IFERROR(MATCH(MIN(IF(BSKW!$D$15:$D$39&gt;AVERAGE(B88,C88),BSKW!$D$15:$D$39)),BSKW!$D$15:$D$39),1))</f>
        <v>D</v>
      </c>
      <c r="L88" s="12" t="str">
        <f t="array" ref="L88">INDEX(HTKW!$K$15:$K$40,IFERROR(MATCH(MIN(IF(HTKW!$D$15:$D$40&gt;AVERAGE(B88,C88),HTKW!$D$15:$D$40)),HTKW!$D$15:$D$40),1))</f>
        <v>+III</v>
      </c>
    </row>
    <row r="89" spans="2:12" x14ac:dyDescent="0.25">
      <c r="B89" s="8">
        <v>15.472</v>
      </c>
      <c r="C89" s="9">
        <v>15.718999999999999</v>
      </c>
      <c r="D89" s="23" t="str">
        <f t="shared" si="4"/>
        <v>D</v>
      </c>
      <c r="E89" s="23" t="str">
        <f t="shared" si="5"/>
        <v>+I</v>
      </c>
      <c r="F89" s="9" t="str">
        <f t="array" ref="F89">INDEX(STPH!$O$15:$O$38,IFERROR(MATCH(MIN(IF(STPH!$D$15:$D$38&gt;AVERAGE(B89,C89),STPH!$D$15:$D$38)),STPH!$D$15:$D$38),1))</f>
        <v>+III</v>
      </c>
      <c r="G89" s="9" t="str">
        <f t="array" ref="G89">INDEX(STBI!$O$15:$O$40,IFERROR(MATCH(MIN(IF(STBI!$D$15:$D$40&gt;AVERAGE(B89,C89),STBI!$D$15:$D$40)),STBI!$D$15:$D$40),1))</f>
        <v>+III</v>
      </c>
      <c r="H89" s="9" t="str">
        <f t="array" ref="H89">INDEX(GEKB!$K$15:$K$104,IFERROR(MATCH(MIN(IF(GEKB!$D$15:$D$104&gt;AVERAGE(B89,C89),GEKB!$D$15:$D$104)),GEKB!$D$15:$D$104),1))</f>
        <v>+I</v>
      </c>
      <c r="I89" s="9" t="str">
        <f t="array" ref="I89">INDEX(DA!$K$15:$K$34,IFERROR(MATCH(MIN(IF(DA!$D$15:$D$34&gt;AVERAGE(B89,C89),DA!$D$15:$D$34)),DA!$D$15:$D$34),1))</f>
        <v>NR</v>
      </c>
      <c r="J89" s="9" t="str">
        <f t="array" ref="J89">INDEX(STKWp!$K$15:$K$39,IFERROR(MATCH(MIN(IF(STKWp!$D$15:$D$39&gt;AVERAGE(B89,C89),STKWp!$D$15:$D$39)),STKWp!$D$15:$D$39),1))</f>
        <v>+I</v>
      </c>
      <c r="K89" s="9" t="str">
        <f t="array" ref="K89">INDEX(BSKW!$K$15:$K$39,IFERROR(MATCH(MIN(IF(BSKW!$D$15:$D$39&gt;AVERAGE(B89,C89),BSKW!$D$15:$D$39)),BSKW!$D$15:$D$39),1))</f>
        <v>D</v>
      </c>
      <c r="L89" s="12" t="str">
        <f t="array" ref="L89">INDEX(HTKW!$K$15:$K$40,IFERROR(MATCH(MIN(IF(HTKW!$D$15:$D$40&gt;AVERAGE(B89,C89),HTKW!$D$15:$D$40)),HTKW!$D$15:$D$40),1))</f>
        <v>+III</v>
      </c>
    </row>
    <row r="90" spans="2:12" x14ac:dyDescent="0.25">
      <c r="B90" s="8">
        <v>15.718999999999999</v>
      </c>
      <c r="C90" s="9">
        <v>15.9</v>
      </c>
      <c r="D90" s="23" t="str">
        <f t="shared" si="4"/>
        <v>+I</v>
      </c>
      <c r="E90" s="23" t="str">
        <f t="shared" si="5"/>
        <v>+I</v>
      </c>
      <c r="F90" s="9" t="str">
        <f t="array" ref="F90">INDEX(STPH!$O$15:$O$38,IFERROR(MATCH(MIN(IF(STPH!$D$15:$D$38&gt;AVERAGE(B90,C90),STPH!$D$15:$D$38)),STPH!$D$15:$D$38),1))</f>
        <v>+III</v>
      </c>
      <c r="G90" s="9" t="str">
        <f t="array" ref="G90">INDEX(STBI!$O$15:$O$40,IFERROR(MATCH(MIN(IF(STBI!$D$15:$D$40&gt;AVERAGE(B90,C90),STBI!$D$15:$D$40)),STBI!$D$15:$D$40),1))</f>
        <v>+III</v>
      </c>
      <c r="H90" s="9" t="str">
        <f t="array" ref="H90">INDEX(GEKB!$K$15:$K$104,IFERROR(MATCH(MIN(IF(GEKB!$D$15:$D$104&gt;AVERAGE(B90,C90),GEKB!$D$15:$D$104)),GEKB!$D$15:$D$104),1))</f>
        <v>+I</v>
      </c>
      <c r="I90" s="9" t="str">
        <f t="array" ref="I90">INDEX(DA!$K$15:$K$34,IFERROR(MATCH(MIN(IF(DA!$D$15:$D$34&gt;AVERAGE(B90,C90),DA!$D$15:$D$34)),DA!$D$15:$D$34),1))</f>
        <v>NR</v>
      </c>
      <c r="J90" s="9" t="str">
        <f t="array" ref="J90">INDEX(STKWp!$K$15:$K$39,IFERROR(MATCH(MIN(IF(STKWp!$D$15:$D$39&gt;AVERAGE(B90,C90),STKWp!$D$15:$D$39)),STKWp!$D$15:$D$39),1))</f>
        <v>+III</v>
      </c>
      <c r="K90" s="9" t="str">
        <f t="array" ref="K90">INDEX(BSKW!$K$15:$K$39,IFERROR(MATCH(MIN(IF(BSKW!$D$15:$D$39&gt;AVERAGE(B90,C90),BSKW!$D$15:$D$39)),BSKW!$D$15:$D$39),1))</f>
        <v>+III</v>
      </c>
      <c r="L90" s="12" t="str">
        <f t="array" ref="L90">INDEX(HTKW!$K$15:$K$40,IFERROR(MATCH(MIN(IF(HTKW!$D$15:$D$40&gt;AVERAGE(B90,C90),HTKW!$D$15:$D$40)),HTKW!$D$15:$D$40),1))</f>
        <v>+III</v>
      </c>
    </row>
    <row r="91" spans="2:12" x14ac:dyDescent="0.25">
      <c r="B91" s="8"/>
      <c r="C91" s="9"/>
      <c r="D91" s="23"/>
      <c r="E91" s="23"/>
      <c r="F91" s="9"/>
      <c r="G91" s="9"/>
      <c r="H91" s="9"/>
      <c r="I91" s="9"/>
      <c r="J91" s="9"/>
      <c r="K91" s="9"/>
      <c r="L91" s="12"/>
    </row>
    <row r="92" spans="2:12" x14ac:dyDescent="0.25">
      <c r="B92" s="8"/>
      <c r="C92" s="9"/>
      <c r="D92" s="23"/>
      <c r="E92" s="23"/>
      <c r="F92" s="9"/>
      <c r="G92" s="9"/>
      <c r="H92" s="9"/>
      <c r="I92" s="9"/>
      <c r="J92" s="9"/>
      <c r="K92" s="9"/>
      <c r="L92" s="12"/>
    </row>
    <row r="93" spans="2:12" x14ac:dyDescent="0.25">
      <c r="B93" s="8"/>
      <c r="C93" s="9"/>
      <c r="D93" s="23"/>
      <c r="E93" s="23"/>
      <c r="F93" s="9"/>
      <c r="G93" s="9"/>
      <c r="H93" s="9"/>
      <c r="I93" s="9"/>
      <c r="J93" s="9"/>
      <c r="K93" s="9"/>
      <c r="L93" s="12"/>
    </row>
    <row r="94" spans="2:12" x14ac:dyDescent="0.25">
      <c r="B94" s="8"/>
      <c r="C94" s="9"/>
      <c r="D94" s="23"/>
      <c r="E94" s="23"/>
      <c r="F94" s="9"/>
      <c r="G94" s="9"/>
      <c r="H94" s="9"/>
      <c r="I94" s="9"/>
      <c r="J94" s="9"/>
      <c r="K94" s="9"/>
      <c r="L94" s="12"/>
    </row>
    <row r="95" spans="2:12" x14ac:dyDescent="0.25">
      <c r="B95" s="8"/>
      <c r="C95" s="9"/>
      <c r="D95" s="23"/>
      <c r="E95" s="23"/>
      <c r="F95" s="9"/>
      <c r="G95" s="9"/>
      <c r="H95" s="9"/>
      <c r="I95" s="9"/>
      <c r="J95" s="9"/>
      <c r="K95" s="9"/>
      <c r="L95" s="12"/>
    </row>
    <row r="96" spans="2:12" x14ac:dyDescent="0.25">
      <c r="B96" s="8"/>
      <c r="C96" s="9"/>
      <c r="D96" s="23"/>
      <c r="E96" s="23"/>
      <c r="F96" s="9"/>
      <c r="G96" s="9"/>
      <c r="H96" s="9"/>
      <c r="I96" s="9"/>
      <c r="J96" s="9"/>
      <c r="K96" s="9"/>
      <c r="L96" s="12"/>
    </row>
    <row r="97" spans="2:12" x14ac:dyDescent="0.25">
      <c r="B97" s="8"/>
      <c r="C97" s="9"/>
      <c r="D97" s="23"/>
      <c r="E97" s="23"/>
      <c r="F97" s="9"/>
      <c r="G97" s="9"/>
      <c r="H97" s="9"/>
      <c r="I97" s="9"/>
      <c r="J97" s="9"/>
      <c r="K97" s="9"/>
      <c r="L97" s="12"/>
    </row>
    <row r="98" spans="2:12" x14ac:dyDescent="0.25">
      <c r="B98" s="8"/>
      <c r="C98" s="9"/>
      <c r="D98" s="23"/>
      <c r="E98" s="23"/>
      <c r="F98" s="9"/>
      <c r="G98" s="9"/>
      <c r="H98" s="9"/>
      <c r="I98" s="9"/>
      <c r="J98" s="9"/>
      <c r="K98" s="9"/>
      <c r="L98" s="12"/>
    </row>
    <row r="99" spans="2:12" x14ac:dyDescent="0.25">
      <c r="B99" s="8"/>
      <c r="C99" s="9"/>
      <c r="D99" s="23"/>
      <c r="E99" s="23"/>
      <c r="F99" s="9"/>
      <c r="G99" s="9"/>
      <c r="H99" s="9"/>
      <c r="I99" s="9"/>
      <c r="J99" s="9"/>
      <c r="K99" s="9"/>
      <c r="L99" s="12"/>
    </row>
    <row r="100" spans="2:12" x14ac:dyDescent="0.25">
      <c r="B100" s="8"/>
      <c r="C100" s="9"/>
      <c r="D100" s="23"/>
      <c r="E100" s="23"/>
      <c r="F100" s="9"/>
      <c r="G100" s="9"/>
      <c r="H100" s="9"/>
      <c r="I100" s="9"/>
      <c r="J100" s="9"/>
      <c r="K100" s="9"/>
      <c r="L100" s="12"/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x14ac:dyDescent="0.25">
      <c r="B106" s="8"/>
      <c r="C106" s="9"/>
      <c r="D106" s="23"/>
      <c r="E106" s="23"/>
      <c r="F106" s="9"/>
      <c r="G106" s="9"/>
      <c r="H106" s="9"/>
      <c r="I106" s="9"/>
      <c r="J106" s="9"/>
      <c r="K106" s="9"/>
      <c r="L106" s="12"/>
    </row>
    <row r="107" spans="2:12" x14ac:dyDescent="0.25">
      <c r="B107" s="8"/>
      <c r="C107" s="9"/>
      <c r="D107" s="23"/>
      <c r="E107" s="23"/>
      <c r="F107" s="9"/>
      <c r="G107" s="9"/>
      <c r="H107" s="9"/>
      <c r="I107" s="9"/>
      <c r="J107" s="9"/>
      <c r="K107" s="9"/>
      <c r="L107" s="12"/>
    </row>
    <row r="108" spans="2:12" x14ac:dyDescent="0.25">
      <c r="B108" s="8"/>
      <c r="C108" s="9"/>
      <c r="D108" s="23"/>
      <c r="E108" s="23"/>
      <c r="F108" s="9"/>
      <c r="G108" s="9"/>
      <c r="H108" s="9"/>
      <c r="I108" s="9"/>
      <c r="J108" s="9"/>
      <c r="K108" s="9"/>
      <c r="L108" s="12"/>
    </row>
    <row r="109" spans="2:12" x14ac:dyDescent="0.25">
      <c r="B109" s="8"/>
      <c r="C109" s="9"/>
      <c r="D109" s="23"/>
      <c r="E109" s="23"/>
      <c r="F109" s="9"/>
      <c r="G109" s="9"/>
      <c r="H109" s="9"/>
      <c r="I109" s="9"/>
      <c r="J109" s="9"/>
      <c r="K109" s="9"/>
      <c r="L109" s="12"/>
    </row>
    <row r="110" spans="2:12" x14ac:dyDescent="0.25">
      <c r="B110" s="8"/>
      <c r="C110" s="9"/>
      <c r="D110" s="23"/>
      <c r="E110" s="23"/>
      <c r="F110" s="9"/>
      <c r="G110" s="9"/>
      <c r="H110" s="9"/>
      <c r="I110" s="9"/>
      <c r="J110" s="9"/>
      <c r="K110" s="9"/>
      <c r="L110" s="12"/>
    </row>
    <row r="111" spans="2:12" x14ac:dyDescent="0.25">
      <c r="B111" s="8"/>
      <c r="C111" s="9"/>
      <c r="D111" s="23"/>
      <c r="E111" s="23"/>
      <c r="F111" s="9"/>
      <c r="G111" s="9"/>
      <c r="H111" s="9"/>
      <c r="I111" s="9"/>
      <c r="J111" s="9"/>
      <c r="K111" s="9"/>
      <c r="L111" s="12"/>
    </row>
    <row r="112" spans="2:12" x14ac:dyDescent="0.25">
      <c r="B112" s="8"/>
      <c r="C112" s="9"/>
      <c r="D112" s="23"/>
      <c r="E112" s="23"/>
      <c r="F112" s="9"/>
      <c r="G112" s="9"/>
      <c r="H112" s="9"/>
      <c r="I112" s="9"/>
      <c r="J112" s="9"/>
      <c r="K112" s="9"/>
      <c r="L112" s="12"/>
    </row>
    <row r="113" spans="2:12" x14ac:dyDescent="0.25">
      <c r="B113" s="8"/>
      <c r="C113" s="9"/>
      <c r="D113" s="23"/>
      <c r="E113" s="23"/>
      <c r="F113" s="9"/>
      <c r="G113" s="9"/>
      <c r="H113" s="9"/>
      <c r="I113" s="9"/>
      <c r="J113" s="9"/>
      <c r="K113" s="9"/>
      <c r="L113" s="12"/>
    </row>
    <row r="114" spans="2:12" x14ac:dyDescent="0.25">
      <c r="B114" s="8"/>
      <c r="C114" s="9"/>
      <c r="D114" s="23"/>
      <c r="E114" s="23"/>
      <c r="F114" s="9"/>
      <c r="G114" s="9"/>
      <c r="H114" s="9"/>
      <c r="I114" s="9"/>
      <c r="J114" s="9"/>
      <c r="K114" s="9"/>
      <c r="L114" s="12"/>
    </row>
    <row r="115" spans="2:12" x14ac:dyDescent="0.25">
      <c r="B115" s="8"/>
      <c r="C115" s="9"/>
      <c r="D115" s="23"/>
      <c r="E115" s="23"/>
      <c r="F115" s="9"/>
      <c r="G115" s="9"/>
      <c r="H115" s="9"/>
      <c r="I115" s="9"/>
      <c r="J115" s="9"/>
      <c r="K115" s="9"/>
      <c r="L115" s="12"/>
    </row>
    <row r="116" spans="2:12" x14ac:dyDescent="0.25">
      <c r="B116" s="8"/>
      <c r="C116" s="9"/>
      <c r="D116" s="23"/>
      <c r="E116" s="23"/>
      <c r="F116" s="9"/>
      <c r="G116" s="9"/>
      <c r="H116" s="9"/>
      <c r="I116" s="9"/>
      <c r="J116" s="9"/>
      <c r="K116" s="9"/>
      <c r="L116" s="12"/>
    </row>
    <row r="117" spans="2:12" x14ac:dyDescent="0.25">
      <c r="B117" s="8"/>
      <c r="C117" s="9"/>
      <c r="D117" s="23"/>
      <c r="E117" s="23"/>
      <c r="F117" s="9"/>
      <c r="G117" s="9"/>
      <c r="H117" s="9"/>
      <c r="I117" s="9"/>
      <c r="J117" s="9"/>
      <c r="K117" s="9"/>
      <c r="L117" s="12"/>
    </row>
    <row r="118" spans="2:12" x14ac:dyDescent="0.25">
      <c r="B118" s="8"/>
      <c r="C118" s="9"/>
      <c r="D118" s="23"/>
      <c r="E118" s="23"/>
      <c r="F118" s="9"/>
      <c r="G118" s="9"/>
      <c r="H118" s="9"/>
      <c r="I118" s="9"/>
      <c r="J118" s="9"/>
      <c r="K118" s="9"/>
      <c r="L118" s="12"/>
    </row>
    <row r="119" spans="2:12" x14ac:dyDescent="0.25">
      <c r="B119" s="8"/>
      <c r="C119" s="9"/>
      <c r="D119" s="23"/>
      <c r="E119" s="23"/>
      <c r="F119" s="9"/>
      <c r="G119" s="9"/>
      <c r="H119" s="9"/>
      <c r="I119" s="9"/>
      <c r="J119" s="9"/>
      <c r="K119" s="9"/>
      <c r="L119" s="12"/>
    </row>
    <row r="120" spans="2:12" x14ac:dyDescent="0.25">
      <c r="B120" s="8"/>
      <c r="C120" s="9"/>
      <c r="D120" s="23"/>
      <c r="E120" s="23"/>
      <c r="F120" s="9"/>
      <c r="G120" s="9"/>
      <c r="H120" s="9"/>
      <c r="I120" s="9"/>
      <c r="J120" s="9"/>
      <c r="K120" s="9"/>
      <c r="L120" s="12"/>
    </row>
    <row r="121" spans="2:12" x14ac:dyDescent="0.25">
      <c r="B121" s="8"/>
      <c r="C121" s="9"/>
      <c r="D121" s="23"/>
      <c r="E121" s="23"/>
      <c r="F121" s="9"/>
      <c r="G121" s="9"/>
      <c r="H121" s="9"/>
      <c r="I121" s="9"/>
      <c r="J121" s="9"/>
      <c r="K121" s="9"/>
      <c r="L121" s="12"/>
    </row>
    <row r="122" spans="2:12" x14ac:dyDescent="0.25">
      <c r="B122" s="8"/>
      <c r="C122" s="9"/>
      <c r="D122" s="23"/>
      <c r="E122" s="23"/>
      <c r="F122" s="9"/>
      <c r="G122" s="9"/>
      <c r="H122" s="9"/>
      <c r="I122" s="9"/>
      <c r="J122" s="9"/>
      <c r="K122" s="9"/>
      <c r="L122" s="12"/>
    </row>
    <row r="123" spans="2:12" x14ac:dyDescent="0.25">
      <c r="B123" s="8"/>
      <c r="C123" s="9"/>
      <c r="D123" s="23"/>
      <c r="E123" s="23"/>
      <c r="F123" s="9"/>
      <c r="G123" s="9"/>
      <c r="H123" s="9"/>
      <c r="I123" s="9"/>
      <c r="J123" s="9"/>
      <c r="K123" s="9"/>
      <c r="L123" s="12"/>
    </row>
    <row r="124" spans="2:12" x14ac:dyDescent="0.25">
      <c r="B124" s="8"/>
      <c r="C124" s="9"/>
      <c r="D124" s="23"/>
      <c r="E124" s="23"/>
      <c r="F124" s="9"/>
      <c r="G124" s="9"/>
      <c r="H124" s="9"/>
      <c r="I124" s="9"/>
      <c r="J124" s="9"/>
      <c r="K124" s="9"/>
      <c r="L124" s="12"/>
    </row>
    <row r="125" spans="2:12" x14ac:dyDescent="0.25">
      <c r="B125" s="8"/>
      <c r="C125" s="9"/>
      <c r="D125" s="23"/>
      <c r="E125" s="23"/>
      <c r="F125" s="9"/>
      <c r="G125" s="9"/>
      <c r="H125" s="9"/>
      <c r="I125" s="9"/>
      <c r="J125" s="9"/>
      <c r="K125" s="9"/>
      <c r="L125" s="12"/>
    </row>
    <row r="126" spans="2:12" x14ac:dyDescent="0.25">
      <c r="B126" s="8"/>
      <c r="C126" s="9"/>
      <c r="D126" s="23"/>
      <c r="E126" s="23"/>
      <c r="F126" s="9"/>
      <c r="G126" s="9"/>
      <c r="H126" s="9"/>
      <c r="I126" s="9"/>
      <c r="J126" s="9"/>
      <c r="K126" s="9"/>
      <c r="L126" s="12"/>
    </row>
    <row r="127" spans="2:12" x14ac:dyDescent="0.25">
      <c r="B127" s="8"/>
      <c r="C127" s="9"/>
      <c r="D127" s="23"/>
      <c r="E127" s="23"/>
      <c r="F127" s="9"/>
      <c r="G127" s="9"/>
      <c r="H127" s="9"/>
      <c r="I127" s="9"/>
      <c r="J127" s="9"/>
      <c r="K127" s="9"/>
      <c r="L127" s="12"/>
    </row>
    <row r="128" spans="2:12" x14ac:dyDescent="0.25">
      <c r="B128" s="8"/>
      <c r="C128" s="9"/>
      <c r="D128" s="23"/>
      <c r="E128" s="23"/>
      <c r="F128" s="9"/>
      <c r="G128" s="9"/>
      <c r="H128" s="9"/>
      <c r="I128" s="9"/>
      <c r="J128" s="9"/>
      <c r="K128" s="9"/>
      <c r="L128" s="12"/>
    </row>
    <row r="129" spans="2:12" x14ac:dyDescent="0.25">
      <c r="B129" s="8"/>
      <c r="C129" s="9"/>
      <c r="D129" s="23"/>
      <c r="E129" s="23"/>
      <c r="F129" s="9"/>
      <c r="G129" s="9"/>
      <c r="H129" s="9"/>
      <c r="I129" s="9"/>
      <c r="J129" s="9"/>
      <c r="K129" s="9"/>
      <c r="L129" s="12"/>
    </row>
    <row r="130" spans="2:12" x14ac:dyDescent="0.25">
      <c r="B130" s="8"/>
      <c r="C130" s="9"/>
      <c r="D130" s="23"/>
      <c r="E130" s="23"/>
      <c r="F130" s="9"/>
      <c r="G130" s="9"/>
      <c r="H130" s="9"/>
      <c r="I130" s="9"/>
      <c r="J130" s="9"/>
      <c r="K130" s="9"/>
      <c r="L130" s="12"/>
    </row>
    <row r="131" spans="2:12" x14ac:dyDescent="0.25">
      <c r="B131" s="8"/>
      <c r="C131" s="9"/>
      <c r="D131" s="23"/>
      <c r="E131" s="23"/>
      <c r="F131" s="9"/>
      <c r="G131" s="9"/>
      <c r="H131" s="9"/>
      <c r="I131" s="9"/>
      <c r="J131" s="9"/>
      <c r="K131" s="9"/>
      <c r="L131" s="12"/>
    </row>
    <row r="132" spans="2:12" x14ac:dyDescent="0.25">
      <c r="B132" s="8"/>
      <c r="C132" s="9"/>
      <c r="D132" s="23"/>
      <c r="E132" s="23"/>
      <c r="F132" s="9"/>
      <c r="G132" s="9"/>
      <c r="H132" s="9"/>
      <c r="I132" s="9"/>
      <c r="J132" s="9"/>
      <c r="K132" s="9"/>
      <c r="L132" s="12"/>
    </row>
    <row r="133" spans="2:12" x14ac:dyDescent="0.25">
      <c r="B133" s="8"/>
      <c r="C133" s="9"/>
      <c r="D133" s="23"/>
      <c r="E133" s="23"/>
      <c r="F133" s="9"/>
      <c r="G133" s="9"/>
      <c r="H133" s="9"/>
      <c r="I133" s="9"/>
      <c r="J133" s="9"/>
      <c r="K133" s="9"/>
      <c r="L133" s="12"/>
    </row>
    <row r="134" spans="2:12" x14ac:dyDescent="0.25">
      <c r="B134" s="8"/>
      <c r="C134" s="9"/>
      <c r="D134" s="23"/>
      <c r="E134" s="23"/>
      <c r="F134" s="9"/>
      <c r="G134" s="9"/>
      <c r="H134" s="9"/>
      <c r="I134" s="9"/>
      <c r="J134" s="9"/>
      <c r="K134" s="9"/>
      <c r="L134" s="12"/>
    </row>
    <row r="135" spans="2:12" x14ac:dyDescent="0.25">
      <c r="B135" s="8"/>
      <c r="C135" s="9"/>
      <c r="D135" s="23"/>
      <c r="E135" s="23"/>
      <c r="F135" s="9"/>
      <c r="G135" s="9"/>
      <c r="H135" s="9"/>
      <c r="I135" s="9"/>
      <c r="J135" s="9"/>
      <c r="K135" s="9"/>
      <c r="L135" s="12"/>
    </row>
    <row r="136" spans="2:12" x14ac:dyDescent="0.25">
      <c r="B136" s="8"/>
      <c r="C136" s="9"/>
      <c r="D136" s="23"/>
      <c r="E136" s="23"/>
      <c r="F136" s="9"/>
      <c r="G136" s="9"/>
      <c r="H136" s="9"/>
      <c r="I136" s="9"/>
      <c r="J136" s="9"/>
      <c r="K136" s="9"/>
      <c r="L136" s="12"/>
    </row>
    <row r="137" spans="2:12" x14ac:dyDescent="0.25">
      <c r="B137" s="8"/>
      <c r="C137" s="9"/>
      <c r="D137" s="23"/>
      <c r="E137" s="23"/>
      <c r="F137" s="9"/>
      <c r="G137" s="9"/>
      <c r="H137" s="9"/>
      <c r="I137" s="9"/>
      <c r="J137" s="9"/>
      <c r="K137" s="9"/>
      <c r="L137" s="12"/>
    </row>
    <row r="138" spans="2:12" x14ac:dyDescent="0.25">
      <c r="B138" s="8"/>
      <c r="C138" s="9"/>
      <c r="D138" s="23"/>
      <c r="E138" s="23"/>
      <c r="F138" s="9"/>
      <c r="G138" s="9"/>
      <c r="H138" s="9"/>
      <c r="I138" s="9"/>
      <c r="J138" s="9"/>
      <c r="K138" s="9"/>
      <c r="L138" s="12"/>
    </row>
    <row r="139" spans="2:12" x14ac:dyDescent="0.25">
      <c r="B139" s="8"/>
      <c r="C139" s="9"/>
      <c r="D139" s="23"/>
      <c r="E139" s="23"/>
      <c r="F139" s="9"/>
      <c r="G139" s="9"/>
      <c r="H139" s="9"/>
      <c r="I139" s="9"/>
      <c r="J139" s="9"/>
      <c r="K139" s="9"/>
      <c r="L139" s="12"/>
    </row>
    <row r="140" spans="2:12" x14ac:dyDescent="0.25">
      <c r="B140" s="8"/>
      <c r="C140" s="9"/>
      <c r="D140" s="23"/>
      <c r="E140" s="23"/>
      <c r="F140" s="9"/>
      <c r="G140" s="9"/>
      <c r="H140" s="9"/>
      <c r="I140" s="9"/>
      <c r="J140" s="9"/>
      <c r="K140" s="9"/>
      <c r="L140" s="12"/>
    </row>
    <row r="141" spans="2:12" x14ac:dyDescent="0.25">
      <c r="B141" s="8"/>
      <c r="C141" s="9"/>
      <c r="D141" s="23"/>
      <c r="E141" s="23"/>
      <c r="F141" s="9"/>
      <c r="G141" s="9"/>
      <c r="H141" s="9"/>
      <c r="I141" s="9"/>
      <c r="J141" s="9"/>
      <c r="K141" s="9"/>
      <c r="L141" s="12"/>
    </row>
    <row r="142" spans="2:12" x14ac:dyDescent="0.25">
      <c r="B142" s="8"/>
      <c r="C142" s="9"/>
      <c r="D142" s="23"/>
      <c r="E142" s="23"/>
      <c r="F142" s="9"/>
      <c r="G142" s="9"/>
      <c r="H142" s="9"/>
      <c r="I142" s="9"/>
      <c r="J142" s="9"/>
      <c r="K142" s="9"/>
      <c r="L142" s="12"/>
    </row>
    <row r="143" spans="2:12" x14ac:dyDescent="0.25">
      <c r="B143" s="8"/>
      <c r="C143" s="9"/>
      <c r="D143" s="23"/>
      <c r="E143" s="23"/>
      <c r="F143" s="9"/>
      <c r="G143" s="9"/>
      <c r="H143" s="9"/>
      <c r="I143" s="9"/>
      <c r="J143" s="9"/>
      <c r="K143" s="9"/>
      <c r="L143" s="12"/>
    </row>
    <row r="144" spans="2:12" x14ac:dyDescent="0.25">
      <c r="B144" s="8"/>
      <c r="C144" s="9"/>
      <c r="D144" s="23"/>
      <c r="E144" s="23"/>
      <c r="F144" s="9"/>
      <c r="G144" s="9"/>
      <c r="H144" s="9"/>
      <c r="I144" s="9"/>
      <c r="J144" s="9"/>
      <c r="K144" s="9"/>
      <c r="L144" s="12"/>
    </row>
    <row r="145" spans="2:12" x14ac:dyDescent="0.25">
      <c r="B145" s="8"/>
      <c r="C145" s="9"/>
      <c r="D145" s="23"/>
      <c r="E145" s="23"/>
      <c r="F145" s="9"/>
      <c r="G145" s="9"/>
      <c r="H145" s="9"/>
      <c r="I145" s="9"/>
      <c r="J145" s="9"/>
      <c r="K145" s="9"/>
      <c r="L145" s="12"/>
    </row>
    <row r="146" spans="2:12" x14ac:dyDescent="0.25">
      <c r="B146" s="8"/>
      <c r="C146" s="9"/>
      <c r="D146" s="23"/>
      <c r="E146" s="23"/>
      <c r="F146" s="9"/>
      <c r="G146" s="9"/>
      <c r="H146" s="9"/>
      <c r="I146" s="9"/>
      <c r="J146" s="9"/>
      <c r="K146" s="9"/>
      <c r="L146" s="12"/>
    </row>
    <row r="147" spans="2:12" x14ac:dyDescent="0.25">
      <c r="B147" s="8"/>
      <c r="C147" s="9"/>
      <c r="D147" s="23"/>
      <c r="E147" s="23"/>
      <c r="F147" s="9"/>
      <c r="G147" s="9"/>
      <c r="H147" s="9"/>
      <c r="I147" s="9"/>
      <c r="J147" s="9"/>
      <c r="K147" s="9"/>
      <c r="L147" s="12"/>
    </row>
    <row r="148" spans="2:12" x14ac:dyDescent="0.25">
      <c r="B148" s="8"/>
      <c r="C148" s="9"/>
      <c r="D148" s="23"/>
      <c r="E148" s="23"/>
      <c r="F148" s="9"/>
      <c r="G148" s="9"/>
      <c r="H148" s="9"/>
      <c r="I148" s="9"/>
      <c r="J148" s="9"/>
      <c r="K148" s="9"/>
      <c r="L148" s="12"/>
    </row>
    <row r="149" spans="2:12" x14ac:dyDescent="0.25">
      <c r="B149" s="8"/>
      <c r="C149" s="9"/>
      <c r="D149" s="23"/>
      <c r="E149" s="23"/>
      <c r="F149" s="9"/>
      <c r="G149" s="9"/>
      <c r="H149" s="9"/>
      <c r="I149" s="9"/>
      <c r="J149" s="9"/>
      <c r="K149" s="9"/>
      <c r="L149" s="12"/>
    </row>
    <row r="150" spans="2:12" x14ac:dyDescent="0.25">
      <c r="B150" s="8"/>
      <c r="C150" s="9"/>
      <c r="D150" s="23"/>
      <c r="E150" s="23"/>
      <c r="F150" s="9"/>
      <c r="G150" s="9"/>
      <c r="H150" s="9"/>
      <c r="I150" s="9"/>
      <c r="J150" s="9"/>
      <c r="K150" s="9"/>
      <c r="L150" s="12"/>
    </row>
    <row r="151" spans="2:12" x14ac:dyDescent="0.25">
      <c r="B151" s="8"/>
      <c r="C151" s="9"/>
      <c r="D151" s="23"/>
      <c r="E151" s="23"/>
      <c r="F151" s="9"/>
      <c r="G151" s="9"/>
      <c r="H151" s="9"/>
      <c r="I151" s="9"/>
      <c r="J151" s="9"/>
      <c r="K151" s="9"/>
      <c r="L151" s="12"/>
    </row>
    <row r="152" spans="2:12" x14ac:dyDescent="0.25">
      <c r="B152" s="8"/>
      <c r="C152" s="9"/>
      <c r="D152" s="23"/>
      <c r="E152" s="23"/>
      <c r="F152" s="9"/>
      <c r="G152" s="9"/>
      <c r="H152" s="9"/>
      <c r="I152" s="9"/>
      <c r="J152" s="9"/>
      <c r="K152" s="9"/>
      <c r="L152" s="12"/>
    </row>
    <row r="153" spans="2:12" x14ac:dyDescent="0.25">
      <c r="B153" s="8"/>
      <c r="C153" s="9"/>
      <c r="D153" s="23"/>
      <c r="E153" s="23"/>
      <c r="F153" s="9"/>
      <c r="G153" s="9"/>
      <c r="H153" s="9"/>
      <c r="I153" s="9"/>
      <c r="J153" s="9"/>
      <c r="K153" s="9"/>
      <c r="L153" s="12"/>
    </row>
    <row r="154" spans="2:12" x14ac:dyDescent="0.25">
      <c r="B154" s="8"/>
      <c r="C154" s="9"/>
      <c r="D154" s="23"/>
      <c r="E154" s="23"/>
      <c r="F154" s="9"/>
      <c r="G154" s="9"/>
      <c r="H154" s="9"/>
      <c r="I154" s="9"/>
      <c r="J154" s="9"/>
      <c r="K154" s="9"/>
      <c r="L154" s="12"/>
    </row>
    <row r="155" spans="2:12" x14ac:dyDescent="0.25">
      <c r="B155" s="8"/>
      <c r="C155" s="9"/>
      <c r="D155" s="23"/>
      <c r="E155" s="23"/>
      <c r="F155" s="9"/>
      <c r="G155" s="9"/>
      <c r="H155" s="9"/>
      <c r="I155" s="9"/>
      <c r="J155" s="9"/>
      <c r="K155" s="9"/>
      <c r="L155" s="12"/>
    </row>
    <row r="156" spans="2:12" x14ac:dyDescent="0.25">
      <c r="B156" s="8"/>
      <c r="C156" s="9"/>
      <c r="D156" s="23"/>
      <c r="E156" s="23"/>
      <c r="F156" s="9"/>
      <c r="G156" s="9"/>
      <c r="H156" s="9"/>
      <c r="I156" s="9"/>
      <c r="J156" s="9"/>
      <c r="K156" s="9"/>
      <c r="L156" s="12"/>
    </row>
    <row r="157" spans="2:12" x14ac:dyDescent="0.25">
      <c r="B157" s="8"/>
      <c r="C157" s="9"/>
      <c r="D157" s="23"/>
      <c r="E157" s="23"/>
      <c r="F157" s="9"/>
      <c r="G157" s="9"/>
      <c r="H157" s="9"/>
      <c r="I157" s="9"/>
      <c r="J157" s="9"/>
      <c r="K157" s="9"/>
      <c r="L157" s="12"/>
    </row>
    <row r="158" spans="2:12" x14ac:dyDescent="0.25">
      <c r="B158" s="8"/>
      <c r="C158" s="9"/>
      <c r="D158" s="23"/>
      <c r="E158" s="23"/>
      <c r="F158" s="9"/>
      <c r="G158" s="9"/>
      <c r="H158" s="9"/>
      <c r="I158" s="9"/>
      <c r="J158" s="9"/>
      <c r="K158" s="9"/>
      <c r="L158" s="12"/>
    </row>
    <row r="159" spans="2:12" x14ac:dyDescent="0.25">
      <c r="B159" s="8"/>
      <c r="C159" s="9"/>
      <c r="D159" s="23"/>
      <c r="E159" s="23"/>
      <c r="F159" s="9"/>
      <c r="G159" s="9"/>
      <c r="H159" s="9"/>
      <c r="I159" s="9"/>
      <c r="J159" s="9"/>
      <c r="K159" s="9"/>
      <c r="L159" s="12"/>
    </row>
    <row r="160" spans="2:12" x14ac:dyDescent="0.25">
      <c r="B160" s="8"/>
      <c r="C160" s="9"/>
      <c r="D160" s="23"/>
      <c r="E160" s="23"/>
      <c r="F160" s="9"/>
      <c r="G160" s="9"/>
      <c r="H160" s="9"/>
      <c r="I160" s="9"/>
      <c r="J160" s="9"/>
      <c r="K160" s="9"/>
      <c r="L160" s="12"/>
    </row>
    <row r="161" spans="2:12" x14ac:dyDescent="0.25">
      <c r="B161" s="8"/>
      <c r="C161" s="9"/>
      <c r="D161" s="23"/>
      <c r="E161" s="23"/>
      <c r="F161" s="9"/>
      <c r="G161" s="9"/>
      <c r="H161" s="9"/>
      <c r="I161" s="9"/>
      <c r="J161" s="9"/>
      <c r="K161" s="9"/>
      <c r="L161" s="12"/>
    </row>
    <row r="162" spans="2:12" x14ac:dyDescent="0.25">
      <c r="B162" s="8"/>
      <c r="C162" s="9"/>
      <c r="D162" s="23"/>
      <c r="E162" s="23"/>
      <c r="F162" s="9"/>
      <c r="G162" s="9"/>
      <c r="H162" s="9"/>
      <c r="I162" s="9"/>
      <c r="J162" s="9"/>
      <c r="K162" s="9"/>
      <c r="L162" s="12"/>
    </row>
    <row r="163" spans="2:12" x14ac:dyDescent="0.25">
      <c r="B163" s="8"/>
      <c r="C163" s="9"/>
      <c r="D163" s="23"/>
      <c r="E163" s="23"/>
      <c r="F163" s="9"/>
      <c r="G163" s="9"/>
      <c r="H163" s="9"/>
      <c r="I163" s="9"/>
      <c r="J163" s="9"/>
      <c r="K163" s="9"/>
      <c r="L163" s="12"/>
    </row>
    <row r="164" spans="2:12" x14ac:dyDescent="0.25">
      <c r="B164" s="8"/>
      <c r="C164" s="9"/>
      <c r="D164" s="23"/>
      <c r="E164" s="23"/>
      <c r="F164" s="9"/>
      <c r="G164" s="9"/>
      <c r="H164" s="9"/>
      <c r="I164" s="9"/>
      <c r="J164" s="9"/>
      <c r="K164" s="9"/>
      <c r="L164" s="12"/>
    </row>
    <row r="165" spans="2:12" x14ac:dyDescent="0.25">
      <c r="B165" s="8"/>
      <c r="C165" s="9"/>
      <c r="D165" s="23"/>
      <c r="E165" s="23"/>
      <c r="F165" s="9"/>
      <c r="G165" s="9"/>
      <c r="H165" s="9"/>
      <c r="I165" s="9"/>
      <c r="J165" s="9"/>
      <c r="K165" s="9"/>
      <c r="L165" s="12"/>
    </row>
    <row r="166" spans="2:12" x14ac:dyDescent="0.25">
      <c r="B166" s="8"/>
      <c r="C166" s="9"/>
      <c r="D166" s="23"/>
      <c r="E166" s="23"/>
      <c r="F166" s="9"/>
      <c r="G166" s="9"/>
      <c r="H166" s="9"/>
      <c r="I166" s="9"/>
      <c r="J166" s="9"/>
      <c r="K166" s="9"/>
      <c r="L166" s="12"/>
    </row>
    <row r="167" spans="2:12" x14ac:dyDescent="0.25">
      <c r="B167" s="8"/>
      <c r="C167" s="9"/>
      <c r="D167" s="23"/>
      <c r="E167" s="23"/>
      <c r="F167" s="9"/>
      <c r="G167" s="9"/>
      <c r="H167" s="9"/>
      <c r="I167" s="9"/>
      <c r="J167" s="9"/>
      <c r="K167" s="9"/>
      <c r="L167" s="12"/>
    </row>
    <row r="168" spans="2:12" x14ac:dyDescent="0.25">
      <c r="B168" s="8"/>
      <c r="C168" s="9"/>
      <c r="D168" s="23"/>
      <c r="E168" s="23"/>
      <c r="F168" s="9"/>
      <c r="G168" s="9"/>
      <c r="H168" s="9"/>
      <c r="I168" s="9"/>
      <c r="J168" s="9"/>
      <c r="K168" s="9"/>
      <c r="L168" s="12"/>
    </row>
    <row r="169" spans="2:12" x14ac:dyDescent="0.25">
      <c r="B169" s="8"/>
      <c r="C169" s="9"/>
      <c r="D169" s="23"/>
      <c r="E169" s="23"/>
      <c r="F169" s="9"/>
      <c r="G169" s="9"/>
      <c r="H169" s="9"/>
      <c r="I169" s="9"/>
      <c r="J169" s="9"/>
      <c r="K169" s="9"/>
      <c r="L169" s="12"/>
    </row>
    <row r="170" spans="2:12" x14ac:dyDescent="0.25">
      <c r="B170" s="8"/>
      <c r="C170" s="9"/>
      <c r="D170" s="23"/>
      <c r="E170" s="23"/>
      <c r="F170" s="9"/>
      <c r="G170" s="9"/>
      <c r="H170" s="9"/>
      <c r="I170" s="9"/>
      <c r="J170" s="9"/>
      <c r="K170" s="9"/>
      <c r="L170" s="12"/>
    </row>
    <row r="171" spans="2:12" x14ac:dyDescent="0.25">
      <c r="B171" s="8"/>
      <c r="C171" s="9"/>
      <c r="D171" s="23"/>
      <c r="E171" s="23"/>
      <c r="F171" s="9"/>
      <c r="G171" s="9"/>
      <c r="H171" s="9"/>
      <c r="I171" s="9"/>
      <c r="J171" s="9"/>
      <c r="K171" s="9"/>
      <c r="L171" s="12"/>
    </row>
    <row r="172" spans="2:12" x14ac:dyDescent="0.25">
      <c r="B172" s="8"/>
      <c r="C172" s="9"/>
      <c r="D172" s="23"/>
      <c r="E172" s="23"/>
      <c r="F172" s="9"/>
      <c r="G172" s="9"/>
      <c r="H172" s="9"/>
      <c r="I172" s="9"/>
      <c r="J172" s="9"/>
      <c r="K172" s="9"/>
      <c r="L172" s="12"/>
    </row>
    <row r="173" spans="2:12" x14ac:dyDescent="0.25">
      <c r="B173" s="8"/>
      <c r="C173" s="9"/>
      <c r="D173" s="23"/>
      <c r="E173" s="23"/>
      <c r="F173" s="9"/>
      <c r="G173" s="9"/>
      <c r="H173" s="9"/>
      <c r="I173" s="9"/>
      <c r="J173" s="9"/>
      <c r="K173" s="9"/>
      <c r="L173" s="12"/>
    </row>
    <row r="174" spans="2:12" x14ac:dyDescent="0.25">
      <c r="B174" s="8"/>
      <c r="C174" s="9"/>
      <c r="D174" s="23"/>
      <c r="E174" s="23"/>
      <c r="F174" s="9"/>
      <c r="G174" s="9"/>
      <c r="H174" s="9"/>
      <c r="I174" s="9"/>
      <c r="J174" s="9"/>
      <c r="K174" s="9"/>
      <c r="L174" s="12"/>
    </row>
    <row r="175" spans="2:12" x14ac:dyDescent="0.25">
      <c r="B175" s="8"/>
      <c r="C175" s="9"/>
      <c r="D175" s="23"/>
      <c r="E175" s="23"/>
      <c r="F175" s="9"/>
      <c r="G175" s="9"/>
      <c r="H175" s="9"/>
      <c r="I175" s="9"/>
      <c r="J175" s="9"/>
      <c r="K175" s="9"/>
      <c r="L175" s="12"/>
    </row>
    <row r="176" spans="2:12" x14ac:dyDescent="0.25">
      <c r="B176" s="8"/>
      <c r="C176" s="9"/>
      <c r="D176" s="23"/>
      <c r="E176" s="23"/>
      <c r="F176" s="9"/>
      <c r="G176" s="9"/>
      <c r="H176" s="9"/>
      <c r="I176" s="9"/>
      <c r="J176" s="9"/>
      <c r="K176" s="9"/>
      <c r="L176" s="12"/>
    </row>
    <row r="177" spans="2:12" x14ac:dyDescent="0.25">
      <c r="B177" s="8"/>
      <c r="C177" s="9"/>
      <c r="D177" s="23"/>
      <c r="E177" s="23"/>
      <c r="F177" s="9"/>
      <c r="G177" s="9"/>
      <c r="H177" s="9"/>
      <c r="I177" s="9"/>
      <c r="J177" s="9"/>
      <c r="K177" s="9"/>
      <c r="L177" s="12"/>
    </row>
    <row r="178" spans="2:12" x14ac:dyDescent="0.25">
      <c r="B178" s="8"/>
      <c r="C178" s="9"/>
      <c r="D178" s="23"/>
      <c r="E178" s="23"/>
      <c r="F178" s="9"/>
      <c r="G178" s="9"/>
      <c r="H178" s="9"/>
      <c r="I178" s="9"/>
      <c r="J178" s="9"/>
      <c r="K178" s="9"/>
      <c r="L178" s="12"/>
    </row>
    <row r="179" spans="2:12" x14ac:dyDescent="0.25">
      <c r="B179" s="8"/>
      <c r="C179" s="9"/>
      <c r="D179" s="23"/>
      <c r="E179" s="23"/>
      <c r="F179" s="9"/>
      <c r="G179" s="9"/>
      <c r="H179" s="9"/>
      <c r="I179" s="9"/>
      <c r="J179" s="9"/>
      <c r="K179" s="9"/>
      <c r="L179" s="12"/>
    </row>
    <row r="180" spans="2:12" x14ac:dyDescent="0.25">
      <c r="B180" s="8"/>
      <c r="C180" s="9"/>
      <c r="D180" s="23"/>
      <c r="E180" s="23"/>
      <c r="F180" s="9"/>
      <c r="G180" s="9"/>
      <c r="H180" s="9"/>
      <c r="I180" s="9"/>
      <c r="J180" s="9"/>
      <c r="K180" s="9"/>
      <c r="L180" s="12"/>
    </row>
    <row r="181" spans="2:12" x14ac:dyDescent="0.25">
      <c r="B181" s="8"/>
      <c r="C181" s="9"/>
      <c r="D181" s="23"/>
      <c r="E181" s="23"/>
      <c r="F181" s="9"/>
      <c r="G181" s="9"/>
      <c r="H181" s="9"/>
      <c r="I181" s="9"/>
      <c r="J181" s="9"/>
      <c r="K181" s="9"/>
      <c r="L181" s="12"/>
    </row>
    <row r="182" spans="2:12" x14ac:dyDescent="0.25">
      <c r="B182" s="8"/>
      <c r="C182" s="9"/>
      <c r="D182" s="23"/>
      <c r="E182" s="23"/>
      <c r="F182" s="9"/>
      <c r="G182" s="9"/>
      <c r="H182" s="9"/>
      <c r="I182" s="9"/>
      <c r="J182" s="9"/>
      <c r="K182" s="9"/>
      <c r="L182" s="12"/>
    </row>
    <row r="183" spans="2:12" x14ac:dyDescent="0.25">
      <c r="B183" s="8"/>
      <c r="C183" s="9"/>
      <c r="D183" s="23"/>
      <c r="E183" s="23"/>
      <c r="F183" s="9"/>
      <c r="G183" s="9"/>
      <c r="H183" s="9"/>
      <c r="I183" s="9"/>
      <c r="J183" s="9"/>
      <c r="K183" s="9"/>
      <c r="L183" s="12"/>
    </row>
    <row r="184" spans="2:12" x14ac:dyDescent="0.25">
      <c r="B184" s="8"/>
      <c r="C184" s="9"/>
      <c r="D184" s="23"/>
      <c r="E184" s="23"/>
      <c r="F184" s="9"/>
      <c r="G184" s="9"/>
      <c r="H184" s="9"/>
      <c r="I184" s="9"/>
      <c r="J184" s="9"/>
      <c r="K184" s="9"/>
      <c r="L184" s="12"/>
    </row>
    <row r="185" spans="2:12" x14ac:dyDescent="0.25">
      <c r="B185" s="8"/>
      <c r="C185" s="9"/>
      <c r="D185" s="23"/>
      <c r="E185" s="23"/>
      <c r="F185" s="9"/>
      <c r="G185" s="9"/>
      <c r="H185" s="9"/>
      <c r="I185" s="9"/>
      <c r="J185" s="9"/>
      <c r="K185" s="9"/>
      <c r="L185" s="12"/>
    </row>
    <row r="186" spans="2:12" x14ac:dyDescent="0.25">
      <c r="B186" s="8"/>
      <c r="C186" s="9"/>
      <c r="D186" s="23"/>
      <c r="E186" s="23"/>
      <c r="F186" s="9"/>
      <c r="G186" s="9"/>
      <c r="H186" s="9"/>
      <c r="I186" s="9"/>
      <c r="J186" s="9"/>
      <c r="K186" s="9"/>
      <c r="L186" s="12"/>
    </row>
    <row r="187" spans="2:12" x14ac:dyDescent="0.25">
      <c r="B187" s="8"/>
      <c r="C187" s="9"/>
      <c r="D187" s="23"/>
      <c r="E187" s="23"/>
      <c r="F187" s="9"/>
      <c r="G187" s="9"/>
      <c r="H187" s="9"/>
      <c r="I187" s="9"/>
      <c r="J187" s="9"/>
      <c r="K187" s="9"/>
      <c r="L187" s="12"/>
    </row>
    <row r="188" spans="2:12" x14ac:dyDescent="0.25">
      <c r="B188" s="8"/>
      <c r="C188" s="9"/>
      <c r="D188" s="23"/>
      <c r="E188" s="23"/>
      <c r="F188" s="9"/>
      <c r="G188" s="9"/>
      <c r="H188" s="9"/>
      <c r="I188" s="9"/>
      <c r="J188" s="9"/>
      <c r="K188" s="9"/>
      <c r="L188" s="12"/>
    </row>
    <row r="189" spans="2:12" x14ac:dyDescent="0.25">
      <c r="B189" s="8"/>
      <c r="C189" s="9"/>
      <c r="D189" s="23"/>
      <c r="E189" s="23"/>
      <c r="F189" s="9"/>
      <c r="G189" s="9"/>
      <c r="H189" s="9"/>
      <c r="I189" s="9"/>
      <c r="J189" s="9"/>
      <c r="K189" s="9"/>
      <c r="L189" s="12"/>
    </row>
    <row r="190" spans="2:12" x14ac:dyDescent="0.25">
      <c r="B190" s="8"/>
      <c r="C190" s="9"/>
      <c r="D190" s="23"/>
      <c r="E190" s="23"/>
      <c r="F190" s="9"/>
      <c r="G190" s="9"/>
      <c r="H190" s="9"/>
      <c r="I190" s="9"/>
      <c r="J190" s="9"/>
      <c r="K190" s="9"/>
      <c r="L190" s="12"/>
    </row>
    <row r="191" spans="2:12" x14ac:dyDescent="0.25">
      <c r="B191" s="8"/>
      <c r="C191" s="9"/>
      <c r="D191" s="23"/>
      <c r="E191" s="23"/>
      <c r="F191" s="9"/>
      <c r="G191" s="9"/>
      <c r="H191" s="9"/>
      <c r="I191" s="9"/>
      <c r="J191" s="9"/>
      <c r="K191" s="9"/>
      <c r="L191" s="12"/>
    </row>
    <row r="192" spans="2:12" x14ac:dyDescent="0.25">
      <c r="B192" s="8"/>
      <c r="C192" s="9"/>
      <c r="D192" s="23"/>
      <c r="E192" s="23"/>
      <c r="F192" s="9"/>
      <c r="G192" s="9"/>
      <c r="H192" s="9"/>
      <c r="I192" s="9"/>
      <c r="J192" s="9"/>
      <c r="K192" s="9"/>
      <c r="L192" s="12"/>
    </row>
    <row r="193" spans="2:12" x14ac:dyDescent="0.25">
      <c r="B193" s="8"/>
      <c r="C193" s="9"/>
      <c r="D193" s="23"/>
      <c r="E193" s="23"/>
      <c r="F193" s="9"/>
      <c r="G193" s="9"/>
      <c r="H193" s="9"/>
      <c r="I193" s="9"/>
      <c r="J193" s="9"/>
      <c r="K193" s="9"/>
      <c r="L193" s="12"/>
    </row>
    <row r="194" spans="2:12" x14ac:dyDescent="0.25">
      <c r="B194" s="8"/>
      <c r="C194" s="9"/>
      <c r="D194" s="23"/>
      <c r="E194" s="23"/>
      <c r="F194" s="9"/>
      <c r="G194" s="9"/>
      <c r="H194" s="9"/>
      <c r="I194" s="9"/>
      <c r="J194" s="9"/>
      <c r="K194" s="9"/>
      <c r="L194" s="12"/>
    </row>
    <row r="195" spans="2:12" x14ac:dyDescent="0.25">
      <c r="B195" s="8"/>
      <c r="C195" s="9"/>
      <c r="D195" s="23"/>
      <c r="E195" s="23"/>
      <c r="F195" s="9"/>
      <c r="G195" s="9"/>
      <c r="H195" s="9"/>
      <c r="I195" s="9"/>
      <c r="J195" s="9"/>
      <c r="K195" s="9"/>
      <c r="L195" s="12"/>
    </row>
    <row r="196" spans="2:12" x14ac:dyDescent="0.25">
      <c r="B196" s="8"/>
      <c r="C196" s="9"/>
      <c r="D196" s="23"/>
      <c r="E196" s="23"/>
      <c r="F196" s="9"/>
      <c r="G196" s="9"/>
      <c r="H196" s="9"/>
      <c r="I196" s="9"/>
      <c r="J196" s="9"/>
      <c r="K196" s="9"/>
      <c r="L196" s="12"/>
    </row>
    <row r="197" spans="2:12" x14ac:dyDescent="0.25">
      <c r="B197" s="8"/>
      <c r="C197" s="9"/>
      <c r="D197" s="23"/>
      <c r="E197" s="23"/>
      <c r="F197" s="9"/>
      <c r="G197" s="9"/>
      <c r="H197" s="9"/>
      <c r="I197" s="9"/>
      <c r="J197" s="9"/>
      <c r="K197" s="9"/>
      <c r="L197" s="12"/>
    </row>
    <row r="198" spans="2:12" x14ac:dyDescent="0.25">
      <c r="B198" s="8"/>
      <c r="C198" s="9"/>
      <c r="D198" s="23"/>
      <c r="E198" s="23"/>
      <c r="F198" s="9"/>
      <c r="G198" s="9"/>
      <c r="H198" s="9"/>
      <c r="I198" s="9"/>
      <c r="J198" s="9"/>
      <c r="K198" s="9"/>
      <c r="L198" s="12"/>
    </row>
    <row r="199" spans="2:12" x14ac:dyDescent="0.25">
      <c r="B199" s="8"/>
      <c r="C199" s="9"/>
      <c r="D199" s="23"/>
      <c r="E199" s="23"/>
      <c r="F199" s="9"/>
      <c r="G199" s="9"/>
      <c r="H199" s="9"/>
      <c r="I199" s="9"/>
      <c r="J199" s="9"/>
      <c r="K199" s="9"/>
      <c r="L199" s="12"/>
    </row>
    <row r="200" spans="2:12" x14ac:dyDescent="0.25">
      <c r="B200" s="8"/>
      <c r="C200" s="9"/>
      <c r="D200" s="23"/>
      <c r="E200" s="23"/>
      <c r="F200" s="9"/>
      <c r="G200" s="9"/>
      <c r="H200" s="9"/>
      <c r="I200" s="9"/>
      <c r="J200" s="9"/>
      <c r="K200" s="9"/>
      <c r="L200" s="12"/>
    </row>
    <row r="201" spans="2:12" x14ac:dyDescent="0.25">
      <c r="B201" s="8"/>
      <c r="C201" s="9"/>
      <c r="D201" s="23"/>
      <c r="E201" s="23"/>
      <c r="F201" s="9"/>
      <c r="G201" s="9"/>
      <c r="H201" s="9"/>
      <c r="I201" s="9"/>
      <c r="J201" s="9"/>
      <c r="K201" s="9"/>
      <c r="L201" s="12"/>
    </row>
    <row r="202" spans="2:12" x14ac:dyDescent="0.25">
      <c r="B202" s="8"/>
      <c r="C202" s="9"/>
      <c r="D202" s="23"/>
      <c r="E202" s="23"/>
      <c r="F202" s="9"/>
      <c r="G202" s="9"/>
      <c r="H202" s="9"/>
      <c r="I202" s="9"/>
      <c r="J202" s="9"/>
      <c r="K202" s="9"/>
      <c r="L202" s="12"/>
    </row>
    <row r="203" spans="2:12" x14ac:dyDescent="0.25">
      <c r="B203" s="8"/>
      <c r="C203" s="9"/>
      <c r="D203" s="23"/>
      <c r="E203" s="23"/>
      <c r="F203" s="9"/>
      <c r="G203" s="9"/>
      <c r="H203" s="9"/>
      <c r="I203" s="9"/>
      <c r="J203" s="9"/>
      <c r="K203" s="9"/>
      <c r="L203" s="12"/>
    </row>
    <row r="204" spans="2:12" x14ac:dyDescent="0.25">
      <c r="B204" s="8"/>
      <c r="C204" s="9"/>
      <c r="D204" s="23"/>
      <c r="E204" s="23"/>
      <c r="F204" s="9"/>
      <c r="G204" s="9"/>
      <c r="H204" s="9"/>
      <c r="I204" s="9"/>
      <c r="J204" s="9"/>
      <c r="K204" s="9"/>
      <c r="L204" s="12"/>
    </row>
    <row r="205" spans="2:12" x14ac:dyDescent="0.25">
      <c r="B205" s="8"/>
      <c r="C205" s="9"/>
      <c r="D205" s="23"/>
      <c r="E205" s="23"/>
      <c r="F205" s="9"/>
      <c r="G205" s="9"/>
      <c r="H205" s="9"/>
      <c r="I205" s="9"/>
      <c r="J205" s="9"/>
      <c r="K205" s="9"/>
      <c r="L205" s="12"/>
    </row>
    <row r="206" spans="2:12" x14ac:dyDescent="0.25">
      <c r="B206" s="8"/>
      <c r="C206" s="9"/>
      <c r="D206" s="23"/>
      <c r="E206" s="23"/>
      <c r="F206" s="9"/>
      <c r="G206" s="9"/>
      <c r="H206" s="9"/>
      <c r="I206" s="9"/>
      <c r="J206" s="9"/>
      <c r="K206" s="9"/>
      <c r="L206" s="12"/>
    </row>
    <row r="207" spans="2:12" x14ac:dyDescent="0.25">
      <c r="B207" s="8"/>
      <c r="C207" s="9"/>
      <c r="D207" s="23"/>
      <c r="E207" s="23"/>
      <c r="F207" s="9"/>
      <c r="G207" s="9"/>
      <c r="H207" s="9"/>
      <c r="I207" s="9"/>
      <c r="J207" s="9"/>
      <c r="K207" s="9"/>
      <c r="L207" s="12"/>
    </row>
    <row r="208" spans="2:12" x14ac:dyDescent="0.25">
      <c r="B208" s="8"/>
      <c r="C208" s="9"/>
      <c r="D208" s="23"/>
      <c r="E208" s="23"/>
      <c r="F208" s="9"/>
      <c r="G208" s="9"/>
      <c r="H208" s="9"/>
      <c r="I208" s="9"/>
      <c r="J208" s="9"/>
      <c r="K208" s="9"/>
      <c r="L208" s="12"/>
    </row>
    <row r="209" spans="2:12" x14ac:dyDescent="0.25">
      <c r="B209" s="8"/>
      <c r="C209" s="9"/>
      <c r="D209" s="23"/>
      <c r="E209" s="23"/>
      <c r="F209" s="9"/>
      <c r="G209" s="9"/>
      <c r="H209" s="9"/>
      <c r="I209" s="9"/>
      <c r="J209" s="9"/>
      <c r="K209" s="9"/>
      <c r="L209" s="12"/>
    </row>
    <row r="210" spans="2:12" x14ac:dyDescent="0.25">
      <c r="B210" s="8"/>
      <c r="C210" s="9"/>
      <c r="D210" s="23"/>
      <c r="E210" s="23"/>
      <c r="F210" s="9"/>
      <c r="G210" s="9"/>
      <c r="H210" s="9"/>
      <c r="I210" s="9"/>
      <c r="J210" s="9"/>
      <c r="K210" s="9"/>
      <c r="L210" s="12"/>
    </row>
    <row r="211" spans="2:12" x14ac:dyDescent="0.25">
      <c r="B211" s="8"/>
      <c r="C211" s="9"/>
      <c r="D211" s="23"/>
      <c r="E211" s="23"/>
      <c r="F211" s="9"/>
      <c r="G211" s="9"/>
      <c r="H211" s="9"/>
      <c r="I211" s="9"/>
      <c r="J211" s="9"/>
      <c r="K211" s="9"/>
      <c r="L211" s="12"/>
    </row>
    <row r="212" spans="2:12" x14ac:dyDescent="0.25">
      <c r="B212" s="8"/>
      <c r="C212" s="9"/>
      <c r="D212" s="23"/>
      <c r="E212" s="23"/>
      <c r="F212" s="9"/>
      <c r="G212" s="9"/>
      <c r="H212" s="9"/>
      <c r="I212" s="9"/>
      <c r="J212" s="9"/>
      <c r="K212" s="9"/>
      <c r="L212" s="12"/>
    </row>
    <row r="213" spans="2:12" x14ac:dyDescent="0.25">
      <c r="B213" s="8"/>
      <c r="C213" s="9"/>
      <c r="D213" s="23"/>
      <c r="E213" s="23"/>
      <c r="F213" s="9"/>
      <c r="G213" s="9"/>
      <c r="H213" s="9"/>
      <c r="I213" s="9"/>
      <c r="J213" s="9"/>
      <c r="K213" s="9"/>
      <c r="L213" s="12"/>
    </row>
    <row r="214" spans="2:12" x14ac:dyDescent="0.25">
      <c r="B214" s="8"/>
      <c r="C214" s="9"/>
      <c r="D214" s="23"/>
      <c r="E214" s="23"/>
      <c r="F214" s="9"/>
      <c r="G214" s="9"/>
      <c r="H214" s="9"/>
      <c r="I214" s="9"/>
      <c r="J214" s="9"/>
      <c r="K214" s="9"/>
      <c r="L214" s="12"/>
    </row>
    <row r="215" spans="2:12" x14ac:dyDescent="0.25">
      <c r="B215" s="8"/>
      <c r="C215" s="9"/>
      <c r="D215" s="23"/>
      <c r="E215" s="23"/>
      <c r="F215" s="9"/>
      <c r="G215" s="9"/>
      <c r="H215" s="9"/>
      <c r="I215" s="9"/>
      <c r="J215" s="9"/>
      <c r="K215" s="9"/>
      <c r="L215" s="12"/>
    </row>
    <row r="216" spans="2:12" x14ac:dyDescent="0.25">
      <c r="B216" s="8"/>
      <c r="C216" s="9"/>
      <c r="D216" s="23"/>
      <c r="E216" s="23"/>
      <c r="F216" s="9"/>
      <c r="G216" s="9"/>
      <c r="H216" s="9"/>
      <c r="I216" s="9"/>
      <c r="J216" s="9"/>
      <c r="K216" s="9"/>
      <c r="L216" s="12"/>
    </row>
    <row r="217" spans="2:12" x14ac:dyDescent="0.25">
      <c r="B217" s="8"/>
      <c r="C217" s="9"/>
      <c r="D217" s="23"/>
      <c r="E217" s="23"/>
      <c r="F217" s="9"/>
      <c r="G217" s="9"/>
      <c r="H217" s="9"/>
      <c r="I217" s="9"/>
      <c r="J217" s="9"/>
      <c r="K217" s="9"/>
      <c r="L217" s="12"/>
    </row>
    <row r="218" spans="2:12" x14ac:dyDescent="0.25">
      <c r="B218" s="8"/>
      <c r="C218" s="9"/>
      <c r="D218" s="23"/>
      <c r="E218" s="23"/>
      <c r="F218" s="9"/>
      <c r="G218" s="9"/>
      <c r="H218" s="9"/>
      <c r="I218" s="9"/>
      <c r="J218" s="9"/>
      <c r="K218" s="9"/>
      <c r="L218" s="12"/>
    </row>
    <row r="219" spans="2:12" x14ac:dyDescent="0.25">
      <c r="B219" s="8"/>
      <c r="C219" s="9"/>
      <c r="D219" s="23"/>
      <c r="E219" s="23"/>
      <c r="F219" s="9"/>
      <c r="G219" s="9"/>
      <c r="H219" s="9"/>
      <c r="I219" s="9"/>
      <c r="J219" s="9"/>
      <c r="K219" s="9"/>
      <c r="L219" s="12"/>
    </row>
    <row r="220" spans="2:12" x14ac:dyDescent="0.25">
      <c r="B220" s="8"/>
      <c r="C220" s="9"/>
      <c r="D220" s="23"/>
      <c r="E220" s="23"/>
      <c r="F220" s="9"/>
      <c r="G220" s="9"/>
      <c r="H220" s="9"/>
      <c r="I220" s="9"/>
      <c r="J220" s="9"/>
      <c r="K220" s="9"/>
      <c r="L220" s="12"/>
    </row>
    <row r="221" spans="2:12" x14ac:dyDescent="0.25">
      <c r="B221" s="8"/>
      <c r="C221" s="9"/>
      <c r="D221" s="23"/>
      <c r="E221" s="23"/>
      <c r="F221" s="9"/>
      <c r="G221" s="9"/>
      <c r="H221" s="9"/>
      <c r="I221" s="9"/>
      <c r="J221" s="9"/>
      <c r="K221" s="9"/>
      <c r="L221" s="12"/>
    </row>
    <row r="222" spans="2:12" x14ac:dyDescent="0.25">
      <c r="B222" s="8"/>
      <c r="C222" s="9"/>
      <c r="D222" s="23"/>
      <c r="E222" s="23"/>
      <c r="F222" s="9"/>
      <c r="G222" s="9"/>
      <c r="H222" s="9"/>
      <c r="I222" s="9"/>
      <c r="J222" s="9"/>
      <c r="K222" s="9"/>
      <c r="L222" s="12"/>
    </row>
    <row r="223" spans="2:12" x14ac:dyDescent="0.25">
      <c r="B223" s="8"/>
      <c r="C223" s="9"/>
      <c r="D223" s="23"/>
      <c r="E223" s="23"/>
      <c r="F223" s="9"/>
      <c r="G223" s="9"/>
      <c r="H223" s="9"/>
      <c r="I223" s="9"/>
      <c r="J223" s="9"/>
      <c r="K223" s="9"/>
      <c r="L223" s="12"/>
    </row>
    <row r="224" spans="2:12" x14ac:dyDescent="0.25">
      <c r="B224" s="8"/>
      <c r="C224" s="9"/>
      <c r="D224" s="23"/>
      <c r="E224" s="23"/>
      <c r="F224" s="9"/>
      <c r="G224" s="9"/>
      <c r="H224" s="9"/>
      <c r="I224" s="9"/>
      <c r="J224" s="9"/>
      <c r="K224" s="9"/>
      <c r="L224" s="12"/>
    </row>
    <row r="225" spans="2:12" x14ac:dyDescent="0.25">
      <c r="B225" s="8"/>
      <c r="C225" s="9"/>
      <c r="D225" s="23"/>
      <c r="E225" s="23"/>
      <c r="F225" s="9"/>
      <c r="G225" s="9"/>
      <c r="H225" s="9"/>
      <c r="I225" s="9"/>
      <c r="J225" s="9"/>
      <c r="K225" s="9"/>
      <c r="L225" s="12"/>
    </row>
    <row r="226" spans="2:12" x14ac:dyDescent="0.25">
      <c r="B226" s="8"/>
      <c r="C226" s="9"/>
      <c r="D226" s="23"/>
      <c r="E226" s="23"/>
      <c r="F226" s="9"/>
      <c r="G226" s="9"/>
      <c r="H226" s="9"/>
      <c r="I226" s="9"/>
      <c r="J226" s="9"/>
      <c r="K226" s="9"/>
      <c r="L226" s="12"/>
    </row>
    <row r="227" spans="2:12" x14ac:dyDescent="0.25">
      <c r="B227" s="8"/>
      <c r="C227" s="9"/>
      <c r="D227" s="23"/>
      <c r="E227" s="23"/>
      <c r="F227" s="9"/>
      <c r="G227" s="9"/>
      <c r="H227" s="9"/>
      <c r="I227" s="9"/>
      <c r="J227" s="9"/>
      <c r="K227" s="9"/>
      <c r="L227" s="12"/>
    </row>
    <row r="228" spans="2:12" x14ac:dyDescent="0.25">
      <c r="B228" s="8"/>
      <c r="C228" s="9"/>
      <c r="D228" s="23"/>
      <c r="E228" s="23"/>
      <c r="F228" s="9"/>
      <c r="G228" s="9"/>
      <c r="H228" s="9"/>
      <c r="I228" s="9"/>
      <c r="J228" s="9"/>
      <c r="K228" s="9"/>
      <c r="L228" s="12"/>
    </row>
    <row r="229" spans="2:12" x14ac:dyDescent="0.25">
      <c r="B229" s="8"/>
      <c r="C229" s="9"/>
      <c r="D229" s="23"/>
      <c r="E229" s="23"/>
      <c r="F229" s="9"/>
      <c r="G229" s="9"/>
      <c r="H229" s="9"/>
      <c r="I229" s="9"/>
      <c r="J229" s="9"/>
      <c r="K229" s="9"/>
      <c r="L229" s="12"/>
    </row>
    <row r="230" spans="2:12" x14ac:dyDescent="0.25">
      <c r="B230" s="8"/>
      <c r="C230" s="9"/>
      <c r="D230" s="23"/>
      <c r="E230" s="23"/>
      <c r="F230" s="9"/>
      <c r="G230" s="9"/>
      <c r="H230" s="9"/>
      <c r="I230" s="9"/>
      <c r="J230" s="9"/>
      <c r="K230" s="9"/>
      <c r="L230" s="12"/>
    </row>
    <row r="231" spans="2:12" x14ac:dyDescent="0.25">
      <c r="B231" s="8"/>
      <c r="C231" s="9"/>
      <c r="D231" s="23"/>
      <c r="E231" s="23"/>
      <c r="F231" s="9"/>
      <c r="G231" s="9"/>
      <c r="H231" s="9"/>
      <c r="I231" s="9"/>
      <c r="J231" s="9"/>
      <c r="K231" s="9"/>
      <c r="L231" s="12"/>
    </row>
    <row r="232" spans="2:12" x14ac:dyDescent="0.25">
      <c r="B232" s="8"/>
      <c r="C232" s="9"/>
      <c r="D232" s="23"/>
      <c r="E232" s="23"/>
      <c r="F232" s="9"/>
      <c r="G232" s="9"/>
      <c r="H232" s="9"/>
      <c r="I232" s="9"/>
      <c r="J232" s="9"/>
      <c r="K232" s="9"/>
      <c r="L232" s="12"/>
    </row>
    <row r="233" spans="2:12" x14ac:dyDescent="0.25">
      <c r="B233" s="8"/>
      <c r="C233" s="9"/>
      <c r="D233" s="23"/>
      <c r="E233" s="23"/>
      <c r="F233" s="9"/>
      <c r="G233" s="9"/>
      <c r="H233" s="9"/>
      <c r="I233" s="9"/>
      <c r="J233" s="9"/>
      <c r="K233" s="9"/>
      <c r="L233" s="12"/>
    </row>
    <row r="234" spans="2:12" x14ac:dyDescent="0.25">
      <c r="B234" s="8"/>
      <c r="C234" s="9"/>
      <c r="D234" s="23"/>
      <c r="E234" s="23"/>
      <c r="F234" s="9"/>
      <c r="G234" s="9"/>
      <c r="H234" s="9"/>
      <c r="I234" s="9"/>
      <c r="J234" s="9"/>
      <c r="K234" s="9"/>
      <c r="L234" s="12"/>
    </row>
    <row r="235" spans="2:12" x14ac:dyDescent="0.25">
      <c r="B235" s="8"/>
      <c r="C235" s="9"/>
      <c r="D235" s="23"/>
      <c r="E235" s="23"/>
      <c r="F235" s="9"/>
      <c r="G235" s="9"/>
      <c r="H235" s="9"/>
      <c r="I235" s="9"/>
      <c r="J235" s="9"/>
      <c r="K235" s="9"/>
      <c r="L235" s="12"/>
    </row>
    <row r="236" spans="2:12" x14ac:dyDescent="0.25">
      <c r="B236" s="8"/>
      <c r="C236" s="9"/>
      <c r="D236" s="23"/>
      <c r="E236" s="23"/>
      <c r="F236" s="9"/>
      <c r="G236" s="9"/>
      <c r="H236" s="9"/>
      <c r="I236" s="9"/>
      <c r="J236" s="9"/>
      <c r="K236" s="9"/>
      <c r="L236" s="12"/>
    </row>
    <row r="237" spans="2:12" x14ac:dyDescent="0.25">
      <c r="B237" s="8"/>
      <c r="C237" s="9"/>
      <c r="D237" s="23"/>
      <c r="E237" s="23"/>
      <c r="F237" s="9"/>
      <c r="G237" s="9"/>
      <c r="H237" s="9"/>
      <c r="I237" s="9"/>
      <c r="J237" s="9"/>
      <c r="K237" s="9"/>
      <c r="L237" s="12"/>
    </row>
    <row r="238" spans="2:12" x14ac:dyDescent="0.25">
      <c r="B238" s="8"/>
      <c r="C238" s="9"/>
      <c r="D238" s="23"/>
      <c r="E238" s="23"/>
      <c r="F238" s="9"/>
      <c r="G238" s="9"/>
      <c r="H238" s="9"/>
      <c r="I238" s="9"/>
      <c r="J238" s="9"/>
      <c r="K238" s="9"/>
      <c r="L238" s="12"/>
    </row>
    <row r="239" spans="2:12" x14ac:dyDescent="0.25">
      <c r="B239" s="8"/>
      <c r="C239" s="9"/>
      <c r="D239" s="23"/>
      <c r="E239" s="23"/>
      <c r="F239" s="9"/>
      <c r="G239" s="9"/>
      <c r="H239" s="9"/>
      <c r="I239" s="9"/>
      <c r="J239" s="9"/>
      <c r="K239" s="9"/>
      <c r="L239" s="12"/>
    </row>
    <row r="240" spans="2:12" x14ac:dyDescent="0.25">
      <c r="B240" s="8"/>
      <c r="C240" s="9"/>
      <c r="D240" s="23"/>
      <c r="E240" s="23"/>
      <c r="F240" s="9"/>
      <c r="G240" s="9"/>
      <c r="H240" s="9"/>
      <c r="I240" s="9"/>
      <c r="J240" s="9"/>
      <c r="K240" s="9"/>
      <c r="L240" s="12"/>
    </row>
    <row r="241" spans="2:12" x14ac:dyDescent="0.25">
      <c r="B241" s="8"/>
      <c r="C241" s="9"/>
      <c r="D241" s="23"/>
      <c r="E241" s="23"/>
      <c r="F241" s="9"/>
      <c r="G241" s="9"/>
      <c r="H241" s="9"/>
      <c r="I241" s="9"/>
      <c r="J241" s="9"/>
      <c r="K241" s="9"/>
      <c r="L241" s="12"/>
    </row>
    <row r="242" spans="2:12" x14ac:dyDescent="0.25">
      <c r="B242" s="8"/>
      <c r="C242" s="9"/>
      <c r="D242" s="23"/>
      <c r="E242" s="23"/>
      <c r="F242" s="9"/>
      <c r="G242" s="9"/>
      <c r="H242" s="9"/>
      <c r="I242" s="9"/>
      <c r="J242" s="9"/>
      <c r="K242" s="9"/>
      <c r="L242" s="12"/>
    </row>
    <row r="243" spans="2:12" x14ac:dyDescent="0.25">
      <c r="B243" s="8"/>
      <c r="C243" s="9"/>
      <c r="D243" s="23"/>
      <c r="E243" s="23"/>
      <c r="F243" s="9"/>
      <c r="G243" s="9"/>
      <c r="H243" s="9"/>
      <c r="I243" s="9"/>
      <c r="J243" s="9"/>
      <c r="K243" s="9"/>
      <c r="L243" s="12"/>
    </row>
    <row r="244" spans="2:12" x14ac:dyDescent="0.25">
      <c r="B244" s="8"/>
      <c r="C244" s="9"/>
      <c r="D244" s="23"/>
      <c r="E244" s="23"/>
      <c r="F244" s="9"/>
      <c r="G244" s="9"/>
      <c r="H244" s="9"/>
      <c r="I244" s="9"/>
      <c r="J244" s="9"/>
      <c r="K244" s="9"/>
      <c r="L244" s="12"/>
    </row>
    <row r="245" spans="2:12" x14ac:dyDescent="0.25">
      <c r="B245" s="8"/>
      <c r="C245" s="9"/>
      <c r="D245" s="23"/>
      <c r="E245" s="23"/>
      <c r="F245" s="9"/>
      <c r="G245" s="9"/>
      <c r="H245" s="9"/>
      <c r="I245" s="9"/>
      <c r="J245" s="9"/>
      <c r="K245" s="9"/>
      <c r="L245" s="12"/>
    </row>
    <row r="246" spans="2:12" x14ac:dyDescent="0.25">
      <c r="B246" s="8"/>
      <c r="C246" s="9"/>
      <c r="D246" s="23"/>
      <c r="E246" s="23"/>
      <c r="F246" s="9"/>
      <c r="G246" s="9"/>
      <c r="H246" s="9"/>
      <c r="I246" s="9"/>
      <c r="J246" s="9"/>
      <c r="K246" s="9"/>
      <c r="L246" s="12"/>
    </row>
    <row r="247" spans="2:12" x14ac:dyDescent="0.25">
      <c r="B247" s="8"/>
      <c r="C247" s="9"/>
      <c r="D247" s="23"/>
      <c r="E247" s="23"/>
      <c r="F247" s="9"/>
      <c r="G247" s="9"/>
      <c r="H247" s="9"/>
      <c r="I247" s="9"/>
      <c r="J247" s="9"/>
      <c r="K247" s="9"/>
      <c r="L247" s="12"/>
    </row>
    <row r="248" spans="2:12" x14ac:dyDescent="0.25">
      <c r="B248" s="8"/>
      <c r="C248" s="9"/>
      <c r="D248" s="23"/>
      <c r="E248" s="23"/>
      <c r="F248" s="9"/>
      <c r="G248" s="9"/>
      <c r="H248" s="9"/>
      <c r="I248" s="9"/>
      <c r="J248" s="9"/>
      <c r="K248" s="9"/>
      <c r="L248" s="12"/>
    </row>
    <row r="249" spans="2:12" x14ac:dyDescent="0.25">
      <c r="B249" s="8"/>
      <c r="C249" s="9"/>
      <c r="D249" s="23"/>
      <c r="E249" s="23"/>
      <c r="F249" s="9"/>
      <c r="G249" s="9"/>
      <c r="H249" s="9"/>
      <c r="I249" s="9"/>
      <c r="J249" s="9"/>
      <c r="K249" s="9"/>
      <c r="L249" s="12"/>
    </row>
    <row r="250" spans="2:12" x14ac:dyDescent="0.25">
      <c r="B250" s="8"/>
      <c r="C250" s="9"/>
      <c r="D250" s="23"/>
      <c r="E250" s="23"/>
      <c r="F250" s="9"/>
      <c r="G250" s="9"/>
      <c r="H250" s="9"/>
      <c r="I250" s="9"/>
      <c r="J250" s="9"/>
      <c r="K250" s="9"/>
      <c r="L250" s="12"/>
    </row>
    <row r="251" spans="2:12" x14ac:dyDescent="0.25">
      <c r="B251" s="8"/>
      <c r="C251" s="9"/>
      <c r="D251" s="23"/>
      <c r="E251" s="23"/>
      <c r="F251" s="9"/>
      <c r="G251" s="9"/>
      <c r="H251" s="9"/>
      <c r="I251" s="9"/>
      <c r="J251" s="9"/>
      <c r="K251" s="9"/>
      <c r="L251" s="12"/>
    </row>
    <row r="252" spans="2:12" x14ac:dyDescent="0.25">
      <c r="B252" s="8"/>
      <c r="C252" s="9"/>
      <c r="D252" s="23"/>
      <c r="E252" s="23"/>
      <c r="F252" s="9"/>
      <c r="G252" s="9"/>
      <c r="H252" s="9"/>
      <c r="I252" s="9"/>
      <c r="J252" s="9"/>
      <c r="K252" s="9"/>
      <c r="L252" s="12"/>
    </row>
    <row r="253" spans="2:12" x14ac:dyDescent="0.25">
      <c r="B253" s="8"/>
      <c r="C253" s="9"/>
      <c r="D253" s="23"/>
      <c r="E253" s="23"/>
      <c r="F253" s="9"/>
      <c r="G253" s="9"/>
      <c r="H253" s="9"/>
      <c r="I253" s="9"/>
      <c r="J253" s="9"/>
      <c r="K253" s="9"/>
      <c r="L253" s="12"/>
    </row>
    <row r="254" spans="2:12" x14ac:dyDescent="0.25">
      <c r="B254" s="8"/>
      <c r="C254" s="9"/>
      <c r="D254" s="23"/>
      <c r="E254" s="23"/>
      <c r="F254" s="9"/>
      <c r="G254" s="9"/>
      <c r="H254" s="9"/>
      <c r="I254" s="9"/>
      <c r="J254" s="9"/>
      <c r="K254" s="9"/>
      <c r="L254" s="12"/>
    </row>
    <row r="255" spans="2:12" x14ac:dyDescent="0.25">
      <c r="B255" s="8"/>
      <c r="C255" s="9"/>
      <c r="D255" s="23"/>
      <c r="E255" s="23"/>
      <c r="F255" s="9"/>
      <c r="G255" s="9"/>
      <c r="H255" s="9"/>
      <c r="I255" s="9"/>
      <c r="J255" s="9"/>
      <c r="K255" s="9"/>
      <c r="L255" s="12"/>
    </row>
    <row r="256" spans="2:12" x14ac:dyDescent="0.25">
      <c r="B256" s="8"/>
      <c r="C256" s="9"/>
      <c r="D256" s="23"/>
      <c r="E256" s="23"/>
      <c r="F256" s="9"/>
      <c r="G256" s="9"/>
      <c r="H256" s="9"/>
      <c r="I256" s="9"/>
      <c r="J256" s="9"/>
      <c r="K256" s="9"/>
      <c r="L256" s="12"/>
    </row>
    <row r="257" spans="2:12" x14ac:dyDescent="0.25">
      <c r="B257" s="8"/>
      <c r="C257" s="9"/>
      <c r="D257" s="23"/>
      <c r="E257" s="23"/>
      <c r="F257" s="9"/>
      <c r="G257" s="9"/>
      <c r="H257" s="9"/>
      <c r="I257" s="9"/>
      <c r="J257" s="9"/>
      <c r="K257" s="9"/>
      <c r="L257" s="12"/>
    </row>
    <row r="258" spans="2:12" x14ac:dyDescent="0.25">
      <c r="B258" s="8"/>
      <c r="C258" s="9"/>
      <c r="D258" s="23"/>
      <c r="E258" s="23"/>
      <c r="F258" s="9"/>
      <c r="G258" s="9"/>
      <c r="H258" s="9"/>
      <c r="I258" s="9"/>
      <c r="J258" s="9"/>
      <c r="K258" s="9"/>
      <c r="L258" s="12"/>
    </row>
    <row r="259" spans="2:12" x14ac:dyDescent="0.25">
      <c r="B259" s="8"/>
      <c r="C259" s="9"/>
      <c r="D259" s="23"/>
      <c r="E259" s="23"/>
      <c r="F259" s="9"/>
      <c r="G259" s="9"/>
      <c r="H259" s="9"/>
      <c r="I259" s="9"/>
      <c r="J259" s="9"/>
      <c r="K259" s="9"/>
      <c r="L259" s="12"/>
    </row>
    <row r="260" spans="2:12" x14ac:dyDescent="0.25">
      <c r="B260" s="8"/>
      <c r="C260" s="9"/>
      <c r="D260" s="23"/>
      <c r="E260" s="23"/>
      <c r="F260" s="9"/>
      <c r="G260" s="9"/>
      <c r="H260" s="9"/>
      <c r="I260" s="9"/>
      <c r="J260" s="9"/>
      <c r="K260" s="9"/>
      <c r="L260" s="12"/>
    </row>
    <row r="261" spans="2:12" x14ac:dyDescent="0.25">
      <c r="B261" s="8"/>
      <c r="C261" s="9"/>
      <c r="D261" s="23"/>
      <c r="E261" s="23"/>
      <c r="F261" s="9"/>
      <c r="G261" s="9"/>
      <c r="H261" s="9"/>
      <c r="I261" s="9"/>
      <c r="J261" s="9"/>
      <c r="K261" s="9"/>
      <c r="L261" s="12"/>
    </row>
    <row r="262" spans="2:12" x14ac:dyDescent="0.25">
      <c r="B262" s="8"/>
      <c r="C262" s="9"/>
      <c r="D262" s="23"/>
      <c r="E262" s="23"/>
      <c r="F262" s="9"/>
      <c r="G262" s="9"/>
      <c r="H262" s="9"/>
      <c r="I262" s="9"/>
      <c r="J262" s="9"/>
      <c r="K262" s="9"/>
      <c r="L262" s="12"/>
    </row>
    <row r="263" spans="2:12" x14ac:dyDescent="0.25">
      <c r="B263" s="8"/>
      <c r="C263" s="9"/>
      <c r="D263" s="23"/>
      <c r="E263" s="23"/>
      <c r="F263" s="9"/>
      <c r="G263" s="9"/>
      <c r="H263" s="9"/>
      <c r="I263" s="9"/>
      <c r="J263" s="9"/>
      <c r="K263" s="9"/>
      <c r="L263" s="12"/>
    </row>
    <row r="264" spans="2:12" x14ac:dyDescent="0.25">
      <c r="B264" s="8"/>
      <c r="C264" s="9"/>
      <c r="D264" s="23"/>
      <c r="E264" s="23"/>
      <c r="F264" s="9"/>
      <c r="G264" s="9"/>
      <c r="H264" s="9"/>
      <c r="I264" s="9"/>
      <c r="J264" s="9"/>
      <c r="K264" s="9"/>
      <c r="L264" s="12"/>
    </row>
    <row r="265" spans="2:12" x14ac:dyDescent="0.25">
      <c r="B265" s="8"/>
      <c r="C265" s="9"/>
      <c r="D265" s="23"/>
      <c r="E265" s="23"/>
      <c r="F265" s="9"/>
      <c r="G265" s="9"/>
      <c r="H265" s="9"/>
      <c r="I265" s="9"/>
      <c r="J265" s="9"/>
      <c r="K265" s="9"/>
      <c r="L265" s="12"/>
    </row>
    <row r="266" spans="2:12" x14ac:dyDescent="0.25">
      <c r="B266" s="8"/>
      <c r="C266" s="9"/>
      <c r="D266" s="23"/>
      <c r="E266" s="23"/>
      <c r="F266" s="9"/>
      <c r="G266" s="9"/>
      <c r="H266" s="9"/>
      <c r="I266" s="9"/>
      <c r="J266" s="9"/>
      <c r="K266" s="9"/>
      <c r="L266" s="12"/>
    </row>
    <row r="267" spans="2:12" x14ac:dyDescent="0.25">
      <c r="B267" s="8"/>
      <c r="C267" s="9"/>
      <c r="D267" s="23"/>
      <c r="E267" s="23"/>
      <c r="F267" s="9"/>
      <c r="G267" s="9"/>
      <c r="H267" s="9"/>
      <c r="I267" s="9"/>
      <c r="J267" s="9"/>
      <c r="K267" s="9"/>
      <c r="L267" s="12"/>
    </row>
    <row r="268" spans="2:12" x14ac:dyDescent="0.25">
      <c r="B268" s="8"/>
      <c r="C268" s="9"/>
      <c r="D268" s="23"/>
      <c r="E268" s="23"/>
      <c r="F268" s="9"/>
      <c r="G268" s="9"/>
      <c r="H268" s="9"/>
      <c r="I268" s="9"/>
      <c r="J268" s="9"/>
      <c r="K268" s="9"/>
      <c r="L268" s="12"/>
    </row>
    <row r="269" spans="2:12" x14ac:dyDescent="0.25">
      <c r="B269" s="8"/>
      <c r="C269" s="9"/>
      <c r="D269" s="23"/>
      <c r="E269" s="23"/>
      <c r="F269" s="9"/>
      <c r="G269" s="9"/>
      <c r="H269" s="9"/>
      <c r="I269" s="9"/>
      <c r="J269" s="9"/>
      <c r="K269" s="9"/>
      <c r="L269" s="12"/>
    </row>
    <row r="270" spans="2:12" x14ac:dyDescent="0.25">
      <c r="B270" s="8"/>
      <c r="C270" s="9"/>
      <c r="D270" s="23"/>
      <c r="E270" s="23"/>
      <c r="F270" s="9"/>
      <c r="G270" s="9"/>
      <c r="H270" s="9"/>
      <c r="I270" s="9"/>
      <c r="J270" s="9"/>
      <c r="K270" s="9"/>
      <c r="L270" s="12"/>
    </row>
    <row r="271" spans="2:12" x14ac:dyDescent="0.25">
      <c r="B271" s="8"/>
      <c r="C271" s="9"/>
      <c r="D271" s="23"/>
      <c r="E271" s="23"/>
      <c r="F271" s="9"/>
      <c r="G271" s="9"/>
      <c r="H271" s="9"/>
      <c r="I271" s="9"/>
      <c r="J271" s="9"/>
      <c r="K271" s="9"/>
      <c r="L271" s="12"/>
    </row>
    <row r="272" spans="2:12" x14ac:dyDescent="0.25">
      <c r="B272" s="8"/>
      <c r="C272" s="9"/>
      <c r="D272" s="23"/>
      <c r="E272" s="23"/>
      <c r="F272" s="9"/>
      <c r="G272" s="9"/>
      <c r="H272" s="9"/>
      <c r="I272" s="9"/>
      <c r="J272" s="9"/>
      <c r="K272" s="9"/>
      <c r="L272" s="12"/>
    </row>
    <row r="273" spans="2:12" x14ac:dyDescent="0.25">
      <c r="B273" s="8"/>
      <c r="C273" s="9"/>
      <c r="D273" s="23"/>
      <c r="E273" s="23"/>
      <c r="F273" s="9"/>
      <c r="G273" s="9"/>
      <c r="H273" s="9"/>
      <c r="I273" s="9"/>
      <c r="J273" s="9"/>
      <c r="K273" s="9"/>
      <c r="L273" s="12"/>
    </row>
    <row r="274" spans="2:12" x14ac:dyDescent="0.25">
      <c r="B274" s="8"/>
      <c r="C274" s="9"/>
      <c r="D274" s="23"/>
      <c r="E274" s="23"/>
      <c r="F274" s="9"/>
      <c r="G274" s="9"/>
      <c r="H274" s="9"/>
      <c r="I274" s="9"/>
      <c r="J274" s="9"/>
      <c r="K274" s="9"/>
      <c r="L274" s="12"/>
    </row>
    <row r="275" spans="2:12" x14ac:dyDescent="0.25">
      <c r="B275" s="8"/>
      <c r="C275" s="9"/>
      <c r="D275" s="23"/>
      <c r="E275" s="23"/>
      <c r="F275" s="9"/>
      <c r="G275" s="9"/>
      <c r="H275" s="9"/>
      <c r="I275" s="9"/>
      <c r="J275" s="9"/>
      <c r="K275" s="9"/>
      <c r="L275" s="12"/>
    </row>
    <row r="276" spans="2:12" x14ac:dyDescent="0.25">
      <c r="B276" s="8"/>
      <c r="C276" s="9"/>
      <c r="D276" s="23"/>
      <c r="E276" s="23"/>
      <c r="F276" s="9"/>
      <c r="G276" s="9"/>
      <c r="H276" s="9"/>
      <c r="I276" s="9"/>
      <c r="J276" s="9"/>
      <c r="K276" s="9"/>
      <c r="L276" s="12"/>
    </row>
    <row r="277" spans="2:12" x14ac:dyDescent="0.25">
      <c r="B277" s="8"/>
      <c r="C277" s="9"/>
      <c r="D277" s="23"/>
      <c r="E277" s="23"/>
      <c r="F277" s="9"/>
      <c r="G277" s="9"/>
      <c r="H277" s="9"/>
      <c r="I277" s="9"/>
      <c r="J277" s="9"/>
      <c r="K277" s="9"/>
      <c r="L277" s="12"/>
    </row>
    <row r="278" spans="2:12" x14ac:dyDescent="0.25">
      <c r="B278" s="8"/>
      <c r="C278" s="9"/>
      <c r="D278" s="23"/>
      <c r="E278" s="23"/>
      <c r="F278" s="9"/>
      <c r="G278" s="9"/>
      <c r="H278" s="9"/>
      <c r="I278" s="9"/>
      <c r="J278" s="9"/>
      <c r="K278" s="9"/>
      <c r="L278" s="12"/>
    </row>
    <row r="279" spans="2:12" x14ac:dyDescent="0.25">
      <c r="B279" s="8"/>
      <c r="C279" s="9"/>
      <c r="D279" s="23"/>
      <c r="E279" s="23"/>
      <c r="F279" s="9"/>
      <c r="G279" s="9"/>
      <c r="H279" s="9"/>
      <c r="I279" s="9"/>
      <c r="J279" s="9"/>
      <c r="K279" s="9"/>
      <c r="L279" s="12"/>
    </row>
    <row r="280" spans="2:12" x14ac:dyDescent="0.25">
      <c r="B280" s="8"/>
      <c r="C280" s="9"/>
      <c r="D280" s="23"/>
      <c r="E280" s="23"/>
      <c r="F280" s="9"/>
      <c r="G280" s="9"/>
      <c r="H280" s="9"/>
      <c r="I280" s="9"/>
      <c r="J280" s="9"/>
      <c r="K280" s="9"/>
      <c r="L280" s="12"/>
    </row>
    <row r="281" spans="2:12" x14ac:dyDescent="0.25">
      <c r="B281" s="8"/>
      <c r="C281" s="9"/>
      <c r="D281" s="23"/>
      <c r="E281" s="23"/>
      <c r="F281" s="9"/>
      <c r="G281" s="9"/>
      <c r="H281" s="9"/>
      <c r="I281" s="9"/>
      <c r="J281" s="9"/>
      <c r="K281" s="9"/>
      <c r="L281" s="12"/>
    </row>
    <row r="282" spans="2:12" x14ac:dyDescent="0.25">
      <c r="B282" s="8"/>
      <c r="C282" s="9"/>
      <c r="D282" s="23"/>
      <c r="E282" s="23"/>
      <c r="F282" s="9"/>
      <c r="G282" s="9"/>
      <c r="H282" s="9"/>
      <c r="I282" s="9"/>
      <c r="J282" s="9"/>
      <c r="K282" s="9"/>
      <c r="L282" s="12"/>
    </row>
    <row r="283" spans="2:12" x14ac:dyDescent="0.25">
      <c r="B283" s="8"/>
      <c r="C283" s="9"/>
      <c r="D283" s="23"/>
      <c r="E283" s="23"/>
      <c r="F283" s="9"/>
      <c r="G283" s="9"/>
      <c r="H283" s="9"/>
      <c r="I283" s="9"/>
      <c r="J283" s="9"/>
      <c r="K283" s="9"/>
      <c r="L283" s="12"/>
    </row>
    <row r="284" spans="2:12" x14ac:dyDescent="0.25">
      <c r="B284" s="8"/>
      <c r="C284" s="9"/>
      <c r="D284" s="23"/>
      <c r="E284" s="23"/>
      <c r="F284" s="9"/>
      <c r="G284" s="9"/>
      <c r="H284" s="9"/>
      <c r="I284" s="9"/>
      <c r="J284" s="9"/>
      <c r="K284" s="9"/>
      <c r="L284" s="12"/>
    </row>
    <row r="285" spans="2:12" x14ac:dyDescent="0.25">
      <c r="B285" s="8"/>
      <c r="C285" s="9"/>
      <c r="D285" s="23"/>
      <c r="E285" s="23"/>
      <c r="F285" s="9"/>
      <c r="G285" s="9"/>
      <c r="H285" s="9"/>
      <c r="I285" s="9"/>
      <c r="J285" s="9"/>
      <c r="K285" s="9"/>
      <c r="L285" s="12"/>
    </row>
    <row r="286" spans="2:12" x14ac:dyDescent="0.25">
      <c r="B286" s="8"/>
      <c r="C286" s="9"/>
      <c r="D286" s="23"/>
      <c r="E286" s="23"/>
      <c r="F286" s="9"/>
      <c r="G286" s="9"/>
      <c r="H286" s="9"/>
      <c r="I286" s="9"/>
      <c r="J286" s="9"/>
      <c r="K286" s="9"/>
      <c r="L286" s="12"/>
    </row>
    <row r="287" spans="2:12" x14ac:dyDescent="0.25">
      <c r="B287" s="8"/>
      <c r="C287" s="9"/>
      <c r="D287" s="23"/>
      <c r="E287" s="23"/>
      <c r="F287" s="9"/>
      <c r="G287" s="9"/>
      <c r="H287" s="9"/>
      <c r="I287" s="9"/>
      <c r="J287" s="9"/>
      <c r="K287" s="9"/>
      <c r="L287" s="12"/>
    </row>
    <row r="288" spans="2:12" x14ac:dyDescent="0.25">
      <c r="B288" s="8"/>
      <c r="C288" s="9"/>
      <c r="D288" s="23"/>
      <c r="E288" s="23"/>
      <c r="F288" s="9"/>
      <c r="G288" s="9"/>
      <c r="H288" s="9"/>
      <c r="I288" s="9"/>
      <c r="J288" s="9"/>
      <c r="K288" s="9"/>
      <c r="L288" s="12"/>
    </row>
    <row r="289" spans="2:12" x14ac:dyDescent="0.25">
      <c r="B289" s="8"/>
      <c r="C289" s="9"/>
      <c r="D289" s="23"/>
      <c r="E289" s="23"/>
      <c r="F289" s="9"/>
      <c r="G289" s="9"/>
      <c r="H289" s="9"/>
      <c r="I289" s="9"/>
      <c r="J289" s="9"/>
      <c r="K289" s="9"/>
      <c r="L289" s="12"/>
    </row>
    <row r="290" spans="2:12" x14ac:dyDescent="0.25">
      <c r="B290" s="8"/>
      <c r="C290" s="9"/>
      <c r="D290" s="23"/>
      <c r="E290" s="23"/>
      <c r="F290" s="9"/>
      <c r="G290" s="9"/>
      <c r="H290" s="9"/>
      <c r="I290" s="9"/>
      <c r="J290" s="9"/>
      <c r="K290" s="9"/>
      <c r="L290" s="12"/>
    </row>
    <row r="291" spans="2:12" x14ac:dyDescent="0.25">
      <c r="B291" s="8"/>
      <c r="C291" s="9"/>
      <c r="D291" s="23"/>
      <c r="E291" s="23"/>
      <c r="F291" s="9"/>
      <c r="G291" s="9"/>
      <c r="H291" s="9"/>
      <c r="I291" s="9"/>
      <c r="J291" s="9"/>
      <c r="K291" s="9"/>
      <c r="L291" s="12"/>
    </row>
    <row r="292" spans="2:12" x14ac:dyDescent="0.25">
      <c r="B292" s="8"/>
      <c r="C292" s="9"/>
      <c r="D292" s="23"/>
      <c r="E292" s="23"/>
      <c r="F292" s="9"/>
      <c r="G292" s="9"/>
      <c r="H292" s="9"/>
      <c r="I292" s="9"/>
      <c r="J292" s="9"/>
      <c r="K292" s="9"/>
      <c r="L292" s="12"/>
    </row>
    <row r="293" spans="2:12" x14ac:dyDescent="0.25">
      <c r="B293" s="8"/>
      <c r="C293" s="9"/>
      <c r="D293" s="23"/>
      <c r="E293" s="23"/>
      <c r="F293" s="9"/>
      <c r="G293" s="9"/>
      <c r="H293" s="9"/>
      <c r="I293" s="9"/>
      <c r="J293" s="9"/>
      <c r="K293" s="9"/>
      <c r="L293" s="12"/>
    </row>
    <row r="294" spans="2:12" x14ac:dyDescent="0.25">
      <c r="B294" s="8"/>
      <c r="C294" s="9"/>
      <c r="D294" s="23"/>
      <c r="E294" s="23"/>
      <c r="F294" s="9"/>
      <c r="G294" s="9"/>
      <c r="H294" s="9"/>
      <c r="I294" s="9"/>
      <c r="J294" s="9"/>
      <c r="K294" s="9"/>
      <c r="L294" s="12"/>
    </row>
    <row r="295" spans="2:12" x14ac:dyDescent="0.25">
      <c r="B295" s="8"/>
      <c r="C295" s="9"/>
      <c r="D295" s="23"/>
      <c r="E295" s="23"/>
      <c r="F295" s="9"/>
      <c r="G295" s="9"/>
      <c r="H295" s="9"/>
      <c r="I295" s="9"/>
      <c r="J295" s="9"/>
      <c r="K295" s="9"/>
      <c r="L295" s="12"/>
    </row>
    <row r="296" spans="2:12" x14ac:dyDescent="0.25">
      <c r="B296" s="8"/>
      <c r="C296" s="9"/>
      <c r="D296" s="23"/>
      <c r="E296" s="23"/>
      <c r="F296" s="9"/>
      <c r="G296" s="9"/>
      <c r="H296" s="9"/>
      <c r="I296" s="9"/>
      <c r="J296" s="9"/>
      <c r="K296" s="9"/>
      <c r="L296" s="12"/>
    </row>
    <row r="297" spans="2:12" x14ac:dyDescent="0.25">
      <c r="B297" s="8"/>
      <c r="C297" s="9"/>
      <c r="D297" s="23"/>
      <c r="E297" s="23"/>
      <c r="F297" s="9"/>
      <c r="G297" s="9"/>
      <c r="H297" s="9"/>
      <c r="I297" s="9"/>
      <c r="J297" s="9"/>
      <c r="K297" s="9"/>
      <c r="L297" s="12"/>
    </row>
    <row r="298" spans="2:12" x14ac:dyDescent="0.25">
      <c r="B298" s="8"/>
      <c r="C298" s="9"/>
      <c r="D298" s="23"/>
      <c r="E298" s="23"/>
      <c r="F298" s="9"/>
      <c r="G298" s="9"/>
      <c r="H298" s="9"/>
      <c r="I298" s="9"/>
      <c r="J298" s="9"/>
      <c r="K298" s="9"/>
      <c r="L298" s="12"/>
    </row>
    <row r="299" spans="2:12" x14ac:dyDescent="0.25">
      <c r="B299" s="8"/>
      <c r="C299" s="9"/>
      <c r="D299" s="23"/>
      <c r="E299" s="23"/>
      <c r="F299" s="9"/>
      <c r="G299" s="9"/>
      <c r="H299" s="9"/>
      <c r="I299" s="9"/>
      <c r="J299" s="9"/>
      <c r="K299" s="9"/>
      <c r="L299" s="12"/>
    </row>
    <row r="300" spans="2:12" x14ac:dyDescent="0.25">
      <c r="B300" s="8"/>
      <c r="C300" s="9"/>
      <c r="D300" s="23"/>
      <c r="E300" s="23"/>
      <c r="F300" s="9"/>
      <c r="G300" s="9"/>
      <c r="H300" s="9"/>
      <c r="I300" s="9"/>
      <c r="J300" s="9"/>
      <c r="K300" s="9"/>
      <c r="L300" s="12"/>
    </row>
    <row r="301" spans="2:12" x14ac:dyDescent="0.25">
      <c r="B301" s="8"/>
      <c r="C301" s="9"/>
      <c r="D301" s="23"/>
      <c r="E301" s="23"/>
      <c r="F301" s="9"/>
      <c r="G301" s="9"/>
      <c r="H301" s="9"/>
      <c r="I301" s="9"/>
      <c r="J301" s="9"/>
      <c r="K301" s="9"/>
      <c r="L301" s="12"/>
    </row>
    <row r="302" spans="2:12" x14ac:dyDescent="0.25">
      <c r="B302" s="8"/>
      <c r="C302" s="9"/>
      <c r="D302" s="23"/>
      <c r="E302" s="23"/>
      <c r="F302" s="9"/>
      <c r="G302" s="9"/>
      <c r="H302" s="9"/>
      <c r="I302" s="9"/>
      <c r="J302" s="9"/>
      <c r="K302" s="9"/>
      <c r="L302" s="12"/>
    </row>
    <row r="303" spans="2:12" x14ac:dyDescent="0.25">
      <c r="B303" s="8"/>
      <c r="C303" s="9"/>
      <c r="D303" s="23"/>
      <c r="E303" s="23"/>
      <c r="F303" s="9"/>
      <c r="G303" s="9"/>
      <c r="H303" s="9"/>
      <c r="I303" s="9"/>
      <c r="J303" s="9"/>
      <c r="K303" s="9"/>
      <c r="L303" s="12"/>
    </row>
    <row r="304" spans="2:12" x14ac:dyDescent="0.25">
      <c r="B304" s="8"/>
      <c r="C304" s="9"/>
      <c r="D304" s="23"/>
      <c r="E304" s="23"/>
      <c r="F304" s="9"/>
      <c r="G304" s="9"/>
      <c r="H304" s="9"/>
      <c r="I304" s="9"/>
      <c r="J304" s="9"/>
      <c r="K304" s="9"/>
      <c r="L304" s="12"/>
    </row>
    <row r="305" spans="2:12" x14ac:dyDescent="0.25">
      <c r="B305" s="8"/>
      <c r="C305" s="9"/>
      <c r="D305" s="23"/>
      <c r="E305" s="23"/>
      <c r="F305" s="9"/>
      <c r="G305" s="9"/>
      <c r="H305" s="9"/>
      <c r="I305" s="9"/>
      <c r="J305" s="9"/>
      <c r="K305" s="9"/>
      <c r="L305" s="12"/>
    </row>
    <row r="306" spans="2:12" x14ac:dyDescent="0.25">
      <c r="B306" s="8"/>
      <c r="C306" s="9"/>
      <c r="D306" s="23"/>
      <c r="E306" s="23"/>
      <c r="F306" s="9"/>
      <c r="G306" s="9"/>
      <c r="H306" s="9"/>
      <c r="I306" s="9"/>
      <c r="J306" s="9"/>
      <c r="K306" s="9"/>
      <c r="L306" s="12"/>
    </row>
    <row r="307" spans="2:12" x14ac:dyDescent="0.25">
      <c r="B307" s="8"/>
      <c r="C307" s="9"/>
      <c r="D307" s="23"/>
      <c r="E307" s="23"/>
      <c r="F307" s="9"/>
      <c r="G307" s="9"/>
      <c r="H307" s="9"/>
      <c r="I307" s="9"/>
      <c r="J307" s="9"/>
      <c r="K307" s="9"/>
      <c r="L307" s="12"/>
    </row>
    <row r="308" spans="2:12" x14ac:dyDescent="0.25">
      <c r="B308" s="8"/>
      <c r="C308" s="9"/>
      <c r="D308" s="23"/>
      <c r="E308" s="23"/>
      <c r="F308" s="9"/>
      <c r="G308" s="9"/>
      <c r="H308" s="9"/>
      <c r="I308" s="9"/>
      <c r="J308" s="9"/>
      <c r="K308" s="9"/>
      <c r="L308" s="12"/>
    </row>
    <row r="309" spans="2:12" x14ac:dyDescent="0.25">
      <c r="B309" s="8"/>
      <c r="C309" s="9"/>
      <c r="D309" s="23"/>
      <c r="E309" s="23"/>
      <c r="F309" s="9"/>
      <c r="G309" s="9"/>
      <c r="H309" s="9"/>
      <c r="I309" s="9"/>
      <c r="J309" s="9"/>
      <c r="K309" s="9"/>
      <c r="L309" s="12"/>
    </row>
    <row r="310" spans="2:12" x14ac:dyDescent="0.25">
      <c r="B310" s="8"/>
      <c r="C310" s="9"/>
      <c r="D310" s="23"/>
      <c r="E310" s="23"/>
      <c r="F310" s="9"/>
      <c r="G310" s="9"/>
      <c r="H310" s="9"/>
      <c r="I310" s="9"/>
      <c r="J310" s="9"/>
      <c r="K310" s="9"/>
      <c r="L310" s="12"/>
    </row>
    <row r="311" spans="2:12" x14ac:dyDescent="0.25">
      <c r="B311" s="8"/>
      <c r="C311" s="9"/>
      <c r="D311" s="23"/>
      <c r="E311" s="23"/>
      <c r="F311" s="9"/>
      <c r="G311" s="9"/>
      <c r="H311" s="9"/>
      <c r="I311" s="9"/>
      <c r="J311" s="9"/>
      <c r="K311" s="9"/>
      <c r="L311" s="12"/>
    </row>
    <row r="312" spans="2:12" x14ac:dyDescent="0.25">
      <c r="B312" s="8"/>
      <c r="C312" s="9"/>
      <c r="D312" s="23"/>
      <c r="E312" s="23"/>
      <c r="F312" s="9"/>
      <c r="G312" s="9"/>
      <c r="H312" s="9"/>
      <c r="I312" s="9"/>
      <c r="J312" s="9"/>
      <c r="K312" s="9"/>
      <c r="L312" s="12"/>
    </row>
    <row r="313" spans="2:12" x14ac:dyDescent="0.25">
      <c r="B313" s="8"/>
      <c r="C313" s="9"/>
      <c r="D313" s="23"/>
      <c r="E313" s="23"/>
      <c r="F313" s="9"/>
      <c r="G313" s="9"/>
      <c r="H313" s="9"/>
      <c r="I313" s="9"/>
      <c r="J313" s="9"/>
      <c r="K313" s="9"/>
      <c r="L313" s="12"/>
    </row>
    <row r="314" spans="2:12" x14ac:dyDescent="0.25">
      <c r="B314" s="8"/>
      <c r="C314" s="9"/>
      <c r="D314" s="23"/>
      <c r="E314" s="23"/>
      <c r="F314" s="9"/>
      <c r="G314" s="9"/>
      <c r="H314" s="9"/>
      <c r="I314" s="9"/>
      <c r="J314" s="9"/>
      <c r="K314" s="9"/>
      <c r="L314" s="12"/>
    </row>
    <row r="315" spans="2:12" x14ac:dyDescent="0.25">
      <c r="B315" s="8"/>
      <c r="C315" s="9"/>
      <c r="D315" s="23"/>
      <c r="E315" s="23"/>
      <c r="F315" s="9"/>
      <c r="G315" s="9"/>
      <c r="H315" s="9"/>
      <c r="I315" s="9"/>
      <c r="J315" s="9"/>
      <c r="K315" s="9"/>
      <c r="L315" s="12"/>
    </row>
    <row r="316" spans="2:12" x14ac:dyDescent="0.25">
      <c r="B316" s="8"/>
      <c r="C316" s="9"/>
      <c r="D316" s="23"/>
      <c r="E316" s="23"/>
      <c r="F316" s="9"/>
      <c r="G316" s="9"/>
      <c r="H316" s="9"/>
      <c r="I316" s="9"/>
      <c r="J316" s="9"/>
      <c r="K316" s="9"/>
      <c r="L316" s="12"/>
    </row>
    <row r="317" spans="2:12" x14ac:dyDescent="0.25">
      <c r="B317" s="8"/>
      <c r="C317" s="9"/>
      <c r="D317" s="23"/>
      <c r="E317" s="23"/>
      <c r="F317" s="9"/>
      <c r="G317" s="9"/>
      <c r="H317" s="9"/>
      <c r="I317" s="9"/>
      <c r="J317" s="9"/>
      <c r="K317" s="9"/>
      <c r="L317" s="12"/>
    </row>
    <row r="318" spans="2:12" x14ac:dyDescent="0.25">
      <c r="B318" s="8"/>
      <c r="C318" s="9"/>
      <c r="D318" s="23"/>
      <c r="E318" s="23"/>
      <c r="F318" s="9"/>
      <c r="G318" s="9"/>
      <c r="H318" s="9"/>
      <c r="I318" s="9"/>
      <c r="J318" s="9"/>
      <c r="K318" s="9"/>
      <c r="L318" s="12"/>
    </row>
    <row r="319" spans="2:12" x14ac:dyDescent="0.25">
      <c r="B319" s="8"/>
      <c r="C319" s="9"/>
      <c r="D319" s="23"/>
      <c r="E319" s="23"/>
      <c r="F319" s="9"/>
      <c r="G319" s="9"/>
      <c r="H319" s="9"/>
      <c r="I319" s="9"/>
      <c r="J319" s="9"/>
      <c r="K319" s="9"/>
      <c r="L319" s="12"/>
    </row>
    <row r="320" spans="2:12" x14ac:dyDescent="0.25">
      <c r="B320" s="8"/>
      <c r="C320" s="9"/>
      <c r="D320" s="23"/>
      <c r="E320" s="23"/>
      <c r="F320" s="9"/>
      <c r="G320" s="9"/>
      <c r="H320" s="9"/>
      <c r="I320" s="9"/>
      <c r="J320" s="9"/>
      <c r="K320" s="9"/>
      <c r="L320" s="12"/>
    </row>
    <row r="321" spans="2:12" x14ac:dyDescent="0.25">
      <c r="B321" s="8"/>
      <c r="C321" s="9"/>
      <c r="D321" s="23"/>
      <c r="E321" s="23"/>
      <c r="F321" s="9"/>
      <c r="G321" s="9"/>
      <c r="H321" s="9"/>
      <c r="I321" s="9"/>
      <c r="J321" s="9"/>
      <c r="K321" s="9"/>
      <c r="L321" s="12"/>
    </row>
    <row r="322" spans="2:12" x14ac:dyDescent="0.25">
      <c r="B322" s="8"/>
      <c r="C322" s="9"/>
      <c r="D322" s="23"/>
      <c r="E322" s="23"/>
      <c r="F322" s="9"/>
      <c r="G322" s="9"/>
      <c r="H322" s="9"/>
      <c r="I322" s="9"/>
      <c r="J322" s="9"/>
      <c r="K322" s="9"/>
      <c r="L322" s="12"/>
    </row>
    <row r="323" spans="2:12" x14ac:dyDescent="0.25">
      <c r="B323" s="8"/>
      <c r="C323" s="9"/>
      <c r="D323" s="23"/>
      <c r="E323" s="23"/>
      <c r="F323" s="9"/>
      <c r="G323" s="9"/>
      <c r="H323" s="9"/>
      <c r="I323" s="9"/>
      <c r="J323" s="9"/>
      <c r="K323" s="9"/>
      <c r="L323" s="12"/>
    </row>
    <row r="324" spans="2:12" x14ac:dyDescent="0.25">
      <c r="B324" s="8"/>
      <c r="C324" s="9"/>
      <c r="D324" s="23"/>
      <c r="E324" s="23"/>
      <c r="F324" s="9"/>
      <c r="G324" s="9"/>
      <c r="H324" s="9"/>
      <c r="I324" s="9"/>
      <c r="J324" s="9"/>
      <c r="K324" s="9"/>
      <c r="L324" s="12"/>
    </row>
    <row r="325" spans="2:12" x14ac:dyDescent="0.25">
      <c r="B325" s="8"/>
      <c r="C325" s="9"/>
      <c r="D325" s="23"/>
      <c r="E325" s="23"/>
      <c r="F325" s="9"/>
      <c r="G325" s="9"/>
      <c r="H325" s="9"/>
      <c r="I325" s="9"/>
      <c r="J325" s="9"/>
      <c r="K325" s="9"/>
      <c r="L325" s="12"/>
    </row>
    <row r="326" spans="2:12" x14ac:dyDescent="0.25">
      <c r="B326" s="8"/>
      <c r="C326" s="9"/>
      <c r="D326" s="23"/>
      <c r="E326" s="23"/>
      <c r="F326" s="9"/>
      <c r="G326" s="9"/>
      <c r="H326" s="9"/>
      <c r="I326" s="9"/>
      <c r="J326" s="9"/>
      <c r="K326" s="9"/>
      <c r="L326" s="12"/>
    </row>
    <row r="327" spans="2:12" x14ac:dyDescent="0.25">
      <c r="B327" s="8"/>
      <c r="C327" s="9"/>
      <c r="D327" s="23"/>
      <c r="E327" s="23"/>
      <c r="F327" s="9"/>
      <c r="G327" s="9"/>
      <c r="H327" s="9"/>
      <c r="I327" s="9"/>
      <c r="J327" s="9"/>
      <c r="K327" s="9"/>
      <c r="L327" s="12"/>
    </row>
    <row r="328" spans="2:12" x14ac:dyDescent="0.25">
      <c r="B328" s="8"/>
      <c r="C328" s="9"/>
      <c r="D328" s="23"/>
      <c r="E328" s="23"/>
      <c r="F328" s="9"/>
      <c r="G328" s="9"/>
      <c r="H328" s="9"/>
      <c r="I328" s="9"/>
      <c r="J328" s="9"/>
      <c r="K328" s="9"/>
      <c r="L328" s="12"/>
    </row>
    <row r="329" spans="2:12" x14ac:dyDescent="0.25">
      <c r="B329" s="8"/>
      <c r="C329" s="9"/>
      <c r="D329" s="23"/>
      <c r="E329" s="23"/>
      <c r="F329" s="9"/>
      <c r="G329" s="9"/>
      <c r="H329" s="9"/>
      <c r="I329" s="9"/>
      <c r="J329" s="9"/>
      <c r="K329" s="9"/>
      <c r="L329" s="12"/>
    </row>
    <row r="330" spans="2:12" x14ac:dyDescent="0.25">
      <c r="B330" s="8"/>
      <c r="C330" s="9"/>
      <c r="D330" s="23"/>
      <c r="E330" s="23"/>
      <c r="F330" s="9"/>
      <c r="G330" s="9"/>
      <c r="H330" s="9"/>
      <c r="I330" s="9"/>
      <c r="J330" s="9"/>
      <c r="K330" s="9"/>
      <c r="L330" s="12"/>
    </row>
    <row r="331" spans="2:12" x14ac:dyDescent="0.25">
      <c r="B331" s="8"/>
      <c r="C331" s="9"/>
      <c r="D331" s="23"/>
      <c r="E331" s="23"/>
      <c r="F331" s="9"/>
      <c r="G331" s="9"/>
      <c r="H331" s="9"/>
      <c r="I331" s="9"/>
      <c r="J331" s="9"/>
      <c r="K331" s="9"/>
      <c r="L331" s="12"/>
    </row>
    <row r="332" spans="2:12" x14ac:dyDescent="0.25">
      <c r="B332" s="8"/>
      <c r="C332" s="9"/>
      <c r="D332" s="23"/>
      <c r="E332" s="23"/>
      <c r="F332" s="9"/>
      <c r="G332" s="9"/>
      <c r="H332" s="9"/>
      <c r="I332" s="9"/>
      <c r="J332" s="9"/>
      <c r="K332" s="9"/>
      <c r="L332" s="12"/>
    </row>
    <row r="333" spans="2:12" x14ac:dyDescent="0.25">
      <c r="B333" s="8"/>
      <c r="C333" s="9"/>
      <c r="D333" s="23"/>
      <c r="E333" s="23"/>
      <c r="F333" s="9"/>
      <c r="G333" s="9"/>
      <c r="H333" s="9"/>
      <c r="I333" s="9"/>
      <c r="J333" s="9"/>
      <c r="K333" s="9"/>
      <c r="L333" s="12"/>
    </row>
    <row r="334" spans="2:12" x14ac:dyDescent="0.25">
      <c r="B334" s="8"/>
      <c r="C334" s="9"/>
      <c r="D334" s="23"/>
      <c r="E334" s="23"/>
      <c r="F334" s="9"/>
      <c r="G334" s="9"/>
      <c r="H334" s="9"/>
      <c r="I334" s="9"/>
      <c r="J334" s="9"/>
      <c r="K334" s="9"/>
      <c r="L334" s="12"/>
    </row>
    <row r="335" spans="2:12" x14ac:dyDescent="0.25">
      <c r="B335" s="8"/>
      <c r="C335" s="9"/>
      <c r="D335" s="23"/>
      <c r="E335" s="23"/>
      <c r="F335" s="9"/>
      <c r="G335" s="9"/>
      <c r="H335" s="9"/>
      <c r="I335" s="9"/>
      <c r="J335" s="9"/>
      <c r="K335" s="9"/>
      <c r="L335" s="12"/>
    </row>
    <row r="336" spans="2:12" x14ac:dyDescent="0.25">
      <c r="B336" s="8"/>
      <c r="C336" s="9"/>
      <c r="D336" s="23"/>
      <c r="E336" s="23"/>
      <c r="F336" s="9"/>
      <c r="G336" s="9"/>
      <c r="H336" s="9"/>
      <c r="I336" s="9"/>
      <c r="J336" s="9"/>
      <c r="K336" s="9"/>
      <c r="L336" s="12"/>
    </row>
    <row r="337" spans="2:12" x14ac:dyDescent="0.25">
      <c r="B337" s="8"/>
      <c r="C337" s="9"/>
      <c r="D337" s="23"/>
      <c r="E337" s="23"/>
      <c r="F337" s="9"/>
      <c r="G337" s="9"/>
      <c r="H337" s="9"/>
      <c r="I337" s="9"/>
      <c r="J337" s="9"/>
      <c r="K337" s="9"/>
      <c r="L337" s="12"/>
    </row>
    <row r="338" spans="2:12" x14ac:dyDescent="0.25">
      <c r="B338" s="8"/>
      <c r="C338" s="9"/>
      <c r="D338" s="23"/>
      <c r="E338" s="23"/>
      <c r="F338" s="9"/>
      <c r="G338" s="9"/>
      <c r="H338" s="9"/>
      <c r="I338" s="9"/>
      <c r="J338" s="9"/>
      <c r="K338" s="9"/>
      <c r="L338" s="12"/>
    </row>
    <row r="339" spans="2:12" x14ac:dyDescent="0.25">
      <c r="B339" s="8"/>
      <c r="C339" s="9"/>
      <c r="D339" s="23"/>
      <c r="E339" s="23"/>
      <c r="F339" s="9"/>
      <c r="G339" s="9"/>
      <c r="H339" s="9"/>
      <c r="I339" s="9"/>
      <c r="J339" s="9"/>
      <c r="K339" s="9"/>
      <c r="L339" s="12"/>
    </row>
    <row r="340" spans="2:12" x14ac:dyDescent="0.25">
      <c r="B340" s="8"/>
      <c r="C340" s="9"/>
      <c r="D340" s="23"/>
      <c r="E340" s="23"/>
      <c r="F340" s="9"/>
      <c r="G340" s="9"/>
      <c r="H340" s="9"/>
      <c r="I340" s="9"/>
      <c r="J340" s="9"/>
      <c r="K340" s="9"/>
      <c r="L340" s="12"/>
    </row>
    <row r="341" spans="2:12" x14ac:dyDescent="0.25">
      <c r="B341" s="8"/>
      <c r="C341" s="9"/>
      <c r="D341" s="23"/>
      <c r="E341" s="23"/>
      <c r="F341" s="9"/>
      <c r="G341" s="9"/>
      <c r="H341" s="9"/>
      <c r="I341" s="9"/>
      <c r="J341" s="9"/>
      <c r="K341" s="9"/>
      <c r="L341" s="12"/>
    </row>
    <row r="342" spans="2:12" x14ac:dyDescent="0.25">
      <c r="B342" s="8"/>
      <c r="C342" s="9"/>
      <c r="D342" s="23"/>
      <c r="E342" s="23"/>
      <c r="F342" s="9"/>
      <c r="G342" s="9"/>
      <c r="H342" s="9"/>
      <c r="I342" s="9"/>
      <c r="J342" s="9"/>
      <c r="K342" s="9"/>
      <c r="L342" s="12"/>
    </row>
    <row r="343" spans="2:12" x14ac:dyDescent="0.25">
      <c r="B343" s="8"/>
      <c r="C343" s="9"/>
      <c r="D343" s="23"/>
      <c r="E343" s="23"/>
      <c r="F343" s="9"/>
      <c r="G343" s="9"/>
      <c r="H343" s="9"/>
      <c r="I343" s="9"/>
      <c r="J343" s="9"/>
      <c r="K343" s="9"/>
      <c r="L343" s="12"/>
    </row>
    <row r="344" spans="2:12" x14ac:dyDescent="0.25">
      <c r="B344" s="8"/>
      <c r="C344" s="9"/>
      <c r="D344" s="23"/>
      <c r="E344" s="23"/>
      <c r="F344" s="9"/>
      <c r="G344" s="9"/>
      <c r="H344" s="9"/>
      <c r="I344" s="9"/>
      <c r="J344" s="9"/>
      <c r="K344" s="9"/>
      <c r="L344" s="12"/>
    </row>
    <row r="345" spans="2:12" x14ac:dyDescent="0.25">
      <c r="B345" s="8"/>
      <c r="C345" s="9"/>
      <c r="D345" s="23"/>
      <c r="E345" s="23"/>
      <c r="F345" s="9"/>
      <c r="G345" s="9"/>
      <c r="H345" s="9"/>
      <c r="I345" s="9"/>
      <c r="J345" s="9"/>
      <c r="K345" s="9"/>
      <c r="L345" s="12"/>
    </row>
    <row r="346" spans="2:12" x14ac:dyDescent="0.25">
      <c r="B346" s="8"/>
      <c r="C346" s="9"/>
      <c r="D346" s="23"/>
      <c r="E346" s="23"/>
      <c r="F346" s="9"/>
      <c r="G346" s="9"/>
      <c r="H346" s="9"/>
      <c r="I346" s="9"/>
      <c r="J346" s="9"/>
      <c r="K346" s="9"/>
      <c r="L346" s="12"/>
    </row>
    <row r="347" spans="2:12" x14ac:dyDescent="0.25">
      <c r="B347" s="8"/>
      <c r="C347" s="9"/>
      <c r="D347" s="23"/>
      <c r="E347" s="23"/>
      <c r="F347" s="9"/>
      <c r="G347" s="9"/>
      <c r="H347" s="9"/>
      <c r="I347" s="9"/>
      <c r="J347" s="9"/>
      <c r="K347" s="9"/>
      <c r="L347" s="12"/>
    </row>
    <row r="348" spans="2:12" x14ac:dyDescent="0.25">
      <c r="B348" s="8"/>
      <c r="C348" s="9"/>
      <c r="D348" s="23"/>
      <c r="E348" s="23"/>
      <c r="F348" s="9"/>
      <c r="G348" s="9"/>
      <c r="H348" s="9"/>
      <c r="I348" s="9"/>
      <c r="J348" s="9"/>
      <c r="K348" s="9"/>
      <c r="L348" s="12"/>
    </row>
    <row r="349" spans="2:12" x14ac:dyDescent="0.25">
      <c r="B349" s="8"/>
      <c r="C349" s="9"/>
      <c r="D349" s="23"/>
      <c r="E349" s="23"/>
      <c r="F349" s="9"/>
      <c r="G349" s="9"/>
      <c r="H349" s="9"/>
      <c r="I349" s="9"/>
      <c r="J349" s="9"/>
      <c r="K349" s="9"/>
      <c r="L349" s="12"/>
    </row>
    <row r="350" spans="2:12" x14ac:dyDescent="0.25">
      <c r="B350" s="8"/>
      <c r="C350" s="9"/>
      <c r="D350" s="23"/>
      <c r="E350" s="23"/>
      <c r="F350" s="9"/>
      <c r="G350" s="9"/>
      <c r="H350" s="9"/>
      <c r="I350" s="9"/>
      <c r="J350" s="9"/>
      <c r="K350" s="9"/>
      <c r="L350" s="12"/>
    </row>
    <row r="351" spans="2:12" x14ac:dyDescent="0.25">
      <c r="B351" s="8"/>
      <c r="C351" s="9"/>
      <c r="D351" s="23"/>
      <c r="E351" s="23"/>
      <c r="F351" s="9"/>
      <c r="G351" s="9"/>
      <c r="H351" s="9"/>
      <c r="I351" s="9"/>
      <c r="J351" s="9"/>
      <c r="K351" s="9"/>
      <c r="L351" s="12"/>
    </row>
    <row r="352" spans="2:12" x14ac:dyDescent="0.25">
      <c r="B352" s="8"/>
      <c r="C352" s="9"/>
      <c r="D352" s="23"/>
      <c r="E352" s="23"/>
      <c r="F352" s="9"/>
      <c r="G352" s="9"/>
      <c r="H352" s="9"/>
      <c r="I352" s="9"/>
      <c r="J352" s="9"/>
      <c r="K352" s="9"/>
      <c r="L352" s="12"/>
    </row>
    <row r="353" spans="2:12" x14ac:dyDescent="0.25">
      <c r="B353" s="8"/>
      <c r="C353" s="9"/>
      <c r="D353" s="23"/>
      <c r="E353" s="23"/>
      <c r="F353" s="9"/>
      <c r="G353" s="9"/>
      <c r="H353" s="9"/>
      <c r="I353" s="9"/>
      <c r="J353" s="9"/>
      <c r="K353" s="9"/>
      <c r="L353" s="12"/>
    </row>
    <row r="354" spans="2:12" x14ac:dyDescent="0.25">
      <c r="B354" s="8"/>
      <c r="C354" s="9"/>
      <c r="D354" s="23"/>
      <c r="E354" s="23"/>
      <c r="F354" s="9"/>
      <c r="G354" s="9"/>
      <c r="H354" s="9"/>
      <c r="I354" s="9"/>
      <c r="J354" s="9"/>
      <c r="K354" s="9"/>
      <c r="L354" s="12"/>
    </row>
    <row r="355" spans="2:12" x14ac:dyDescent="0.25">
      <c r="B355" s="8"/>
      <c r="C355" s="9"/>
      <c r="D355" s="23"/>
      <c r="E355" s="23"/>
      <c r="F355" s="9"/>
      <c r="G355" s="9"/>
      <c r="H355" s="9"/>
      <c r="I355" s="9"/>
      <c r="J355" s="9"/>
      <c r="K355" s="9"/>
      <c r="L355" s="12"/>
    </row>
    <row r="356" spans="2:12" x14ac:dyDescent="0.25">
      <c r="B356" s="8"/>
      <c r="C356" s="9"/>
      <c r="D356" s="23"/>
      <c r="E356" s="23"/>
      <c r="F356" s="9"/>
      <c r="G356" s="9"/>
      <c r="H356" s="9"/>
      <c r="I356" s="9"/>
      <c r="J356" s="9"/>
      <c r="K356" s="9"/>
      <c r="L356" s="12"/>
    </row>
    <row r="357" spans="2:12" x14ac:dyDescent="0.25">
      <c r="B357" s="8"/>
      <c r="C357" s="9"/>
      <c r="D357" s="23"/>
      <c r="E357" s="23"/>
      <c r="F357" s="9"/>
      <c r="G357" s="9"/>
      <c r="H357" s="9"/>
      <c r="I357" s="9"/>
      <c r="J357" s="9"/>
      <c r="K357" s="9"/>
      <c r="L357" s="12"/>
    </row>
    <row r="358" spans="2:12" x14ac:dyDescent="0.25">
      <c r="B358" s="8"/>
      <c r="C358" s="9"/>
      <c r="D358" s="23"/>
      <c r="E358" s="23"/>
      <c r="F358" s="9"/>
      <c r="G358" s="9"/>
      <c r="H358" s="9"/>
      <c r="I358" s="9"/>
      <c r="J358" s="9"/>
      <c r="K358" s="9"/>
      <c r="L358" s="12"/>
    </row>
    <row r="359" spans="2:12" x14ac:dyDescent="0.25">
      <c r="B359" s="8"/>
      <c r="C359" s="9"/>
      <c r="D359" s="23"/>
      <c r="E359" s="23"/>
      <c r="F359" s="9"/>
      <c r="G359" s="9"/>
      <c r="H359" s="9"/>
      <c r="I359" s="9"/>
      <c r="J359" s="9"/>
      <c r="K359" s="9"/>
      <c r="L359" s="12"/>
    </row>
    <row r="360" spans="2:12" x14ac:dyDescent="0.25">
      <c r="B360" s="8"/>
      <c r="C360" s="9"/>
      <c r="D360" s="23"/>
      <c r="E360" s="23"/>
      <c r="F360" s="9"/>
      <c r="G360" s="9"/>
      <c r="H360" s="9"/>
      <c r="I360" s="9"/>
      <c r="J360" s="9"/>
      <c r="K360" s="9"/>
      <c r="L360" s="12"/>
    </row>
    <row r="361" spans="2:12" x14ac:dyDescent="0.25">
      <c r="B361" s="8"/>
      <c r="C361" s="9"/>
      <c r="D361" s="23"/>
      <c r="E361" s="23"/>
      <c r="F361" s="9"/>
      <c r="G361" s="9"/>
      <c r="H361" s="9"/>
      <c r="I361" s="9"/>
      <c r="J361" s="9"/>
      <c r="K361" s="9"/>
      <c r="L361" s="12"/>
    </row>
    <row r="362" spans="2:12" x14ac:dyDescent="0.25">
      <c r="B362" s="8"/>
      <c r="C362" s="9"/>
      <c r="D362" s="23"/>
      <c r="E362" s="23"/>
      <c r="F362" s="9"/>
      <c r="G362" s="9"/>
      <c r="H362" s="9"/>
      <c r="I362" s="9"/>
      <c r="J362" s="9"/>
      <c r="K362" s="9"/>
      <c r="L362" s="12"/>
    </row>
    <row r="363" spans="2:12" x14ac:dyDescent="0.25">
      <c r="B363" s="8"/>
      <c r="C363" s="9"/>
      <c r="D363" s="23"/>
      <c r="E363" s="23"/>
      <c r="F363" s="9"/>
      <c r="G363" s="9"/>
      <c r="H363" s="9"/>
      <c r="I363" s="9"/>
      <c r="J363" s="9"/>
      <c r="K363" s="9"/>
      <c r="L363" s="12"/>
    </row>
    <row r="364" spans="2:12" x14ac:dyDescent="0.25">
      <c r="B364" s="8"/>
      <c r="C364" s="9"/>
      <c r="D364" s="23"/>
      <c r="E364" s="23"/>
      <c r="F364" s="9"/>
      <c r="G364" s="9"/>
      <c r="H364" s="9"/>
      <c r="I364" s="9"/>
      <c r="J364" s="9"/>
      <c r="K364" s="9"/>
      <c r="L364" s="12"/>
    </row>
    <row r="365" spans="2:12" x14ac:dyDescent="0.25">
      <c r="B365" s="8"/>
      <c r="C365" s="9"/>
      <c r="D365" s="23"/>
      <c r="E365" s="23"/>
      <c r="F365" s="9"/>
      <c r="G365" s="9"/>
      <c r="H365" s="9"/>
      <c r="I365" s="9"/>
      <c r="J365" s="9"/>
      <c r="K365" s="9"/>
      <c r="L365" s="12"/>
    </row>
    <row r="366" spans="2:12" x14ac:dyDescent="0.25">
      <c r="B366" s="8"/>
      <c r="C366" s="9"/>
      <c r="D366" s="23"/>
      <c r="E366" s="23"/>
      <c r="F366" s="9"/>
      <c r="G366" s="9"/>
      <c r="H366" s="9"/>
      <c r="I366" s="9"/>
      <c r="J366" s="9"/>
      <c r="K366" s="9"/>
      <c r="L366" s="12"/>
    </row>
    <row r="367" spans="2:12" x14ac:dyDescent="0.25">
      <c r="B367" s="8"/>
      <c r="C367" s="9"/>
      <c r="D367" s="23"/>
      <c r="E367" s="23"/>
      <c r="F367" s="9"/>
      <c r="G367" s="9"/>
      <c r="H367" s="9"/>
      <c r="I367" s="9"/>
      <c r="J367" s="9"/>
      <c r="K367" s="9"/>
      <c r="L367" s="12"/>
    </row>
    <row r="368" spans="2:12" x14ac:dyDescent="0.25">
      <c r="B368" s="8"/>
      <c r="C368" s="9"/>
      <c r="D368" s="23"/>
      <c r="E368" s="23"/>
      <c r="F368" s="9"/>
      <c r="G368" s="9"/>
      <c r="H368" s="9"/>
      <c r="I368" s="9"/>
      <c r="J368" s="9"/>
      <c r="K368" s="9"/>
      <c r="L368" s="12"/>
    </row>
    <row r="369" spans="2:12" x14ac:dyDescent="0.25">
      <c r="B369" s="8"/>
      <c r="C369" s="9"/>
      <c r="D369" s="23"/>
      <c r="E369" s="23"/>
      <c r="F369" s="9"/>
      <c r="G369" s="9"/>
      <c r="H369" s="9"/>
      <c r="I369" s="9"/>
      <c r="J369" s="9"/>
      <c r="K369" s="9"/>
      <c r="L369" s="12"/>
    </row>
    <row r="370" spans="2:12" x14ac:dyDescent="0.25">
      <c r="B370" s="8"/>
      <c r="C370" s="9"/>
      <c r="D370" s="23"/>
      <c r="E370" s="23"/>
      <c r="F370" s="9"/>
      <c r="G370" s="9"/>
      <c r="H370" s="9"/>
      <c r="I370" s="9"/>
      <c r="J370" s="9"/>
      <c r="K370" s="9"/>
      <c r="L370" s="12"/>
    </row>
    <row r="371" spans="2:12" x14ac:dyDescent="0.25">
      <c r="B371" s="8"/>
      <c r="C371" s="9"/>
      <c r="D371" s="23"/>
      <c r="E371" s="23"/>
      <c r="F371" s="9"/>
      <c r="G371" s="9"/>
      <c r="H371" s="9"/>
      <c r="I371" s="9"/>
      <c r="J371" s="9"/>
      <c r="K371" s="9"/>
      <c r="L371" s="12"/>
    </row>
    <row r="372" spans="2:12" x14ac:dyDescent="0.25">
      <c r="B372" s="8"/>
      <c r="C372" s="9"/>
      <c r="D372" s="23"/>
      <c r="E372" s="23"/>
      <c r="F372" s="9"/>
      <c r="G372" s="9"/>
      <c r="H372" s="9"/>
      <c r="I372" s="9"/>
      <c r="J372" s="9"/>
      <c r="K372" s="9"/>
      <c r="L372" s="12"/>
    </row>
    <row r="373" spans="2:12" x14ac:dyDescent="0.25">
      <c r="B373" s="8"/>
      <c r="C373" s="9"/>
      <c r="D373" s="23"/>
      <c r="E373" s="23"/>
      <c r="F373" s="9"/>
      <c r="G373" s="9"/>
      <c r="H373" s="9"/>
      <c r="I373" s="9"/>
      <c r="J373" s="9"/>
      <c r="K373" s="9"/>
      <c r="L373" s="12"/>
    </row>
    <row r="374" spans="2:12" x14ac:dyDescent="0.25">
      <c r="B374" s="8"/>
      <c r="C374" s="9"/>
      <c r="D374" s="23"/>
      <c r="E374" s="23"/>
      <c r="F374" s="9"/>
      <c r="G374" s="9"/>
      <c r="H374" s="9"/>
      <c r="I374" s="9"/>
      <c r="J374" s="9"/>
      <c r="K374" s="9"/>
      <c r="L374" s="12"/>
    </row>
    <row r="375" spans="2:12" x14ac:dyDescent="0.25">
      <c r="B375" s="8"/>
      <c r="C375" s="9"/>
      <c r="D375" s="23"/>
      <c r="E375" s="23"/>
      <c r="F375" s="9"/>
      <c r="G375" s="9"/>
      <c r="H375" s="9"/>
      <c r="I375" s="9"/>
      <c r="J375" s="9"/>
      <c r="K375" s="9"/>
      <c r="L375" s="12"/>
    </row>
    <row r="376" spans="2:12" x14ac:dyDescent="0.25">
      <c r="B376" s="8"/>
      <c r="C376" s="9"/>
      <c r="D376" s="23"/>
      <c r="E376" s="23"/>
      <c r="F376" s="9"/>
      <c r="G376" s="9"/>
      <c r="H376" s="9"/>
      <c r="I376" s="9"/>
      <c r="J376" s="9"/>
      <c r="K376" s="9"/>
      <c r="L376" s="12"/>
    </row>
    <row r="377" spans="2:12" x14ac:dyDescent="0.25">
      <c r="B377" s="8"/>
      <c r="C377" s="9"/>
      <c r="D377" s="23"/>
      <c r="E377" s="23"/>
      <c r="F377" s="9"/>
      <c r="G377" s="9"/>
      <c r="H377" s="9"/>
      <c r="I377" s="9"/>
      <c r="J377" s="9"/>
      <c r="K377" s="9"/>
      <c r="L377" s="12"/>
    </row>
    <row r="378" spans="2:12" x14ac:dyDescent="0.25">
      <c r="B378" s="8"/>
      <c r="C378" s="9"/>
      <c r="D378" s="23"/>
      <c r="E378" s="23"/>
      <c r="F378" s="9"/>
      <c r="G378" s="9"/>
      <c r="H378" s="9"/>
      <c r="I378" s="9"/>
      <c r="J378" s="9"/>
      <c r="K378" s="9"/>
      <c r="L378" s="12"/>
    </row>
    <row r="379" spans="2:12" x14ac:dyDescent="0.25">
      <c r="B379" s="8"/>
      <c r="C379" s="9"/>
      <c r="D379" s="23"/>
      <c r="E379" s="23"/>
      <c r="F379" s="9"/>
      <c r="G379" s="9"/>
      <c r="H379" s="9"/>
      <c r="I379" s="9"/>
      <c r="J379" s="9"/>
      <c r="K379" s="9"/>
      <c r="L379" s="12"/>
    </row>
    <row r="380" spans="2:12" x14ac:dyDescent="0.25">
      <c r="B380" s="8"/>
      <c r="C380" s="9"/>
      <c r="D380" s="23"/>
      <c r="E380" s="23"/>
      <c r="F380" s="9"/>
      <c r="G380" s="9"/>
      <c r="H380" s="9"/>
      <c r="I380" s="9"/>
      <c r="J380" s="9"/>
      <c r="K380" s="9"/>
      <c r="L380" s="12"/>
    </row>
    <row r="381" spans="2:12" x14ac:dyDescent="0.25">
      <c r="B381" s="8"/>
      <c r="C381" s="9"/>
      <c r="D381" s="23"/>
      <c r="E381" s="23"/>
      <c r="F381" s="9"/>
      <c r="G381" s="9"/>
      <c r="H381" s="9"/>
      <c r="I381" s="9"/>
      <c r="J381" s="9"/>
      <c r="K381" s="9"/>
      <c r="L381" s="12"/>
    </row>
    <row r="382" spans="2:12" x14ac:dyDescent="0.25">
      <c r="B382" s="8"/>
      <c r="C382" s="9"/>
      <c r="D382" s="23"/>
      <c r="E382" s="23"/>
      <c r="F382" s="9"/>
      <c r="G382" s="9"/>
      <c r="H382" s="9"/>
      <c r="I382" s="9"/>
      <c r="J382" s="9"/>
      <c r="K382" s="9"/>
      <c r="L382" s="12"/>
    </row>
    <row r="383" spans="2:12" x14ac:dyDescent="0.25">
      <c r="B383" s="8"/>
      <c r="C383" s="9"/>
      <c r="D383" s="23"/>
      <c r="E383" s="23"/>
      <c r="F383" s="9"/>
      <c r="G383" s="9"/>
      <c r="H383" s="9"/>
      <c r="I383" s="9"/>
      <c r="J383" s="9"/>
      <c r="K383" s="9"/>
      <c r="L383" s="12"/>
    </row>
    <row r="384" spans="2:12" x14ac:dyDescent="0.25">
      <c r="B384" s="8"/>
      <c r="C384" s="9"/>
      <c r="D384" s="23"/>
      <c r="E384" s="23"/>
      <c r="F384" s="9"/>
      <c r="G384" s="9"/>
      <c r="H384" s="9"/>
      <c r="I384" s="9"/>
      <c r="J384" s="9"/>
      <c r="K384" s="9"/>
      <c r="L384" s="12"/>
    </row>
    <row r="385" spans="2:12" x14ac:dyDescent="0.25">
      <c r="B385" s="8"/>
      <c r="C385" s="9"/>
      <c r="D385" s="23"/>
      <c r="E385" s="23"/>
      <c r="F385" s="9"/>
      <c r="G385" s="9"/>
      <c r="H385" s="9"/>
      <c r="I385" s="9"/>
      <c r="J385" s="9"/>
      <c r="K385" s="9"/>
      <c r="L385" s="12"/>
    </row>
    <row r="386" spans="2:12" x14ac:dyDescent="0.25">
      <c r="B386" s="8"/>
      <c r="C386" s="9"/>
      <c r="D386" s="23"/>
      <c r="E386" s="23"/>
      <c r="F386" s="9"/>
      <c r="G386" s="9"/>
      <c r="H386" s="9"/>
      <c r="I386" s="9"/>
      <c r="J386" s="9"/>
      <c r="K386" s="9"/>
      <c r="L386" s="12"/>
    </row>
    <row r="387" spans="2:12" x14ac:dyDescent="0.25">
      <c r="B387" s="8"/>
      <c r="C387" s="9"/>
      <c r="D387" s="23"/>
      <c r="E387" s="23"/>
      <c r="F387" s="9"/>
      <c r="G387" s="9"/>
      <c r="H387" s="9"/>
      <c r="I387" s="9"/>
      <c r="J387" s="9"/>
      <c r="K387" s="9"/>
      <c r="L387" s="12"/>
    </row>
    <row r="388" spans="2:12" x14ac:dyDescent="0.25">
      <c r="B388" s="8"/>
      <c r="C388" s="9"/>
      <c r="D388" s="23"/>
      <c r="E388" s="23"/>
      <c r="F388" s="9"/>
      <c r="G388" s="9"/>
      <c r="H388" s="9"/>
      <c r="I388" s="9"/>
      <c r="J388" s="9"/>
      <c r="K388" s="9"/>
      <c r="L388" s="12"/>
    </row>
    <row r="389" spans="2:12" x14ac:dyDescent="0.25">
      <c r="B389" s="8"/>
      <c r="C389" s="9"/>
      <c r="D389" s="23"/>
      <c r="E389" s="23"/>
      <c r="F389" s="9"/>
      <c r="G389" s="9"/>
      <c r="H389" s="9"/>
      <c r="I389" s="9"/>
      <c r="J389" s="9"/>
      <c r="K389" s="9"/>
      <c r="L389" s="12"/>
    </row>
    <row r="390" spans="2:12" x14ac:dyDescent="0.25">
      <c r="B390" s="8"/>
      <c r="C390" s="9"/>
      <c r="D390" s="23"/>
      <c r="E390" s="23"/>
      <c r="F390" s="9"/>
      <c r="G390" s="9"/>
      <c r="H390" s="9"/>
      <c r="I390" s="9"/>
      <c r="J390" s="9"/>
      <c r="K390" s="9"/>
      <c r="L390" s="12"/>
    </row>
    <row r="391" spans="2:12" x14ac:dyDescent="0.25">
      <c r="B391" s="8"/>
      <c r="C391" s="9"/>
      <c r="D391" s="23"/>
      <c r="E391" s="23"/>
      <c r="F391" s="9"/>
      <c r="G391" s="9"/>
      <c r="H391" s="9"/>
      <c r="I391" s="9"/>
      <c r="J391" s="9"/>
      <c r="K391" s="9"/>
      <c r="L391" s="12"/>
    </row>
    <row r="392" spans="2:12" x14ac:dyDescent="0.25">
      <c r="B392" s="8"/>
      <c r="C392" s="9"/>
      <c r="D392" s="23"/>
      <c r="E392" s="23"/>
      <c r="F392" s="9"/>
      <c r="G392" s="9"/>
      <c r="H392" s="9"/>
      <c r="I392" s="9"/>
      <c r="J392" s="9"/>
      <c r="K392" s="9"/>
      <c r="L392" s="12"/>
    </row>
    <row r="393" spans="2:12" x14ac:dyDescent="0.25">
      <c r="B393" s="8"/>
      <c r="C393" s="9"/>
      <c r="D393" s="23"/>
      <c r="E393" s="23"/>
      <c r="F393" s="9"/>
      <c r="G393" s="9"/>
      <c r="H393" s="9"/>
      <c r="I393" s="9"/>
      <c r="J393" s="9"/>
      <c r="K393" s="9"/>
      <c r="L393" s="12"/>
    </row>
    <row r="394" spans="2:12" x14ac:dyDescent="0.25">
      <c r="B394" s="8"/>
      <c r="C394" s="9"/>
      <c r="D394" s="23"/>
      <c r="E394" s="23"/>
      <c r="F394" s="9"/>
      <c r="G394" s="9"/>
      <c r="H394" s="9"/>
      <c r="I394" s="9"/>
      <c r="J394" s="9"/>
      <c r="K394" s="9"/>
      <c r="L394" s="12"/>
    </row>
    <row r="395" spans="2:12" x14ac:dyDescent="0.25">
      <c r="B395" s="8"/>
      <c r="C395" s="9"/>
      <c r="D395" s="23"/>
      <c r="E395" s="23"/>
      <c r="F395" s="9"/>
      <c r="G395" s="9"/>
      <c r="H395" s="9"/>
      <c r="I395" s="9"/>
      <c r="J395" s="9"/>
      <c r="K395" s="9"/>
      <c r="L395" s="12"/>
    </row>
    <row r="396" spans="2:12" x14ac:dyDescent="0.25">
      <c r="B396" s="8"/>
      <c r="C396" s="9"/>
      <c r="D396" s="23"/>
      <c r="E396" s="23"/>
      <c r="F396" s="9"/>
      <c r="G396" s="9"/>
      <c r="H396" s="9"/>
      <c r="I396" s="9"/>
      <c r="J396" s="9"/>
      <c r="K396" s="9"/>
      <c r="L396" s="12"/>
    </row>
    <row r="397" spans="2:12" x14ac:dyDescent="0.25">
      <c r="B397" s="8"/>
      <c r="C397" s="9"/>
      <c r="D397" s="23"/>
      <c r="E397" s="23"/>
      <c r="F397" s="9"/>
      <c r="G397" s="9"/>
      <c r="H397" s="9"/>
      <c r="I397" s="9"/>
      <c r="J397" s="9"/>
      <c r="K397" s="9"/>
      <c r="L397" s="12"/>
    </row>
    <row r="398" spans="2:12" x14ac:dyDescent="0.25">
      <c r="B398" s="8"/>
      <c r="C398" s="9"/>
      <c r="D398" s="23"/>
      <c r="E398" s="23"/>
      <c r="F398" s="9"/>
      <c r="G398" s="9"/>
      <c r="H398" s="9"/>
      <c r="I398" s="9"/>
      <c r="J398" s="9"/>
      <c r="K398" s="9"/>
      <c r="L398" s="12"/>
    </row>
    <row r="399" spans="2:12" x14ac:dyDescent="0.25">
      <c r="B399" s="8"/>
      <c r="C399" s="9"/>
      <c r="D399" s="23"/>
      <c r="E399" s="23"/>
      <c r="F399" s="9"/>
      <c r="G399" s="9"/>
      <c r="H399" s="9"/>
      <c r="I399" s="9"/>
      <c r="J399" s="9"/>
      <c r="K399" s="9"/>
      <c r="L399" s="12"/>
    </row>
    <row r="400" spans="2:12" x14ac:dyDescent="0.25">
      <c r="B400" s="8"/>
      <c r="C400" s="9"/>
      <c r="D400" s="23"/>
      <c r="E400" s="23"/>
      <c r="F400" s="9"/>
      <c r="G400" s="9"/>
      <c r="H400" s="9"/>
      <c r="I400" s="9"/>
      <c r="J400" s="9"/>
      <c r="K400" s="9"/>
      <c r="L400" s="12"/>
    </row>
    <row r="401" spans="2:12" x14ac:dyDescent="0.25">
      <c r="B401" s="8"/>
      <c r="C401" s="9"/>
      <c r="D401" s="23"/>
      <c r="E401" s="23"/>
      <c r="F401" s="9"/>
      <c r="G401" s="9"/>
      <c r="H401" s="9"/>
      <c r="I401" s="9"/>
      <c r="J401" s="9"/>
      <c r="K401" s="9"/>
      <c r="L401" s="12"/>
    </row>
    <row r="402" spans="2:12" x14ac:dyDescent="0.25">
      <c r="B402" s="8"/>
      <c r="C402" s="9"/>
      <c r="D402" s="23"/>
      <c r="E402" s="23"/>
      <c r="F402" s="9"/>
      <c r="G402" s="9"/>
      <c r="H402" s="9"/>
      <c r="I402" s="9"/>
      <c r="J402" s="9"/>
      <c r="K402" s="9"/>
      <c r="L402" s="12"/>
    </row>
    <row r="403" spans="2:12" x14ac:dyDescent="0.25">
      <c r="B403" s="8"/>
      <c r="C403" s="9"/>
      <c r="D403" s="23"/>
      <c r="E403" s="23"/>
      <c r="F403" s="9"/>
      <c r="G403" s="9"/>
      <c r="H403" s="9"/>
      <c r="I403" s="9"/>
      <c r="J403" s="9"/>
      <c r="K403" s="9"/>
      <c r="L403" s="12"/>
    </row>
    <row r="404" spans="2:12" x14ac:dyDescent="0.25">
      <c r="B404" s="8"/>
      <c r="C404" s="9"/>
      <c r="D404" s="23"/>
      <c r="E404" s="23"/>
      <c r="F404" s="9"/>
      <c r="G404" s="9"/>
      <c r="H404" s="9"/>
      <c r="I404" s="9"/>
      <c r="J404" s="9"/>
      <c r="K404" s="9"/>
      <c r="L404" s="12"/>
    </row>
    <row r="405" spans="2:12" x14ac:dyDescent="0.25">
      <c r="B405" s="8"/>
      <c r="C405" s="9"/>
      <c r="D405" s="23"/>
      <c r="E405" s="23"/>
      <c r="F405" s="9"/>
      <c r="G405" s="9"/>
      <c r="H405" s="9"/>
      <c r="I405" s="9"/>
      <c r="J405" s="9"/>
      <c r="K405" s="9"/>
      <c r="L405" s="12"/>
    </row>
    <row r="406" spans="2:12" x14ac:dyDescent="0.25">
      <c r="B406" s="8"/>
      <c r="C406" s="9"/>
      <c r="D406" s="23"/>
      <c r="E406" s="23"/>
      <c r="F406" s="9"/>
      <c r="G406" s="9"/>
      <c r="H406" s="9"/>
      <c r="I406" s="9"/>
      <c r="J406" s="9"/>
      <c r="K406" s="9"/>
      <c r="L406" s="12"/>
    </row>
    <row r="407" spans="2:12" x14ac:dyDescent="0.25">
      <c r="B407" s="8"/>
      <c r="C407" s="9"/>
      <c r="D407" s="23"/>
      <c r="E407" s="23"/>
      <c r="F407" s="9"/>
      <c r="G407" s="9"/>
      <c r="H407" s="9"/>
      <c r="I407" s="9"/>
      <c r="J407" s="9"/>
      <c r="K407" s="9"/>
      <c r="L407" s="12"/>
    </row>
    <row r="408" spans="2:12" x14ac:dyDescent="0.25">
      <c r="B408" s="8"/>
      <c r="C408" s="9"/>
      <c r="D408" s="23"/>
      <c r="E408" s="23"/>
      <c r="F408" s="9"/>
      <c r="G408" s="9"/>
      <c r="H408" s="9"/>
      <c r="I408" s="9"/>
      <c r="J408" s="9"/>
      <c r="K408" s="9"/>
      <c r="L408" s="12"/>
    </row>
    <row r="409" spans="2:12" x14ac:dyDescent="0.25">
      <c r="B409" s="8"/>
      <c r="C409" s="9"/>
      <c r="D409" s="23"/>
      <c r="E409" s="23"/>
      <c r="F409" s="9"/>
      <c r="G409" s="9"/>
      <c r="H409" s="9"/>
      <c r="I409" s="9"/>
      <c r="J409" s="9"/>
      <c r="K409" s="9"/>
      <c r="L409" s="12"/>
    </row>
    <row r="410" spans="2:12" x14ac:dyDescent="0.25">
      <c r="B410" s="8"/>
      <c r="C410" s="9"/>
      <c r="D410" s="23"/>
      <c r="E410" s="23"/>
      <c r="F410" s="9"/>
      <c r="G410" s="9"/>
      <c r="H410" s="9"/>
      <c r="I410" s="9"/>
      <c r="J410" s="9"/>
      <c r="K410" s="9"/>
      <c r="L410" s="12"/>
    </row>
    <row r="411" spans="2:12" x14ac:dyDescent="0.25">
      <c r="B411" s="8"/>
      <c r="C411" s="9"/>
      <c r="D411" s="23"/>
      <c r="E411" s="23"/>
      <c r="F411" s="9"/>
      <c r="G411" s="9"/>
      <c r="H411" s="9"/>
      <c r="I411" s="9"/>
      <c r="J411" s="9"/>
      <c r="K411" s="9"/>
      <c r="L411" s="12"/>
    </row>
    <row r="412" spans="2:12" x14ac:dyDescent="0.25">
      <c r="B412" s="8"/>
      <c r="C412" s="9"/>
      <c r="D412" s="23"/>
      <c r="E412" s="23"/>
      <c r="F412" s="9"/>
      <c r="G412" s="9"/>
      <c r="H412" s="9"/>
      <c r="I412" s="9"/>
      <c r="J412" s="9"/>
      <c r="K412" s="9"/>
      <c r="L412" s="12"/>
    </row>
    <row r="413" spans="2:12" x14ac:dyDescent="0.25">
      <c r="B413" s="8"/>
      <c r="C413" s="9"/>
      <c r="D413" s="23"/>
      <c r="E413" s="23"/>
      <c r="F413" s="9"/>
      <c r="G413" s="9"/>
      <c r="H413" s="9"/>
      <c r="I413" s="9"/>
      <c r="J413" s="9"/>
      <c r="K413" s="9"/>
      <c r="L413" s="12"/>
    </row>
    <row r="414" spans="2:12" x14ac:dyDescent="0.25">
      <c r="B414" s="8"/>
      <c r="C414" s="9"/>
      <c r="D414" s="23"/>
      <c r="E414" s="23"/>
      <c r="F414" s="9"/>
      <c r="G414" s="9"/>
      <c r="H414" s="9"/>
      <c r="I414" s="9"/>
      <c r="J414" s="9"/>
      <c r="K414" s="9"/>
      <c r="L414" s="12"/>
    </row>
    <row r="415" spans="2:12" x14ac:dyDescent="0.25">
      <c r="B415" s="8"/>
      <c r="C415" s="9"/>
      <c r="D415" s="23"/>
      <c r="E415" s="23"/>
      <c r="F415" s="9"/>
      <c r="G415" s="9"/>
      <c r="H415" s="9"/>
      <c r="I415" s="9"/>
      <c r="J415" s="9"/>
      <c r="K415" s="9"/>
      <c r="L415" s="12"/>
    </row>
    <row r="416" spans="2:12" x14ac:dyDescent="0.25">
      <c r="B416" s="8"/>
      <c r="C416" s="9"/>
      <c r="D416" s="23"/>
      <c r="E416" s="23"/>
      <c r="F416" s="9"/>
      <c r="G416" s="9"/>
      <c r="H416" s="9"/>
      <c r="I416" s="9"/>
      <c r="J416" s="9"/>
      <c r="K416" s="9"/>
      <c r="L416" s="12"/>
    </row>
    <row r="417" spans="2:12" x14ac:dyDescent="0.25">
      <c r="B417" s="8"/>
      <c r="C417" s="9"/>
      <c r="D417" s="23"/>
      <c r="E417" s="23"/>
      <c r="F417" s="9"/>
      <c r="G417" s="9"/>
      <c r="H417" s="9"/>
      <c r="I417" s="9"/>
      <c r="J417" s="9"/>
      <c r="K417" s="9"/>
      <c r="L417" s="12"/>
    </row>
    <row r="418" spans="2:12" x14ac:dyDescent="0.25">
      <c r="B418" s="8"/>
      <c r="C418" s="9"/>
      <c r="D418" s="23"/>
      <c r="E418" s="23"/>
      <c r="F418" s="9"/>
      <c r="G418" s="9"/>
      <c r="H418" s="9"/>
      <c r="I418" s="9"/>
      <c r="J418" s="9"/>
      <c r="K418" s="9"/>
      <c r="L418" s="12"/>
    </row>
    <row r="419" spans="2:12" x14ac:dyDescent="0.25">
      <c r="B419" s="8"/>
      <c r="C419" s="9"/>
      <c r="D419" s="23"/>
      <c r="E419" s="23"/>
      <c r="F419" s="9"/>
      <c r="G419" s="9"/>
      <c r="H419" s="9"/>
      <c r="I419" s="9"/>
      <c r="J419" s="9"/>
      <c r="K419" s="9"/>
      <c r="L419" s="12"/>
    </row>
    <row r="420" spans="2:12" x14ac:dyDescent="0.25">
      <c r="B420" s="8"/>
      <c r="C420" s="9"/>
      <c r="D420" s="23"/>
      <c r="E420" s="23"/>
      <c r="F420" s="9"/>
      <c r="G420" s="9"/>
      <c r="H420" s="9"/>
      <c r="I420" s="9"/>
      <c r="J420" s="9"/>
      <c r="K420" s="9"/>
      <c r="L420" s="12"/>
    </row>
    <row r="421" spans="2:12" x14ac:dyDescent="0.25">
      <c r="B421" s="8"/>
      <c r="C421" s="9"/>
      <c r="D421" s="23"/>
      <c r="E421" s="23"/>
      <c r="F421" s="9"/>
      <c r="G421" s="9"/>
      <c r="H421" s="9"/>
      <c r="I421" s="9"/>
      <c r="J421" s="9"/>
      <c r="K421" s="9"/>
      <c r="L421" s="12"/>
    </row>
    <row r="422" spans="2:12" x14ac:dyDescent="0.25">
      <c r="B422" s="8"/>
      <c r="C422" s="9"/>
      <c r="D422" s="23"/>
      <c r="E422" s="23"/>
      <c r="F422" s="9"/>
      <c r="G422" s="9"/>
      <c r="H422" s="9"/>
      <c r="I422" s="9"/>
      <c r="J422" s="9"/>
      <c r="K422" s="9"/>
      <c r="L422" s="12"/>
    </row>
    <row r="423" spans="2:12" x14ac:dyDescent="0.25">
      <c r="B423" s="8"/>
      <c r="C423" s="9"/>
      <c r="D423" s="23"/>
      <c r="E423" s="23"/>
      <c r="F423" s="9"/>
      <c r="G423" s="9"/>
      <c r="H423" s="9"/>
      <c r="I423" s="9"/>
      <c r="J423" s="9"/>
      <c r="K423" s="9"/>
      <c r="L423" s="12"/>
    </row>
    <row r="424" spans="2:12" x14ac:dyDescent="0.25">
      <c r="B424" s="8"/>
      <c r="C424" s="9"/>
      <c r="D424" s="23"/>
      <c r="E424" s="23"/>
      <c r="F424" s="9"/>
      <c r="G424" s="9"/>
      <c r="H424" s="9"/>
      <c r="I424" s="9"/>
      <c r="J424" s="9"/>
      <c r="K424" s="9"/>
      <c r="L424" s="12"/>
    </row>
    <row r="425" spans="2:12" x14ac:dyDescent="0.25">
      <c r="B425" s="8"/>
      <c r="C425" s="9"/>
      <c r="D425" s="23"/>
      <c r="E425" s="23"/>
      <c r="F425" s="9"/>
      <c r="G425" s="9"/>
      <c r="H425" s="9"/>
      <c r="I425" s="9"/>
      <c r="J425" s="9"/>
      <c r="K425" s="9"/>
      <c r="L425" s="12"/>
    </row>
    <row r="426" spans="2:12" x14ac:dyDescent="0.25">
      <c r="B426" s="8"/>
      <c r="C426" s="9"/>
      <c r="D426" s="23"/>
      <c r="E426" s="23"/>
      <c r="F426" s="9"/>
      <c r="G426" s="9"/>
      <c r="H426" s="9"/>
      <c r="I426" s="9"/>
      <c r="J426" s="9"/>
      <c r="K426" s="9"/>
      <c r="L426" s="12"/>
    </row>
    <row r="427" spans="2:12" x14ac:dyDescent="0.25">
      <c r="B427" s="8"/>
      <c r="C427" s="9"/>
      <c r="D427" s="23"/>
      <c r="E427" s="23"/>
      <c r="F427" s="9"/>
      <c r="G427" s="9"/>
      <c r="H427" s="9"/>
      <c r="I427" s="9"/>
      <c r="J427" s="9"/>
      <c r="K427" s="9"/>
      <c r="L427" s="12"/>
    </row>
    <row r="428" spans="2:12" x14ac:dyDescent="0.25">
      <c r="B428" s="8"/>
      <c r="C428" s="9"/>
      <c r="D428" s="23"/>
      <c r="E428" s="23"/>
      <c r="F428" s="9"/>
      <c r="G428" s="9"/>
      <c r="H428" s="9"/>
      <c r="I428" s="9"/>
      <c r="J428" s="9"/>
      <c r="K428" s="9"/>
      <c r="L428" s="12"/>
    </row>
    <row r="429" spans="2:12" x14ac:dyDescent="0.25">
      <c r="B429" s="8"/>
      <c r="C429" s="9"/>
      <c r="D429" s="23"/>
      <c r="E429" s="23"/>
      <c r="F429" s="9"/>
      <c r="G429" s="9"/>
      <c r="H429" s="9"/>
      <c r="I429" s="9"/>
      <c r="J429" s="9"/>
      <c r="K429" s="9"/>
      <c r="L429" s="12"/>
    </row>
    <row r="430" spans="2:12" x14ac:dyDescent="0.25">
      <c r="B430" s="8"/>
      <c r="C430" s="9"/>
      <c r="D430" s="23"/>
      <c r="E430" s="23"/>
      <c r="F430" s="9"/>
      <c r="G430" s="9"/>
      <c r="H430" s="9"/>
      <c r="I430" s="9"/>
      <c r="J430" s="9"/>
      <c r="K430" s="9"/>
      <c r="L430" s="12"/>
    </row>
    <row r="431" spans="2:12" x14ac:dyDescent="0.25">
      <c r="B431" s="8"/>
      <c r="C431" s="9"/>
      <c r="D431" s="23"/>
      <c r="E431" s="23"/>
      <c r="F431" s="9"/>
      <c r="G431" s="9"/>
      <c r="H431" s="9"/>
      <c r="I431" s="9"/>
      <c r="J431" s="9"/>
      <c r="K431" s="9"/>
      <c r="L431" s="12"/>
    </row>
    <row r="432" spans="2:12" x14ac:dyDescent="0.25">
      <c r="B432" s="8"/>
      <c r="C432" s="9"/>
      <c r="D432" s="23"/>
      <c r="E432" s="23"/>
      <c r="F432" s="9"/>
      <c r="G432" s="9"/>
      <c r="H432" s="9"/>
      <c r="I432" s="9"/>
      <c r="J432" s="9"/>
      <c r="K432" s="9"/>
      <c r="L432" s="12"/>
    </row>
    <row r="433" spans="2:12" x14ac:dyDescent="0.25">
      <c r="B433" s="8"/>
      <c r="C433" s="9"/>
      <c r="D433" s="23"/>
      <c r="E433" s="23"/>
      <c r="F433" s="9"/>
      <c r="G433" s="9"/>
      <c r="H433" s="9"/>
      <c r="I433" s="9"/>
      <c r="J433" s="9"/>
      <c r="K433" s="9"/>
      <c r="L433" s="12"/>
    </row>
    <row r="434" spans="2:12" x14ac:dyDescent="0.25">
      <c r="B434" s="8"/>
      <c r="C434" s="9"/>
      <c r="D434" s="23"/>
      <c r="E434" s="23"/>
      <c r="F434" s="9"/>
      <c r="G434" s="9"/>
      <c r="H434" s="9"/>
      <c r="I434" s="9"/>
      <c r="J434" s="9"/>
      <c r="K434" s="9"/>
      <c r="L434" s="12"/>
    </row>
    <row r="435" spans="2:12" x14ac:dyDescent="0.25">
      <c r="B435" s="8"/>
      <c r="C435" s="9"/>
      <c r="D435" s="23"/>
      <c r="E435" s="23"/>
      <c r="F435" s="9"/>
      <c r="G435" s="9"/>
      <c r="H435" s="9"/>
      <c r="I435" s="9"/>
      <c r="J435" s="9"/>
      <c r="K435" s="9"/>
      <c r="L435" s="12"/>
    </row>
    <row r="436" spans="2:12" x14ac:dyDescent="0.25">
      <c r="B436" s="8"/>
      <c r="C436" s="9"/>
      <c r="D436" s="23"/>
      <c r="E436" s="23"/>
      <c r="F436" s="9"/>
      <c r="G436" s="9"/>
      <c r="H436" s="9"/>
      <c r="I436" s="9"/>
      <c r="J436" s="9"/>
      <c r="K436" s="9"/>
      <c r="L436" s="12"/>
    </row>
    <row r="437" spans="2:12" x14ac:dyDescent="0.25">
      <c r="B437" s="8"/>
      <c r="C437" s="9"/>
      <c r="D437" s="23"/>
      <c r="E437" s="23"/>
      <c r="F437" s="9"/>
      <c r="G437" s="9"/>
      <c r="H437" s="9"/>
      <c r="I437" s="9"/>
      <c r="J437" s="9"/>
      <c r="K437" s="9"/>
      <c r="L437" s="12"/>
    </row>
    <row r="438" spans="2:12" x14ac:dyDescent="0.25">
      <c r="B438" s="8"/>
      <c r="C438" s="9"/>
      <c r="D438" s="23"/>
      <c r="E438" s="23"/>
      <c r="F438" s="9"/>
      <c r="G438" s="9"/>
      <c r="H438" s="9"/>
      <c r="I438" s="9"/>
      <c r="J438" s="9"/>
      <c r="K438" s="9"/>
      <c r="L438" s="12"/>
    </row>
    <row r="439" spans="2:12" x14ac:dyDescent="0.25">
      <c r="B439" s="8"/>
      <c r="C439" s="9"/>
      <c r="D439" s="23"/>
      <c r="E439" s="23"/>
      <c r="F439" s="9"/>
      <c r="G439" s="9"/>
      <c r="H439" s="9"/>
      <c r="I439" s="9"/>
      <c r="J439" s="9"/>
      <c r="K439" s="9"/>
      <c r="L439" s="12"/>
    </row>
    <row r="440" spans="2:12" x14ac:dyDescent="0.25">
      <c r="B440" s="8"/>
      <c r="C440" s="9"/>
      <c r="D440" s="23"/>
      <c r="E440" s="23"/>
      <c r="F440" s="9"/>
      <c r="G440" s="9"/>
      <c r="H440" s="9"/>
      <c r="I440" s="9"/>
      <c r="J440" s="9"/>
      <c r="K440" s="9"/>
      <c r="L440" s="12"/>
    </row>
    <row r="441" spans="2:12" x14ac:dyDescent="0.25">
      <c r="B441" s="8"/>
      <c r="C441" s="9"/>
      <c r="D441" s="23"/>
      <c r="E441" s="23"/>
      <c r="F441" s="9"/>
      <c r="G441" s="9"/>
      <c r="H441" s="9"/>
      <c r="I441" s="9"/>
      <c r="J441" s="9"/>
      <c r="K441" s="9"/>
      <c r="L441" s="12"/>
    </row>
    <row r="442" spans="2:12" x14ac:dyDescent="0.25">
      <c r="B442" s="8"/>
      <c r="C442" s="9"/>
      <c r="D442" s="23"/>
      <c r="E442" s="23"/>
      <c r="F442" s="9"/>
      <c r="G442" s="9"/>
      <c r="H442" s="9"/>
      <c r="I442" s="9"/>
      <c r="J442" s="9"/>
      <c r="K442" s="9"/>
      <c r="L442" s="12"/>
    </row>
    <row r="443" spans="2:12" x14ac:dyDescent="0.25">
      <c r="B443" s="8"/>
      <c r="C443" s="9"/>
      <c r="D443" s="23"/>
      <c r="E443" s="23"/>
      <c r="F443" s="9"/>
      <c r="G443" s="9"/>
      <c r="H443" s="9"/>
      <c r="I443" s="9"/>
      <c r="J443" s="9"/>
      <c r="K443" s="9"/>
      <c r="L443" s="12"/>
    </row>
    <row r="444" spans="2:12" x14ac:dyDescent="0.25">
      <c r="B444" s="8"/>
      <c r="C444" s="9"/>
      <c r="D444" s="23"/>
      <c r="E444" s="23"/>
      <c r="F444" s="9"/>
      <c r="G444" s="9"/>
      <c r="H444" s="9"/>
      <c r="I444" s="9"/>
      <c r="J444" s="9"/>
      <c r="K444" s="9"/>
      <c r="L444" s="12"/>
    </row>
    <row r="445" spans="2:12" x14ac:dyDescent="0.25">
      <c r="B445" s="8"/>
      <c r="C445" s="9"/>
      <c r="D445" s="23"/>
      <c r="E445" s="23"/>
      <c r="F445" s="9"/>
      <c r="G445" s="9"/>
      <c r="H445" s="9"/>
      <c r="I445" s="9"/>
      <c r="J445" s="9"/>
      <c r="K445" s="9"/>
      <c r="L445" s="12"/>
    </row>
    <row r="446" spans="2:12" x14ac:dyDescent="0.25">
      <c r="B446" s="8"/>
      <c r="C446" s="9"/>
      <c r="D446" s="23"/>
      <c r="E446" s="23"/>
      <c r="F446" s="9"/>
      <c r="G446" s="9"/>
      <c r="H446" s="9"/>
      <c r="I446" s="9"/>
      <c r="J446" s="9"/>
      <c r="K446" s="9"/>
      <c r="L446" s="12"/>
    </row>
    <row r="447" spans="2:12" x14ac:dyDescent="0.25">
      <c r="B447" s="8"/>
      <c r="C447" s="9"/>
      <c r="D447" s="23"/>
      <c r="E447" s="23"/>
      <c r="F447" s="9"/>
      <c r="G447" s="9"/>
      <c r="H447" s="9"/>
      <c r="I447" s="9"/>
      <c r="J447" s="9"/>
      <c r="K447" s="9"/>
      <c r="L447" s="12"/>
    </row>
    <row r="448" spans="2:12" x14ac:dyDescent="0.25">
      <c r="B448" s="8"/>
      <c r="C448" s="9"/>
      <c r="D448" s="23"/>
      <c r="E448" s="23"/>
      <c r="F448" s="9"/>
      <c r="G448" s="9"/>
      <c r="H448" s="9"/>
      <c r="I448" s="9"/>
      <c r="J448" s="9"/>
      <c r="K448" s="9"/>
      <c r="L448" s="12"/>
    </row>
    <row r="449" spans="2:12" x14ac:dyDescent="0.25">
      <c r="B449" s="8"/>
      <c r="C449" s="9"/>
      <c r="D449" s="23"/>
      <c r="E449" s="23"/>
      <c r="F449" s="9"/>
      <c r="G449" s="9"/>
      <c r="H449" s="9"/>
      <c r="I449" s="9"/>
      <c r="J449" s="9"/>
      <c r="K449" s="9"/>
      <c r="L449" s="12"/>
    </row>
    <row r="450" spans="2:12" x14ac:dyDescent="0.25">
      <c r="B450" s="8"/>
      <c r="C450" s="9"/>
      <c r="D450" s="23"/>
      <c r="E450" s="23"/>
      <c r="F450" s="9"/>
      <c r="G450" s="9"/>
      <c r="H450" s="9"/>
      <c r="I450" s="9"/>
      <c r="J450" s="9"/>
      <c r="K450" s="9"/>
      <c r="L450" s="12"/>
    </row>
    <row r="451" spans="2:12" x14ac:dyDescent="0.25">
      <c r="B451" s="8"/>
      <c r="C451" s="9"/>
      <c r="D451" s="23"/>
      <c r="E451" s="23"/>
      <c r="F451" s="9"/>
      <c r="G451" s="9"/>
      <c r="H451" s="9"/>
      <c r="I451" s="9"/>
      <c r="J451" s="9"/>
      <c r="K451" s="9"/>
      <c r="L451" s="12"/>
    </row>
    <row r="452" spans="2:12" x14ac:dyDescent="0.25">
      <c r="B452" s="8"/>
      <c r="C452" s="9"/>
      <c r="D452" s="23"/>
      <c r="E452" s="23"/>
      <c r="F452" s="9"/>
      <c r="G452" s="9"/>
      <c r="H452" s="9"/>
      <c r="I452" s="9"/>
      <c r="J452" s="9"/>
      <c r="K452" s="9"/>
      <c r="L452" s="12"/>
    </row>
    <row r="453" spans="2:12" x14ac:dyDescent="0.25">
      <c r="B453" s="8"/>
      <c r="C453" s="9"/>
      <c r="D453" s="23"/>
      <c r="E453" s="23"/>
      <c r="F453" s="9"/>
      <c r="G453" s="9"/>
      <c r="H453" s="9"/>
      <c r="I453" s="9"/>
      <c r="J453" s="9"/>
      <c r="K453" s="9"/>
      <c r="L453" s="12"/>
    </row>
    <row r="454" spans="2:12" x14ac:dyDescent="0.25">
      <c r="B454" s="8"/>
      <c r="C454" s="9"/>
      <c r="D454" s="23"/>
      <c r="E454" s="23"/>
      <c r="F454" s="9"/>
      <c r="G454" s="9"/>
      <c r="H454" s="9"/>
      <c r="I454" s="9"/>
      <c r="J454" s="9"/>
      <c r="K454" s="9"/>
      <c r="L454" s="12"/>
    </row>
    <row r="455" spans="2:12" x14ac:dyDescent="0.25">
      <c r="B455" s="8"/>
      <c r="C455" s="9"/>
      <c r="D455" s="23"/>
      <c r="E455" s="23"/>
      <c r="F455" s="9"/>
      <c r="G455" s="9"/>
      <c r="H455" s="9"/>
      <c r="I455" s="9"/>
      <c r="J455" s="9"/>
      <c r="K455" s="9"/>
      <c r="L455" s="12"/>
    </row>
    <row r="456" spans="2:12" x14ac:dyDescent="0.25">
      <c r="B456" s="8"/>
      <c r="C456" s="9"/>
      <c r="D456" s="23"/>
      <c r="E456" s="23"/>
      <c r="F456" s="9"/>
      <c r="G456" s="9"/>
      <c r="H456" s="9"/>
      <c r="I456" s="9"/>
      <c r="J456" s="9"/>
      <c r="K456" s="9"/>
      <c r="L456" s="12"/>
    </row>
    <row r="457" spans="2:12" x14ac:dyDescent="0.25">
      <c r="B457" s="8"/>
      <c r="C457" s="9"/>
      <c r="D457" s="23"/>
      <c r="E457" s="23"/>
      <c r="F457" s="9"/>
      <c r="G457" s="9"/>
      <c r="H457" s="9"/>
      <c r="I457" s="9"/>
      <c r="J457" s="9"/>
      <c r="K457" s="9"/>
      <c r="L457" s="12"/>
    </row>
    <row r="458" spans="2:12" x14ac:dyDescent="0.25">
      <c r="B458" s="8"/>
      <c r="C458" s="9"/>
      <c r="D458" s="23"/>
      <c r="E458" s="23"/>
      <c r="F458" s="9"/>
      <c r="G458" s="9"/>
      <c r="H458" s="9"/>
      <c r="I458" s="9"/>
      <c r="J458" s="9"/>
      <c r="K458" s="9"/>
      <c r="L458" s="12"/>
    </row>
    <row r="459" spans="2:12" x14ac:dyDescent="0.25">
      <c r="B459" s="8"/>
      <c r="C459" s="9"/>
      <c r="D459" s="23"/>
      <c r="E459" s="23"/>
      <c r="F459" s="9"/>
      <c r="G459" s="9"/>
      <c r="H459" s="9"/>
      <c r="I459" s="9"/>
      <c r="J459" s="9"/>
      <c r="K459" s="9"/>
      <c r="L459" s="12"/>
    </row>
    <row r="460" spans="2:12" x14ac:dyDescent="0.25">
      <c r="B460" s="8"/>
      <c r="C460" s="9"/>
      <c r="D460" s="23"/>
      <c r="E460" s="23"/>
      <c r="F460" s="9"/>
      <c r="G460" s="9"/>
      <c r="H460" s="9"/>
      <c r="I460" s="9"/>
      <c r="J460" s="9"/>
      <c r="K460" s="9"/>
      <c r="L460" s="12"/>
    </row>
    <row r="461" spans="2:12" x14ac:dyDescent="0.25">
      <c r="B461" s="8"/>
      <c r="C461" s="9"/>
      <c r="D461" s="23"/>
      <c r="E461" s="23"/>
      <c r="F461" s="9"/>
      <c r="G461" s="9"/>
      <c r="H461" s="9"/>
      <c r="I461" s="9"/>
      <c r="J461" s="9"/>
      <c r="K461" s="9"/>
      <c r="L461" s="12"/>
    </row>
    <row r="462" spans="2:12" x14ac:dyDescent="0.25">
      <c r="B462" s="8"/>
      <c r="C462" s="9"/>
      <c r="D462" s="23"/>
      <c r="E462" s="23"/>
      <c r="F462" s="9"/>
      <c r="G462" s="9"/>
      <c r="H462" s="9"/>
      <c r="I462" s="9"/>
      <c r="J462" s="9"/>
      <c r="K462" s="9"/>
      <c r="L462" s="12"/>
    </row>
    <row r="463" spans="2:12" x14ac:dyDescent="0.25">
      <c r="B463" s="8"/>
      <c r="C463" s="9"/>
      <c r="D463" s="23"/>
      <c r="E463" s="23"/>
      <c r="F463" s="9"/>
      <c r="G463" s="9"/>
      <c r="H463" s="9"/>
      <c r="I463" s="9"/>
      <c r="J463" s="9"/>
      <c r="K463" s="9"/>
      <c r="L463" s="12"/>
    </row>
    <row r="464" spans="2:12" x14ac:dyDescent="0.25">
      <c r="B464" s="8"/>
      <c r="C464" s="9"/>
      <c r="D464" s="23"/>
      <c r="E464" s="23"/>
      <c r="F464" s="9"/>
      <c r="G464" s="9"/>
      <c r="H464" s="9"/>
      <c r="I464" s="9"/>
      <c r="J464" s="9"/>
      <c r="K464" s="9"/>
      <c r="L464" s="12"/>
    </row>
    <row r="465" spans="2:12" x14ac:dyDescent="0.25">
      <c r="B465" s="8"/>
      <c r="C465" s="9"/>
      <c r="D465" s="23"/>
      <c r="E465" s="23"/>
      <c r="F465" s="9"/>
      <c r="G465" s="9"/>
      <c r="H465" s="9"/>
      <c r="I465" s="9"/>
      <c r="J465" s="9"/>
      <c r="K465" s="9"/>
      <c r="L465" s="12"/>
    </row>
    <row r="466" spans="2:12" x14ac:dyDescent="0.25">
      <c r="B466" s="8"/>
      <c r="C466" s="9"/>
      <c r="D466" s="23"/>
      <c r="E466" s="23"/>
      <c r="F466" s="9"/>
      <c r="G466" s="9"/>
      <c r="H466" s="9"/>
      <c r="I466" s="9"/>
      <c r="J466" s="9"/>
      <c r="K466" s="9"/>
      <c r="L466" s="12"/>
    </row>
    <row r="467" spans="2:12" x14ac:dyDescent="0.25">
      <c r="B467" s="8"/>
      <c r="C467" s="9"/>
      <c r="D467" s="23"/>
      <c r="E467" s="23"/>
      <c r="F467" s="9"/>
      <c r="G467" s="9"/>
      <c r="H467" s="9"/>
      <c r="I467" s="9"/>
      <c r="J467" s="9"/>
      <c r="K467" s="9"/>
      <c r="L467" s="12"/>
    </row>
    <row r="468" spans="2:12" x14ac:dyDescent="0.25">
      <c r="B468" s="8"/>
      <c r="C468" s="9"/>
      <c r="D468" s="23"/>
      <c r="E468" s="23"/>
      <c r="F468" s="9"/>
      <c r="G468" s="9"/>
      <c r="H468" s="9"/>
      <c r="I468" s="9"/>
      <c r="J468" s="9"/>
      <c r="K468" s="9"/>
      <c r="L468" s="12"/>
    </row>
    <row r="469" spans="2:12" x14ac:dyDescent="0.25">
      <c r="B469" s="8"/>
      <c r="C469" s="9"/>
      <c r="D469" s="23"/>
      <c r="E469" s="23"/>
      <c r="F469" s="9"/>
      <c r="G469" s="9"/>
      <c r="H469" s="9"/>
      <c r="I469" s="9"/>
      <c r="J469" s="9"/>
      <c r="K469" s="9"/>
      <c r="L469" s="12"/>
    </row>
    <row r="470" spans="2:12" x14ac:dyDescent="0.25">
      <c r="B470" s="8"/>
      <c r="C470" s="9"/>
      <c r="D470" s="23"/>
      <c r="E470" s="23"/>
      <c r="F470" s="9"/>
      <c r="G470" s="9"/>
      <c r="H470" s="9"/>
      <c r="I470" s="9"/>
      <c r="J470" s="9"/>
      <c r="K470" s="9"/>
      <c r="L470" s="12"/>
    </row>
    <row r="471" spans="2:12" x14ac:dyDescent="0.25">
      <c r="B471" s="8"/>
      <c r="C471" s="9"/>
      <c r="D471" s="23"/>
      <c r="E471" s="23"/>
      <c r="F471" s="9"/>
      <c r="G471" s="9"/>
      <c r="H471" s="9"/>
      <c r="I471" s="9"/>
      <c r="J471" s="9"/>
      <c r="K471" s="9"/>
      <c r="L471" s="12"/>
    </row>
    <row r="472" spans="2:12" x14ac:dyDescent="0.25">
      <c r="B472" s="8"/>
      <c r="C472" s="9"/>
      <c r="D472" s="23"/>
      <c r="E472" s="23"/>
      <c r="F472" s="9"/>
      <c r="G472" s="9"/>
      <c r="H472" s="9"/>
      <c r="I472" s="9"/>
      <c r="J472" s="9"/>
      <c r="K472" s="9"/>
      <c r="L472" s="12"/>
    </row>
    <row r="473" spans="2:12" x14ac:dyDescent="0.25">
      <c r="B473" s="8"/>
      <c r="C473" s="9"/>
      <c r="D473" s="23"/>
      <c r="E473" s="23"/>
      <c r="F473" s="9"/>
      <c r="G473" s="9"/>
      <c r="H473" s="9"/>
      <c r="I473" s="9"/>
      <c r="J473" s="9"/>
      <c r="K473" s="9"/>
      <c r="L473" s="12"/>
    </row>
    <row r="474" spans="2:12" x14ac:dyDescent="0.25">
      <c r="B474" s="8"/>
      <c r="C474" s="9"/>
      <c r="D474" s="23"/>
      <c r="E474" s="23"/>
      <c r="F474" s="9"/>
      <c r="G474" s="9"/>
      <c r="H474" s="9"/>
      <c r="I474" s="9"/>
      <c r="J474" s="9"/>
      <c r="K474" s="9"/>
      <c r="L474" s="12"/>
    </row>
    <row r="475" spans="2:12" x14ac:dyDescent="0.25">
      <c r="B475" s="8"/>
      <c r="C475" s="9"/>
      <c r="D475" s="23"/>
      <c r="E475" s="23"/>
      <c r="F475" s="9"/>
      <c r="G475" s="9"/>
      <c r="H475" s="9"/>
      <c r="I475" s="9"/>
      <c r="J475" s="9"/>
      <c r="K475" s="9"/>
      <c r="L475" s="12"/>
    </row>
    <row r="476" spans="2:12" x14ac:dyDescent="0.25">
      <c r="B476" s="8"/>
      <c r="C476" s="9"/>
      <c r="D476" s="23"/>
      <c r="E476" s="23"/>
      <c r="F476" s="9"/>
      <c r="G476" s="9"/>
      <c r="H476" s="9"/>
      <c r="I476" s="9"/>
      <c r="J476" s="9"/>
      <c r="K476" s="9"/>
      <c r="L476" s="12"/>
    </row>
    <row r="477" spans="2:12" x14ac:dyDescent="0.25">
      <c r="B477" s="8"/>
      <c r="C477" s="9"/>
      <c r="D477" s="23"/>
      <c r="E477" s="23"/>
      <c r="F477" s="9"/>
      <c r="G477" s="9"/>
      <c r="H477" s="9"/>
      <c r="I477" s="9"/>
      <c r="J477" s="9"/>
      <c r="K477" s="9"/>
      <c r="L477" s="12"/>
    </row>
    <row r="478" spans="2:12" x14ac:dyDescent="0.25">
      <c r="B478" s="8"/>
      <c r="C478" s="9"/>
      <c r="D478" s="23"/>
      <c r="E478" s="23"/>
      <c r="F478" s="9"/>
      <c r="G478" s="9"/>
      <c r="H478" s="9"/>
      <c r="I478" s="9"/>
      <c r="J478" s="9"/>
      <c r="K478" s="9"/>
      <c r="L478" s="12"/>
    </row>
    <row r="479" spans="2:12" x14ac:dyDescent="0.25">
      <c r="B479" s="8"/>
      <c r="C479" s="9"/>
      <c r="D479" s="23"/>
      <c r="E479" s="23"/>
      <c r="F479" s="9"/>
      <c r="G479" s="9"/>
      <c r="H479" s="9"/>
      <c r="I479" s="9"/>
      <c r="J479" s="9"/>
      <c r="K479" s="9"/>
      <c r="L479" s="12"/>
    </row>
    <row r="480" spans="2:12" x14ac:dyDescent="0.25">
      <c r="B480" s="8"/>
      <c r="C480" s="9"/>
      <c r="D480" s="23"/>
      <c r="E480" s="23"/>
      <c r="F480" s="9"/>
      <c r="G480" s="9"/>
      <c r="H480" s="9"/>
      <c r="I480" s="9"/>
      <c r="J480" s="9"/>
      <c r="K480" s="9"/>
      <c r="L480" s="12"/>
    </row>
    <row r="481" spans="2:12" x14ac:dyDescent="0.25">
      <c r="B481" s="8"/>
      <c r="C481" s="9"/>
      <c r="D481" s="23"/>
      <c r="E481" s="23"/>
      <c r="F481" s="9"/>
      <c r="G481" s="9"/>
      <c r="H481" s="9"/>
      <c r="I481" s="9"/>
      <c r="J481" s="9"/>
      <c r="K481" s="9"/>
      <c r="L481" s="12"/>
    </row>
    <row r="482" spans="2:12" x14ac:dyDescent="0.25">
      <c r="B482" s="8"/>
      <c r="C482" s="9"/>
      <c r="D482" s="23"/>
      <c r="E482" s="23"/>
      <c r="F482" s="9"/>
      <c r="G482" s="9"/>
      <c r="H482" s="9"/>
      <c r="I482" s="9"/>
      <c r="J482" s="9"/>
      <c r="K482" s="9"/>
      <c r="L482" s="12"/>
    </row>
    <row r="483" spans="2:12" x14ac:dyDescent="0.25">
      <c r="B483" s="8"/>
      <c r="C483" s="9"/>
      <c r="D483" s="23"/>
      <c r="E483" s="23"/>
      <c r="F483" s="9"/>
      <c r="G483" s="9"/>
      <c r="H483" s="9"/>
      <c r="I483" s="9"/>
      <c r="J483" s="9"/>
      <c r="K483" s="9"/>
      <c r="L483" s="12"/>
    </row>
    <row r="484" spans="2:12" x14ac:dyDescent="0.25">
      <c r="B484" s="8"/>
      <c r="C484" s="9"/>
      <c r="D484" s="23"/>
      <c r="E484" s="23"/>
      <c r="F484" s="9"/>
      <c r="G484" s="9"/>
      <c r="H484" s="9"/>
      <c r="I484" s="9"/>
      <c r="J484" s="9"/>
      <c r="K484" s="9"/>
      <c r="L484" s="12"/>
    </row>
    <row r="485" spans="2:12" x14ac:dyDescent="0.25">
      <c r="B485" s="8"/>
      <c r="C485" s="9"/>
      <c r="D485" s="23"/>
      <c r="E485" s="23"/>
      <c r="F485" s="9"/>
      <c r="G485" s="9"/>
      <c r="H485" s="9"/>
      <c r="I485" s="9"/>
      <c r="J485" s="9"/>
      <c r="K485" s="9"/>
      <c r="L485" s="12"/>
    </row>
    <row r="486" spans="2:12" x14ac:dyDescent="0.25">
      <c r="B486" s="8"/>
      <c r="C486" s="9"/>
      <c r="D486" s="23"/>
      <c r="E486" s="23"/>
      <c r="F486" s="9"/>
      <c r="G486" s="9"/>
      <c r="H486" s="9"/>
      <c r="I486" s="9"/>
      <c r="J486" s="9"/>
      <c r="K486" s="9"/>
      <c r="L486" s="12"/>
    </row>
    <row r="487" spans="2:12" x14ac:dyDescent="0.25">
      <c r="B487" s="8"/>
      <c r="C487" s="9"/>
      <c r="D487" s="23"/>
      <c r="E487" s="23"/>
      <c r="F487" s="9"/>
      <c r="G487" s="9"/>
      <c r="H487" s="9"/>
      <c r="I487" s="9"/>
      <c r="J487" s="9"/>
      <c r="K487" s="9"/>
      <c r="L487" s="12"/>
    </row>
    <row r="488" spans="2:12" x14ac:dyDescent="0.25">
      <c r="B488" s="8"/>
      <c r="C488" s="9"/>
      <c r="D488" s="23"/>
      <c r="E488" s="23"/>
      <c r="F488" s="9"/>
      <c r="G488" s="9"/>
      <c r="H488" s="9"/>
      <c r="I488" s="9"/>
      <c r="J488" s="9"/>
      <c r="K488" s="9"/>
      <c r="L488" s="12"/>
    </row>
    <row r="489" spans="2:12" x14ac:dyDescent="0.25">
      <c r="B489" s="8"/>
      <c r="C489" s="9"/>
      <c r="D489" s="23"/>
      <c r="E489" s="23"/>
      <c r="F489" s="9"/>
      <c r="G489" s="9"/>
      <c r="H489" s="9"/>
      <c r="I489" s="9"/>
      <c r="J489" s="9"/>
      <c r="K489" s="9"/>
      <c r="L489" s="12"/>
    </row>
    <row r="490" spans="2:12" x14ac:dyDescent="0.25">
      <c r="B490" s="8"/>
      <c r="C490" s="9"/>
      <c r="D490" s="23"/>
      <c r="E490" s="23"/>
      <c r="F490" s="9"/>
      <c r="G490" s="9"/>
      <c r="H490" s="9"/>
      <c r="I490" s="9"/>
      <c r="J490" s="9"/>
      <c r="K490" s="9"/>
      <c r="L490" s="12"/>
    </row>
    <row r="491" spans="2:12" x14ac:dyDescent="0.25">
      <c r="B491" s="8"/>
      <c r="C491" s="9"/>
      <c r="D491" s="23"/>
      <c r="E491" s="23"/>
      <c r="F491" s="9"/>
      <c r="G491" s="9"/>
      <c r="H491" s="9"/>
      <c r="I491" s="9"/>
      <c r="J491" s="9"/>
      <c r="K491" s="9"/>
      <c r="L491" s="12"/>
    </row>
    <row r="492" spans="2:12" x14ac:dyDescent="0.25">
      <c r="B492" s="8"/>
      <c r="C492" s="9"/>
      <c r="D492" s="23"/>
      <c r="E492" s="23"/>
      <c r="F492" s="9"/>
      <c r="G492" s="9"/>
      <c r="H492" s="9"/>
      <c r="I492" s="9"/>
      <c r="J492" s="9"/>
      <c r="K492" s="9"/>
      <c r="L492" s="12"/>
    </row>
    <row r="493" spans="2:12" x14ac:dyDescent="0.25">
      <c r="B493" s="8"/>
      <c r="C493" s="9"/>
      <c r="D493" s="23"/>
      <c r="E493" s="23"/>
      <c r="F493" s="9"/>
      <c r="G493" s="9"/>
      <c r="H493" s="9"/>
      <c r="I493" s="9"/>
      <c r="J493" s="9"/>
      <c r="K493" s="9"/>
      <c r="L493" s="12"/>
    </row>
    <row r="494" spans="2:12" x14ac:dyDescent="0.25">
      <c r="B494" s="8"/>
      <c r="C494" s="9"/>
      <c r="D494" s="23"/>
      <c r="E494" s="23"/>
      <c r="F494" s="9"/>
      <c r="G494" s="9"/>
      <c r="H494" s="9"/>
      <c r="I494" s="9"/>
      <c r="J494" s="9"/>
      <c r="K494" s="9"/>
      <c r="L494" s="12"/>
    </row>
    <row r="495" spans="2:12" x14ac:dyDescent="0.25">
      <c r="B495" s="8"/>
      <c r="C495" s="9"/>
      <c r="D495" s="23"/>
      <c r="E495" s="23"/>
      <c r="F495" s="9"/>
      <c r="G495" s="9"/>
      <c r="H495" s="9"/>
      <c r="I495" s="9"/>
      <c r="J495" s="9"/>
      <c r="K495" s="9"/>
      <c r="L495" s="12"/>
    </row>
    <row r="496" spans="2:12" x14ac:dyDescent="0.25">
      <c r="B496" s="8"/>
      <c r="C496" s="9"/>
      <c r="D496" s="23"/>
      <c r="E496" s="23"/>
      <c r="F496" s="9"/>
      <c r="G496" s="9"/>
      <c r="H496" s="9"/>
      <c r="I496" s="9"/>
      <c r="J496" s="9"/>
      <c r="K496" s="9"/>
      <c r="L496" s="12"/>
    </row>
    <row r="497" spans="2:12" x14ac:dyDescent="0.25">
      <c r="B497" s="8"/>
      <c r="C497" s="9"/>
      <c r="D497" s="23"/>
      <c r="E497" s="23"/>
      <c r="F497" s="9"/>
      <c r="G497" s="9"/>
      <c r="H497" s="9"/>
      <c r="I497" s="9"/>
      <c r="J497" s="9"/>
      <c r="K497" s="9"/>
      <c r="L497" s="12"/>
    </row>
    <row r="498" spans="2:12" x14ac:dyDescent="0.25">
      <c r="B498" s="8"/>
      <c r="C498" s="9"/>
      <c r="D498" s="23"/>
      <c r="E498" s="23"/>
      <c r="F498" s="9"/>
      <c r="G498" s="9"/>
      <c r="H498" s="9"/>
      <c r="I498" s="9"/>
      <c r="J498" s="9"/>
      <c r="K498" s="9"/>
      <c r="L498" s="12"/>
    </row>
    <row r="499" spans="2:12" x14ac:dyDescent="0.25">
      <c r="B499" s="8"/>
      <c r="C499" s="9"/>
      <c r="D499" s="23"/>
      <c r="E499" s="23"/>
      <c r="F499" s="9"/>
      <c r="G499" s="9"/>
      <c r="H499" s="9"/>
      <c r="I499" s="9"/>
      <c r="J499" s="9"/>
      <c r="K499" s="9"/>
      <c r="L499" s="12"/>
    </row>
    <row r="500" spans="2:12" x14ac:dyDescent="0.25">
      <c r="B500" s="8"/>
      <c r="C500" s="9"/>
      <c r="D500" s="23"/>
      <c r="E500" s="23"/>
      <c r="F500" s="9"/>
      <c r="G500" s="9"/>
      <c r="H500" s="9"/>
      <c r="I500" s="9"/>
      <c r="J500" s="9"/>
      <c r="K500" s="9"/>
      <c r="L500" s="12"/>
    </row>
    <row r="501" spans="2:12" x14ac:dyDescent="0.25">
      <c r="B501" s="8"/>
      <c r="C501" s="9"/>
      <c r="D501" s="23"/>
      <c r="E501" s="23"/>
      <c r="F501" s="9"/>
      <c r="G501" s="9"/>
      <c r="H501" s="9"/>
      <c r="I501" s="9"/>
      <c r="J501" s="9"/>
      <c r="K501" s="9"/>
      <c r="L501" s="12"/>
    </row>
    <row r="502" spans="2:12" x14ac:dyDescent="0.25">
      <c r="B502" s="8"/>
      <c r="C502" s="9"/>
      <c r="D502" s="23"/>
      <c r="E502" s="23"/>
      <c r="F502" s="9"/>
      <c r="G502" s="9"/>
      <c r="H502" s="9"/>
      <c r="I502" s="9"/>
      <c r="J502" s="9"/>
      <c r="K502" s="9"/>
      <c r="L502" s="12"/>
    </row>
    <row r="503" spans="2:12" x14ac:dyDescent="0.25">
      <c r="B503" s="8"/>
      <c r="C503" s="9"/>
      <c r="D503" s="23"/>
      <c r="E503" s="23"/>
      <c r="F503" s="9"/>
      <c r="G503" s="9"/>
      <c r="H503" s="9"/>
      <c r="I503" s="9"/>
      <c r="J503" s="9"/>
      <c r="K503" s="9"/>
      <c r="L503" s="12"/>
    </row>
    <row r="504" spans="2:12" x14ac:dyDescent="0.25">
      <c r="B504" s="8"/>
      <c r="C504" s="9"/>
      <c r="D504" s="23"/>
      <c r="E504" s="23"/>
      <c r="F504" s="9"/>
      <c r="G504" s="9"/>
      <c r="H504" s="9"/>
      <c r="I504" s="9"/>
      <c r="J504" s="9"/>
      <c r="K504" s="9"/>
      <c r="L504" s="12"/>
    </row>
    <row r="505" spans="2:12" x14ac:dyDescent="0.25">
      <c r="B505" s="8"/>
      <c r="C505" s="9"/>
      <c r="D505" s="23"/>
      <c r="E505" s="23"/>
      <c r="F505" s="9"/>
      <c r="G505" s="9"/>
      <c r="H505" s="9"/>
      <c r="I505" s="9"/>
      <c r="J505" s="9"/>
      <c r="K505" s="9"/>
      <c r="L505" s="12"/>
    </row>
    <row r="506" spans="2:12" x14ac:dyDescent="0.25">
      <c r="B506" s="8"/>
      <c r="C506" s="9"/>
      <c r="D506" s="23"/>
      <c r="E506" s="23"/>
      <c r="F506" s="9"/>
      <c r="G506" s="9"/>
      <c r="H506" s="9"/>
      <c r="I506" s="9"/>
      <c r="J506" s="9"/>
      <c r="K506" s="9"/>
      <c r="L506" s="12"/>
    </row>
    <row r="507" spans="2:12" x14ac:dyDescent="0.25">
      <c r="B507" s="8"/>
      <c r="C507" s="9"/>
      <c r="D507" s="23"/>
      <c r="E507" s="23"/>
      <c r="F507" s="9"/>
      <c r="G507" s="9"/>
      <c r="H507" s="9"/>
      <c r="I507" s="9"/>
      <c r="J507" s="9"/>
      <c r="K507" s="9"/>
      <c r="L507" s="12"/>
    </row>
    <row r="508" spans="2:12" x14ac:dyDescent="0.25">
      <c r="B508" s="8"/>
      <c r="C508" s="9"/>
      <c r="D508" s="23"/>
      <c r="E508" s="23"/>
      <c r="F508" s="9"/>
      <c r="G508" s="9"/>
      <c r="H508" s="9"/>
      <c r="I508" s="9"/>
      <c r="J508" s="9"/>
      <c r="K508" s="9"/>
      <c r="L508" s="12"/>
    </row>
    <row r="509" spans="2:12" x14ac:dyDescent="0.25">
      <c r="B509" s="8"/>
      <c r="C509" s="9"/>
      <c r="D509" s="23"/>
      <c r="E509" s="23"/>
      <c r="F509" s="9"/>
      <c r="G509" s="9"/>
      <c r="H509" s="9"/>
      <c r="I509" s="9"/>
      <c r="J509" s="9"/>
      <c r="K509" s="9"/>
      <c r="L509" s="12"/>
    </row>
    <row r="510" spans="2:12" x14ac:dyDescent="0.25">
      <c r="B510" s="8"/>
      <c r="C510" s="9"/>
      <c r="D510" s="23"/>
      <c r="E510" s="23"/>
      <c r="F510" s="9"/>
      <c r="G510" s="9"/>
      <c r="H510" s="9"/>
      <c r="I510" s="9"/>
      <c r="J510" s="9"/>
      <c r="K510" s="9"/>
      <c r="L510" s="12"/>
    </row>
    <row r="511" spans="2:12" x14ac:dyDescent="0.25">
      <c r="B511" s="8"/>
      <c r="C511" s="9"/>
      <c r="D511" s="23"/>
      <c r="E511" s="23"/>
      <c r="F511" s="9"/>
      <c r="G511" s="9"/>
      <c r="H511" s="9"/>
      <c r="I511" s="9"/>
      <c r="J511" s="9"/>
      <c r="K511" s="9"/>
      <c r="L511" s="12"/>
    </row>
    <row r="512" spans="2:12" x14ac:dyDescent="0.25">
      <c r="B512" s="8"/>
      <c r="C512" s="9"/>
      <c r="D512" s="23"/>
      <c r="E512" s="23"/>
      <c r="F512" s="9"/>
      <c r="G512" s="9"/>
      <c r="H512" s="9"/>
      <c r="I512" s="9"/>
      <c r="J512" s="9"/>
      <c r="K512" s="9"/>
      <c r="L512" s="12"/>
    </row>
    <row r="513" spans="2:12" x14ac:dyDescent="0.25">
      <c r="B513" s="8"/>
      <c r="C513" s="9"/>
      <c r="D513" s="23"/>
      <c r="E513" s="23"/>
      <c r="F513" s="9"/>
      <c r="G513" s="9"/>
      <c r="H513" s="9"/>
      <c r="I513" s="9"/>
      <c r="J513" s="9"/>
      <c r="K513" s="9"/>
      <c r="L513" s="12"/>
    </row>
    <row r="514" spans="2:12" x14ac:dyDescent="0.25">
      <c r="B514" s="8"/>
      <c r="C514" s="9"/>
      <c r="D514" s="23"/>
      <c r="E514" s="23"/>
      <c r="F514" s="9"/>
      <c r="G514" s="9"/>
      <c r="H514" s="9"/>
      <c r="I514" s="9"/>
      <c r="J514" s="9"/>
      <c r="K514" s="9"/>
      <c r="L514" s="12"/>
    </row>
    <row r="515" spans="2:12" x14ac:dyDescent="0.25">
      <c r="B515" s="8"/>
      <c r="C515" s="9"/>
      <c r="D515" s="23"/>
      <c r="E515" s="23"/>
      <c r="F515" s="9"/>
      <c r="G515" s="9"/>
      <c r="H515" s="9"/>
      <c r="I515" s="9"/>
      <c r="J515" s="9"/>
      <c r="K515" s="9"/>
      <c r="L515" s="12"/>
    </row>
    <row r="516" spans="2:12" x14ac:dyDescent="0.25">
      <c r="B516" s="8"/>
      <c r="C516" s="9"/>
      <c r="D516" s="23"/>
      <c r="E516" s="23"/>
      <c r="F516" s="9"/>
      <c r="G516" s="9"/>
      <c r="H516" s="9"/>
      <c r="I516" s="9"/>
      <c r="J516" s="9"/>
      <c r="K516" s="9"/>
      <c r="L516" s="12"/>
    </row>
    <row r="517" spans="2:12" x14ac:dyDescent="0.25">
      <c r="B517" s="8"/>
      <c r="C517" s="9"/>
      <c r="D517" s="23"/>
      <c r="E517" s="23"/>
      <c r="F517" s="9"/>
      <c r="G517" s="9"/>
      <c r="H517" s="9"/>
      <c r="I517" s="9"/>
      <c r="J517" s="9"/>
      <c r="K517" s="9"/>
      <c r="L517" s="12"/>
    </row>
    <row r="518" spans="2:12" x14ac:dyDescent="0.25">
      <c r="B518" s="8"/>
      <c r="C518" s="9"/>
      <c r="D518" s="23"/>
      <c r="E518" s="23"/>
      <c r="F518" s="9"/>
      <c r="G518" s="9"/>
      <c r="H518" s="9"/>
      <c r="I518" s="9"/>
      <c r="J518" s="9"/>
      <c r="K518" s="9"/>
      <c r="L518" s="12"/>
    </row>
    <row r="519" spans="2:12" x14ac:dyDescent="0.25">
      <c r="B519" s="8"/>
      <c r="C519" s="9"/>
      <c r="D519" s="23"/>
      <c r="E519" s="23"/>
      <c r="F519" s="9"/>
      <c r="G519" s="9"/>
      <c r="H519" s="9"/>
      <c r="I519" s="9"/>
      <c r="J519" s="9"/>
      <c r="K519" s="9"/>
      <c r="L519" s="12"/>
    </row>
    <row r="520" spans="2:12" x14ac:dyDescent="0.25">
      <c r="B520" s="8"/>
      <c r="C520" s="9"/>
      <c r="D520" s="23"/>
      <c r="E520" s="23"/>
      <c r="F520" s="9"/>
      <c r="G520" s="9"/>
      <c r="H520" s="9"/>
      <c r="I520" s="9"/>
      <c r="J520" s="9"/>
      <c r="K520" s="9"/>
      <c r="L520" s="12"/>
    </row>
    <row r="521" spans="2:12" x14ac:dyDescent="0.25">
      <c r="B521" s="8"/>
      <c r="C521" s="9"/>
      <c r="D521" s="23"/>
      <c r="E521" s="23"/>
      <c r="F521" s="9"/>
      <c r="G521" s="9"/>
      <c r="H521" s="9"/>
      <c r="I521" s="9"/>
      <c r="J521" s="9"/>
      <c r="K521" s="9"/>
      <c r="L521" s="12"/>
    </row>
    <row r="522" spans="2:12" x14ac:dyDescent="0.25">
      <c r="B522" s="8"/>
      <c r="C522" s="9"/>
      <c r="D522" s="23"/>
      <c r="E522" s="23"/>
      <c r="F522" s="9"/>
      <c r="G522" s="9"/>
      <c r="H522" s="9"/>
      <c r="I522" s="9"/>
      <c r="J522" s="9"/>
      <c r="K522" s="9"/>
      <c r="L522" s="12"/>
    </row>
    <row r="523" spans="2:12" x14ac:dyDescent="0.25">
      <c r="B523" s="8"/>
      <c r="C523" s="9"/>
      <c r="D523" s="23"/>
      <c r="E523" s="23"/>
      <c r="F523" s="9"/>
      <c r="G523" s="9"/>
      <c r="H523" s="9"/>
      <c r="I523" s="9"/>
      <c r="J523" s="9"/>
      <c r="K523" s="9"/>
      <c r="L523" s="12"/>
    </row>
    <row r="524" spans="2:12" x14ac:dyDescent="0.25">
      <c r="B524" s="8"/>
      <c r="C524" s="9"/>
      <c r="D524" s="23"/>
      <c r="E524" s="23"/>
      <c r="F524" s="9"/>
      <c r="G524" s="9"/>
      <c r="H524" s="9"/>
      <c r="I524" s="9"/>
      <c r="J524" s="9"/>
      <c r="K524" s="9"/>
      <c r="L524" s="12"/>
    </row>
    <row r="525" spans="2:12" x14ac:dyDescent="0.25">
      <c r="B525" s="8"/>
      <c r="C525" s="9"/>
      <c r="D525" s="23"/>
      <c r="E525" s="23"/>
      <c r="F525" s="9"/>
      <c r="G525" s="9"/>
      <c r="H525" s="9"/>
      <c r="I525" s="9"/>
      <c r="J525" s="9"/>
      <c r="K525" s="9"/>
      <c r="L525" s="12"/>
    </row>
    <row r="526" spans="2:12" x14ac:dyDescent="0.25">
      <c r="B526" s="8"/>
      <c r="C526" s="9"/>
      <c r="D526" s="23"/>
      <c r="E526" s="23"/>
      <c r="F526" s="9"/>
      <c r="G526" s="9"/>
      <c r="H526" s="9"/>
      <c r="I526" s="9"/>
      <c r="J526" s="9"/>
      <c r="K526" s="9"/>
      <c r="L526" s="12"/>
    </row>
    <row r="527" spans="2:12" x14ac:dyDescent="0.25">
      <c r="B527" s="8"/>
      <c r="C527" s="9"/>
      <c r="D527" s="23"/>
      <c r="E527" s="23"/>
      <c r="F527" s="9"/>
      <c r="G527" s="9"/>
      <c r="H527" s="9"/>
      <c r="I527" s="9"/>
      <c r="J527" s="9"/>
      <c r="K527" s="9"/>
      <c r="L527" s="12"/>
    </row>
    <row r="528" spans="2:12" x14ac:dyDescent="0.25">
      <c r="B528" s="8"/>
      <c r="C528" s="9"/>
      <c r="D528" s="23"/>
      <c r="E528" s="23"/>
      <c r="F528" s="9"/>
      <c r="G528" s="9"/>
      <c r="H528" s="9"/>
      <c r="I528" s="9"/>
      <c r="J528" s="9"/>
      <c r="K528" s="9"/>
      <c r="L528" s="12"/>
    </row>
    <row r="529" spans="2:12" ht="15.75" thickBot="1" x14ac:dyDescent="0.3">
      <c r="B529" s="13"/>
      <c r="C529" s="14"/>
      <c r="D529" s="24"/>
      <c r="E529" s="24"/>
      <c r="F529" s="14"/>
      <c r="G529" s="14"/>
      <c r="H529" s="14"/>
      <c r="I529" s="14"/>
      <c r="J529" s="14"/>
      <c r="K529" s="14"/>
      <c r="L529" s="17"/>
    </row>
    <row r="530" spans="2:12" x14ac:dyDescent="0.25">
      <c r="B530" s="9"/>
      <c r="C530" s="9"/>
    </row>
    <row r="531" spans="2:12" x14ac:dyDescent="0.25">
      <c r="C531" s="9"/>
    </row>
    <row r="532" spans="2:12" x14ac:dyDescent="0.25">
      <c r="C532" s="9"/>
    </row>
    <row r="533" spans="2:12" x14ac:dyDescent="0.25">
      <c r="C533" s="9"/>
    </row>
    <row r="534" spans="2:12" x14ac:dyDescent="0.25">
      <c r="C534" s="9"/>
    </row>
    <row r="535" spans="2:12" x14ac:dyDescent="0.25">
      <c r="C535" s="9"/>
    </row>
    <row r="536" spans="2:12" x14ac:dyDescent="0.25">
      <c r="C536" s="9"/>
    </row>
    <row r="537" spans="2:12" x14ac:dyDescent="0.25">
      <c r="C537" s="9"/>
    </row>
    <row r="538" spans="2:12" x14ac:dyDescent="0.25">
      <c r="C538" s="9"/>
    </row>
    <row r="539" spans="2:12" x14ac:dyDescent="0.25">
      <c r="C539" s="9"/>
    </row>
    <row r="540" spans="2:12" x14ac:dyDescent="0.25">
      <c r="C540" s="9"/>
    </row>
    <row r="541" spans="2:12" x14ac:dyDescent="0.25">
      <c r="C541" s="9"/>
    </row>
    <row r="542" spans="2:12" x14ac:dyDescent="0.25">
      <c r="C542" s="9"/>
    </row>
    <row r="543" spans="2:12" x14ac:dyDescent="0.25">
      <c r="C543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Karolina Wojciechowska</cp:lastModifiedBy>
  <dcterms:created xsi:type="dcterms:W3CDTF">2021-11-12T08:56:24Z</dcterms:created>
  <dcterms:modified xsi:type="dcterms:W3CDTF">2023-02-23T11:04:58Z</dcterms:modified>
</cp:coreProperties>
</file>