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\PycharmProjects\Nastya_File\"/>
    </mc:Choice>
  </mc:AlternateContent>
  <xr:revisionPtr revIDLastSave="0" documentId="8_{F6965CF4-2113-472D-B877-742DAF90E164}" xr6:coauthVersionLast="47" xr6:coauthVersionMax="47" xr10:uidLastSave="{00000000-0000-0000-0000-000000000000}"/>
  <bookViews>
    <workbookView xWindow="-110" yWindow="-110" windowWidth="19420" windowHeight="10300" tabRatio="855" activeTab="3" xr2:uid="{00000000-000D-0000-FFFF-FFFF00000000}"/>
  </bookViews>
  <sheets>
    <sheet name="Sales Guidelines" sheetId="1" r:id="rId1"/>
    <sheet name="USD Converstion" sheetId="2" state="hidden" r:id="rId2"/>
    <sheet name="CP$" sheetId="3" state="hidden" r:id="rId3"/>
    <sheet name="Ian Porteous" sheetId="4" r:id="rId4"/>
    <sheet name="Jan Johannsen" sheetId="5" r:id="rId5"/>
    <sheet name="Derek Middlemiss" sheetId="6" r:id="rId6"/>
    <sheet name="David Gubiani" sheetId="7" r:id="rId7"/>
    <sheet name="Christian Sandberg" sheetId="8" r:id="rId8"/>
    <sheet name="Eran Nafusi" sheetId="9" r:id="rId9"/>
    <sheet name="Christine Schoenig" sheetId="10" r:id="rId10"/>
    <sheet name="Peter Sandkuijl" sheetId="11" r:id="rId11"/>
    <sheet name="Peter Kovalcik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key1">'[1]CM key'!#REF!</definedName>
    <definedName name="___PN1">[2]LS!#REF!</definedName>
    <definedName name="___t2">#REF!</definedName>
    <definedName name="___thinkcell0kUAAAAAAAABAAAAHIDr48egHk6lZkMvC1GXOQ" hidden="1">#REF!</definedName>
    <definedName name="___thinkcell0kUAAAAAAAALAAAA550y3RWzFUGrpdhgTx2twg" hidden="1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key1">'[3]CM key'!#REF!</definedName>
    <definedName name="__PN1">[4]LS!#REF!</definedName>
    <definedName name="__t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key1">'[1]CM key'!#REF!</definedName>
    <definedName name="_PN1">[2]LS!#REF!</definedName>
    <definedName name="_t2">#REF!</definedName>
    <definedName name="Accel_Code">[5]Tables!$A$1:$B$15</definedName>
    <definedName name="Accel_Table">[5]Tables!$G$1:$J$7</definedName>
    <definedName name="AccelCode">'[6]Accelerator Tables'!$B$1:$G$47</definedName>
    <definedName name="Accounting_Sub_Type">[7]List2!$A$9:$A$9</definedName>
    <definedName name="AchievedObjectivesScore">#REF!</definedName>
    <definedName name="ActivityLevel">#REF!</definedName>
    <definedName name="ActivityScore">#REF!</definedName>
    <definedName name="aj">[8]Deutsche!$A$1</definedName>
    <definedName name="Allocate">'[9]Alloc-Exp'!$A$5:$K$8</definedName>
    <definedName name="Annual">#REF!</definedName>
    <definedName name="awEQE">#REF!</definedName>
    <definedName name="BC">'[10]HC - 28.09.1999'!$I$3:$J$12</definedName>
    <definedName name="BOMNum">[2]LS!#REF!</definedName>
    <definedName name="BonusLevelIndia1">[11]PlanDetails!$C$112:$Q$117</definedName>
    <definedName name="BonusLevels">[11]PlanDetails!$C$8:$Q$70</definedName>
    <definedName name="BonusLevelsAustralia">[11]PlanDetails!$C$121:$Q$122</definedName>
    <definedName name="BonusLevelsBelarus">[11]PlanDetails!$C$94:$Q$107</definedName>
    <definedName name="BonusLevelsChina1">[11]PlanDetails!$C$126:$Q$128</definedName>
    <definedName name="BonusLevelsSingapore">[11]PlanDetails!$C$133:$Q$133</definedName>
    <definedName name="BonusLevelsSweden">[11]PlanDetails!$C$76:$Q$88</definedName>
    <definedName name="BonusLevelUK">[11]PlanDetails!$C$146:$R$146</definedName>
    <definedName name="BonusLevelUkraine1">[11]PlanDetails!$C$138:$Q$140</definedName>
    <definedName name="BonusPlan">#REF!</definedName>
    <definedName name="bonusSweden">[12]PlanDetails!$C$65:$Q$77</definedName>
    <definedName name="BonusUK">[12]PlanDetails!#REF!</definedName>
    <definedName name="booking_value">'[13]Q1 booking value'!$A$2:$E$36</definedName>
    <definedName name="bu">#REF!</definedName>
    <definedName name="Cat_Base">'[14]Category Base'!$C$1:$H$513</definedName>
    <definedName name="CC_IL">#REF!</definedName>
    <definedName name="ccc">#REF!</definedName>
    <definedName name="Comment">[2]LS!#REF!</definedName>
    <definedName name="country_codes">#REF!</definedName>
    <definedName name="country_codes_2">#REF!</definedName>
    <definedName name="CP_INV">#REF!</definedName>
    <definedName name="CPC_US_DataMasterTbl_TL">#REF!</definedName>
    <definedName name="CPC_WR_DataBonusTbl_TL">#REF!</definedName>
    <definedName name="CPC_WR_DataMasterTbl_TL">#REF!</definedName>
    <definedName name="cx">#REF!</definedName>
    <definedName name="d">#REF!</definedName>
    <definedName name="Data">[15]Data!$A$1:$AR$758</definedName>
    <definedName name="Date">[2]LS!#REF!</definedName>
    <definedName name="dd">[16]SimulatorIL!$D$23</definedName>
    <definedName name="Desc">[2]LS!#REF!</definedName>
    <definedName name="DOC_SET">'[17]Logistics Summary'!$A$25</definedName>
    <definedName name="DOCS_NG_E">[17]Docs!$A$10</definedName>
    <definedName name="DOCS_NG_E_FW">[17]Docs!$A$10</definedName>
    <definedName name="DOCS_NG_J_FW">[17]Docs!$A$52</definedName>
    <definedName name="Domestic_US___T">#REF!</definedName>
    <definedName name="Drop_Down">OFFSET(#REF!,,,COUNTIF(#REF!,"?*"))</definedName>
    <definedName name="e">#REF!</definedName>
    <definedName name="Efactor">[11]PlanDetails!$D$158</definedName>
    <definedName name="Entry">[13]entry!$A$2:$C$36</definedName>
    <definedName name="error">#REF!</definedName>
    <definedName name="error_2">#REF!</definedName>
    <definedName name="Etab">#REF!</definedName>
    <definedName name="fudge">[18]Reconciliation!#REF!</definedName>
    <definedName name="GEO">[19]Reference!$G$3:$G$8</definedName>
    <definedName name="Guidelines">#REF!</definedName>
    <definedName name="HotelCity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38959.5985416667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tem1">[2]LS!#REF!</definedName>
    <definedName name="k">#REF!</definedName>
    <definedName name="Keys">#REF!</definedName>
    <definedName name="list1">#REF!</definedName>
    <definedName name="List2">#REF!</definedName>
    <definedName name="list4">'[20]Accessories Classification #2'!$A$1:$G$141</definedName>
    <definedName name="Local_Currency">'[5]Exch Rates'!$A$1:$C$32</definedName>
    <definedName name="Material_Group">[7]List2!$M$2:$M$125</definedName>
    <definedName name="Medium_Products">#REF!</definedName>
    <definedName name="MeetingRating">#REF!</definedName>
    <definedName name="MGR_Incent">[5]Tables!$A$1:$C$15</definedName>
    <definedName name="MidYear">#REF!</definedName>
    <definedName name="NewCustomers">#REF!</definedName>
    <definedName name="NewCustomerScore">#REF!</definedName>
    <definedName name="NewCustomerTarget">#REF!</definedName>
    <definedName name="NewTechTarget">#REF!</definedName>
    <definedName name="NG_English">'[17]Media kits'!$Z$25</definedName>
    <definedName name="NG_J">'[17]Media kits'!$A$34</definedName>
    <definedName name="Nokia_Products">'[14]Product Base'!$A$256:$F$484</definedName>
    <definedName name="Nortel_Product">'[21]Product Base'!$B$3:$F$38</definedName>
    <definedName name="Oper_Sys_Data">[22]Lookups!$A$3:$B$26</definedName>
    <definedName name="OrDate">[2]LS!#REF!</definedName>
    <definedName name="OriginatorName">[2]LS!#REF!</definedName>
    <definedName name="OtherGoal">'[6]VLook Tables'!$D$1:$F$5</definedName>
    <definedName name="OverallScore">#REF!</definedName>
    <definedName name="OverallScore_NoPerf">#REF!</definedName>
    <definedName name="Partner">'[23]Partner Summary'!$A$7:$A$216</definedName>
    <definedName name="PL_date">[7]List2!$O$2:$O$3</definedName>
    <definedName name="PriceCode">[2]LS!#REF!</definedName>
    <definedName name="Product_type_S_S">[7]List2!$N$2:$N$7</definedName>
    <definedName name="Production">#REF!</definedName>
    <definedName name="Provider">'[24]Media kits'!$A$50</definedName>
    <definedName name="Provider_PP">#REF!</definedName>
    <definedName name="QRW">#REF!</definedName>
    <definedName name="Quota_Cat">[5]Tables!$O$1:$Q$4</definedName>
    <definedName name="Quota_Type">[5]Tables!$L$1:$M$12</definedName>
    <definedName name="QuotaLevel">'[6]VLook Tables'!$A$1:$B$23</definedName>
    <definedName name="RaiseTable">#REF!</definedName>
    <definedName name="region">[19]Reference!$F$3:$F$24</definedName>
    <definedName name="Region2">'[14]Region Base'!$B$3:$D$88</definedName>
    <definedName name="RegionTable">#REF!</definedName>
    <definedName name="Round">[11]PlanDetails!$D$160</definedName>
    <definedName name="rr">#REF!</definedName>
    <definedName name="sale" hidden="1">#REF!</definedName>
    <definedName name="sale_1a" hidden="1">#REF!</definedName>
    <definedName name="SAPBEXdnldView" hidden="1">"48D7M0J86CUJHN11QQ1WT2L48"</definedName>
    <definedName name="SAPBEXrevision" hidden="1">2</definedName>
    <definedName name="SAPBEXsysID" hidden="1">"BWP"</definedName>
    <definedName name="SAPBEXwbID" hidden="1">"3U6C36NIYE5Y9AUOLPNRII160"</definedName>
    <definedName name="sd">#REF!</definedName>
    <definedName name="sefwer">#REF!</definedName>
    <definedName name="SeniorEFactor">#REF!</definedName>
    <definedName name="SeniorLevel">[11]PlanDetails!$D$157</definedName>
    <definedName name="SMP">'[17]Media kits'!$AG$223</definedName>
    <definedName name="Sofaware">#REF!</definedName>
    <definedName name="SPL">'[17]Media kits'!$Z$157</definedName>
    <definedName name="Status">[25]List!$A$35:$A$40</definedName>
    <definedName name="SystemRecommendation">#REF!</definedName>
    <definedName name="TABLE_4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ravel_and_allocations_m">'[26]B-Mkt'!$I$10+'[26]B-Mkt'!$I$10</definedName>
    <definedName name="travel_and_allocations_s_m">'[26]B-s&amp;m'!$I$10+'[26]B-s&amp;m'!$I$10</definedName>
    <definedName name="travel_and_allocations_ts">'[26]B-TS'!$I$10+'[26]B-TS'!$I$10</definedName>
    <definedName name="Travel_Type">#REF!</definedName>
    <definedName name="Travel_Type_Nu">#REF!</definedName>
    <definedName name="Travels_and_Allocations">'[26]B-sales'!$I$10+'[26]B-sales'!$I$10</definedName>
    <definedName name="usage_ship_cross">#REF!</definedName>
    <definedName name="Validdata">#REF!</definedName>
    <definedName name="WEQ">#REF!</definedName>
    <definedName name="xc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4" l="1"/>
  <c r="AB14" i="4"/>
  <c r="AB15" i="4"/>
  <c r="AB16" i="4"/>
  <c r="AB17" i="4"/>
  <c r="AB18" i="4"/>
  <c r="AD18" i="4" s="1"/>
  <c r="AB19" i="4"/>
  <c r="AB20" i="4"/>
  <c r="AB21" i="4"/>
  <c r="AD21" i="4" s="1"/>
  <c r="AB22" i="4"/>
  <c r="AD22" i="4" s="1"/>
  <c r="AB23" i="4"/>
  <c r="AB24" i="4"/>
  <c r="AB25" i="4"/>
  <c r="AD25" i="4" s="1"/>
  <c r="CM25" i="4" s="1"/>
  <c r="AB26" i="4"/>
  <c r="AD26" i="4" s="1"/>
  <c r="BO26" i="4" s="1"/>
  <c r="AB27" i="4"/>
  <c r="AB28" i="4"/>
  <c r="AB29" i="4"/>
  <c r="AB30" i="4"/>
  <c r="AB31" i="4"/>
  <c r="AB32" i="4"/>
  <c r="AB33" i="4"/>
  <c r="AD33" i="4" s="1"/>
  <c r="AG33" i="4" s="1"/>
  <c r="AI33" i="4" s="1"/>
  <c r="AB34" i="4"/>
  <c r="AB35" i="4"/>
  <c r="AB36" i="4"/>
  <c r="AB37" i="4"/>
  <c r="AB38" i="4"/>
  <c r="AB39" i="4"/>
  <c r="AB40" i="4"/>
  <c r="AB41" i="4"/>
  <c r="AD41" i="4" s="1"/>
  <c r="BO41" i="4" s="1"/>
  <c r="AB42" i="4"/>
  <c r="AB43" i="4"/>
  <c r="AB44" i="4"/>
  <c r="AB45" i="4"/>
  <c r="AB46" i="4"/>
  <c r="AB47" i="4"/>
  <c r="AB48" i="4"/>
  <c r="AB49" i="4"/>
  <c r="AD49" i="4" s="1"/>
  <c r="BO49" i="4" s="1"/>
  <c r="AB50" i="4"/>
  <c r="AD50" i="4" s="1"/>
  <c r="BO50" i="4" s="1"/>
  <c r="AB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12" i="4"/>
  <c r="CX28" i="12"/>
  <c r="CW28" i="12"/>
  <c r="CV28" i="12"/>
  <c r="CT28" i="12"/>
  <c r="CR28" i="12"/>
  <c r="CP28" i="12"/>
  <c r="CH28" i="12"/>
  <c r="BU28" i="12"/>
  <c r="BM28" i="12"/>
  <c r="BG28" i="12"/>
  <c r="BH28" i="12" s="1"/>
  <c r="BI28" i="12" s="1"/>
  <c r="AP28" i="12"/>
  <c r="AD28" i="12"/>
  <c r="AG28" i="12" s="1"/>
  <c r="AI28" i="12" s="1"/>
  <c r="Z28" i="12"/>
  <c r="Y28" i="12"/>
  <c r="DM28" i="12" s="1"/>
  <c r="X28" i="12"/>
  <c r="AF28" i="12" s="1"/>
  <c r="P28" i="12"/>
  <c r="CC28" i="12" s="1"/>
  <c r="N28" i="12"/>
  <c r="CX27" i="12"/>
  <c r="CW27" i="12"/>
  <c r="CV27" i="12"/>
  <c r="CT27" i="12"/>
  <c r="CR27" i="12"/>
  <c r="CP27" i="12"/>
  <c r="CM27" i="12"/>
  <c r="CO27" i="12" s="1"/>
  <c r="CH27" i="12"/>
  <c r="BU27" i="12"/>
  <c r="BQ27" i="12"/>
  <c r="BP27" i="12"/>
  <c r="BL27" i="12"/>
  <c r="BG27" i="12"/>
  <c r="BH27" i="12" s="1"/>
  <c r="BI27" i="12" s="1"/>
  <c r="AP27" i="12"/>
  <c r="AF27" i="12"/>
  <c r="CI27" i="12" s="1"/>
  <c r="CJ27" i="12" s="1"/>
  <c r="AE27" i="12"/>
  <c r="AD27" i="12"/>
  <c r="AG27" i="12" s="1"/>
  <c r="AI27" i="12" s="1"/>
  <c r="Y27" i="12"/>
  <c r="DM27" i="12" s="1"/>
  <c r="X27" i="12"/>
  <c r="BN27" i="12" s="1"/>
  <c r="P27" i="12"/>
  <c r="CC27" i="12" s="1"/>
  <c r="N27" i="12"/>
  <c r="CX26" i="12"/>
  <c r="CW26" i="12"/>
  <c r="CV26" i="12"/>
  <c r="CT26" i="12"/>
  <c r="CR26" i="12"/>
  <c r="CP26" i="12"/>
  <c r="CH26" i="12"/>
  <c r="BU26" i="12"/>
  <c r="BN26" i="12"/>
  <c r="BL26" i="12"/>
  <c r="BH26" i="12"/>
  <c r="BI26" i="12" s="1"/>
  <c r="BG26" i="12"/>
  <c r="AP26" i="12"/>
  <c r="AH26" i="12"/>
  <c r="AG26" i="12"/>
  <c r="AI26" i="12" s="1"/>
  <c r="AF26" i="12"/>
  <c r="CI26" i="12" s="1"/>
  <c r="CJ26" i="12" s="1"/>
  <c r="AD26" i="12"/>
  <c r="BP26" i="12" s="1"/>
  <c r="Y26" i="12"/>
  <c r="DM26" i="12" s="1"/>
  <c r="X26" i="12"/>
  <c r="BM26" i="12" s="1"/>
  <c r="P26" i="12"/>
  <c r="CC26" i="12" s="1"/>
  <c r="N26" i="12"/>
  <c r="CX25" i="12"/>
  <c r="CW25" i="12"/>
  <c r="CV25" i="12"/>
  <c r="CT25" i="12"/>
  <c r="CR25" i="12"/>
  <c r="CP25" i="12"/>
  <c r="CH25" i="12"/>
  <c r="BU25" i="12"/>
  <c r="BP25" i="12"/>
  <c r="BN25" i="12"/>
  <c r="BL25" i="12"/>
  <c r="BG25" i="12"/>
  <c r="BH25" i="12" s="1"/>
  <c r="BI25" i="12" s="1"/>
  <c r="AP25" i="12"/>
  <c r="AE25" i="12"/>
  <c r="AD25" i="12"/>
  <c r="AG25" i="12" s="1"/>
  <c r="AI25" i="12" s="1"/>
  <c r="Y25" i="12"/>
  <c r="DM25" i="12" s="1"/>
  <c r="X25" i="12"/>
  <c r="AF25" i="12" s="1"/>
  <c r="P25" i="12"/>
  <c r="CC25" i="12" s="1"/>
  <c r="N25" i="12"/>
  <c r="CX24" i="12"/>
  <c r="CW24" i="12"/>
  <c r="CV24" i="12"/>
  <c r="CT24" i="12"/>
  <c r="CR24" i="12"/>
  <c r="CP24" i="12"/>
  <c r="CH24" i="12"/>
  <c r="BU24" i="12"/>
  <c r="BP24" i="12"/>
  <c r="BN24" i="12"/>
  <c r="BH24" i="12"/>
  <c r="BI24" i="12" s="1"/>
  <c r="BG24" i="12"/>
  <c r="AP24" i="12"/>
  <c r="AG24" i="12"/>
  <c r="AI24" i="12" s="1"/>
  <c r="AE24" i="12"/>
  <c r="AD24" i="12"/>
  <c r="CM24" i="12" s="1"/>
  <c r="CO24" i="12" s="1"/>
  <c r="Y24" i="12"/>
  <c r="DM24" i="12" s="1"/>
  <c r="X24" i="12"/>
  <c r="BL24" i="12" s="1"/>
  <c r="P24" i="12"/>
  <c r="CC24" i="12" s="1"/>
  <c r="N24" i="12"/>
  <c r="CX23" i="12"/>
  <c r="CW23" i="12"/>
  <c r="CV23" i="12"/>
  <c r="CT23" i="12"/>
  <c r="CR23" i="12"/>
  <c r="CP23" i="12"/>
  <c r="CN23" i="12"/>
  <c r="CM23" i="12"/>
  <c r="CO23" i="12" s="1"/>
  <c r="CH23" i="12"/>
  <c r="BU23" i="12"/>
  <c r="BQ23" i="12"/>
  <c r="BP23" i="12"/>
  <c r="BN23" i="12"/>
  <c r="BL23" i="12"/>
  <c r="BH23" i="12"/>
  <c r="BI23" i="12" s="1"/>
  <c r="BG23" i="12"/>
  <c r="AP23" i="12"/>
  <c r="AI23" i="12"/>
  <c r="AG23" i="12"/>
  <c r="AF23" i="12"/>
  <c r="CI23" i="12" s="1"/>
  <c r="AE23" i="12"/>
  <c r="AD23" i="12"/>
  <c r="BO23" i="12" s="1"/>
  <c r="Y23" i="12"/>
  <c r="DM23" i="12" s="1"/>
  <c r="X23" i="12"/>
  <c r="BM23" i="12" s="1"/>
  <c r="P23" i="12"/>
  <c r="CC23" i="12" s="1"/>
  <c r="N23" i="12"/>
  <c r="CX22" i="12"/>
  <c r="CW22" i="12"/>
  <c r="CV22" i="12"/>
  <c r="CT22" i="12"/>
  <c r="CR22" i="12"/>
  <c r="CP22" i="12"/>
  <c r="CH22" i="12"/>
  <c r="BU22" i="12"/>
  <c r="BQ22" i="12"/>
  <c r="BP22" i="12"/>
  <c r="BN22" i="12"/>
  <c r="BH22" i="12"/>
  <c r="BI22" i="12" s="1"/>
  <c r="BG22" i="12"/>
  <c r="AQ22" i="12"/>
  <c r="AS22" i="12" s="1"/>
  <c r="AT22" i="12" s="1"/>
  <c r="CS22" i="12" s="1"/>
  <c r="AP22" i="12"/>
  <c r="AG22" i="12"/>
  <c r="AI22" i="12" s="1"/>
  <c r="AD22" i="12"/>
  <c r="BO22" i="12" s="1"/>
  <c r="Z22" i="12"/>
  <c r="Y22" i="12"/>
  <c r="DM22" i="12" s="1"/>
  <c r="X22" i="12"/>
  <c r="AE22" i="12" s="1"/>
  <c r="P22" i="12"/>
  <c r="CC22" i="12" s="1"/>
  <c r="CK22" i="12" s="1"/>
  <c r="CL22" i="12" s="1"/>
  <c r="N22" i="12"/>
  <c r="CX21" i="12"/>
  <c r="CW21" i="12"/>
  <c r="CV21" i="12"/>
  <c r="CT21" i="12"/>
  <c r="CR21" i="12"/>
  <c r="CP21" i="12"/>
  <c r="CM21" i="12"/>
  <c r="CH21" i="12"/>
  <c r="BU21" i="12"/>
  <c r="BQ21" i="12"/>
  <c r="BG21" i="12"/>
  <c r="BH21" i="12" s="1"/>
  <c r="BI21" i="12" s="1"/>
  <c r="AP21" i="12"/>
  <c r="AF21" i="12"/>
  <c r="AD21" i="12"/>
  <c r="AG21" i="12" s="1"/>
  <c r="AI21" i="12" s="1"/>
  <c r="Y21" i="12"/>
  <c r="DM21" i="12" s="1"/>
  <c r="X21" i="12"/>
  <c r="BN21" i="12" s="1"/>
  <c r="P21" i="12"/>
  <c r="CC21" i="12" s="1"/>
  <c r="N21" i="12"/>
  <c r="DM20" i="12"/>
  <c r="CX20" i="12"/>
  <c r="CW20" i="12"/>
  <c r="CV20" i="12"/>
  <c r="CT20" i="12"/>
  <c r="CR20" i="12"/>
  <c r="CP20" i="12"/>
  <c r="CH20" i="12"/>
  <c r="BU20" i="12"/>
  <c r="BI20" i="12"/>
  <c r="BG20" i="12"/>
  <c r="BH20" i="12" s="1"/>
  <c r="AP20" i="12"/>
  <c r="AH20" i="12"/>
  <c r="AF20" i="12"/>
  <c r="CI20" i="12" s="1"/>
  <c r="CJ20" i="12" s="1"/>
  <c r="AD20" i="12"/>
  <c r="AG20" i="12" s="1"/>
  <c r="AI20" i="12" s="1"/>
  <c r="Y20" i="12"/>
  <c r="X20" i="12"/>
  <c r="BM20" i="12" s="1"/>
  <c r="P20" i="12"/>
  <c r="CC20" i="12" s="1"/>
  <c r="N20" i="12"/>
  <c r="DM19" i="12"/>
  <c r="CX19" i="12"/>
  <c r="CW19" i="12"/>
  <c r="CV19" i="12"/>
  <c r="CT19" i="12"/>
  <c r="CR19" i="12"/>
  <c r="CP19" i="12"/>
  <c r="CH19" i="12"/>
  <c r="BU19" i="12"/>
  <c r="BQ19" i="12"/>
  <c r="BM19" i="12"/>
  <c r="BG19" i="12"/>
  <c r="BH19" i="12" s="1"/>
  <c r="BI19" i="12" s="1"/>
  <c r="AP19" i="12"/>
  <c r="AG19" i="12"/>
  <c r="AI19" i="12" s="1"/>
  <c r="AD19" i="12"/>
  <c r="BO19" i="12" s="1"/>
  <c r="Y19" i="12"/>
  <c r="X19" i="12"/>
  <c r="P19" i="12"/>
  <c r="CC19" i="12" s="1"/>
  <c r="N19" i="12"/>
  <c r="DM18" i="12"/>
  <c r="CX18" i="12"/>
  <c r="CW18" i="12"/>
  <c r="CV18" i="12"/>
  <c r="CT18" i="12"/>
  <c r="CR18" i="12"/>
  <c r="CP18" i="12"/>
  <c r="CK18" i="12"/>
  <c r="CL18" i="12" s="1"/>
  <c r="CH18" i="12"/>
  <c r="BU18" i="12"/>
  <c r="BO18" i="12"/>
  <c r="BG18" i="12"/>
  <c r="BH18" i="12" s="1"/>
  <c r="BI18" i="12" s="1"/>
  <c r="AS18" i="12"/>
  <c r="AT18" i="12" s="1"/>
  <c r="CS18" i="12" s="1"/>
  <c r="AP18" i="12"/>
  <c r="AD18" i="12"/>
  <c r="Y18" i="12"/>
  <c r="X18" i="12"/>
  <c r="AF18" i="12" s="1"/>
  <c r="P18" i="12"/>
  <c r="CC18" i="12" s="1"/>
  <c r="AQ18" i="12" s="1"/>
  <c r="N18" i="12"/>
  <c r="CX17" i="12"/>
  <c r="CW17" i="12"/>
  <c r="CV17" i="12"/>
  <c r="CT17" i="12"/>
  <c r="CR17" i="12"/>
  <c r="CP17" i="12"/>
  <c r="CM17" i="12"/>
  <c r="CH17" i="12"/>
  <c r="BU17" i="12"/>
  <c r="BQ17" i="12"/>
  <c r="BP17" i="12"/>
  <c r="BG17" i="12"/>
  <c r="BH17" i="12" s="1"/>
  <c r="BI17" i="12" s="1"/>
  <c r="AP17" i="12"/>
  <c r="AF17" i="12"/>
  <c r="AD17" i="12"/>
  <c r="AG17" i="12" s="1"/>
  <c r="AI17" i="12" s="1"/>
  <c r="Y17" i="12"/>
  <c r="DM17" i="12" s="1"/>
  <c r="X17" i="12"/>
  <c r="AE17" i="12" s="1"/>
  <c r="P17" i="12"/>
  <c r="CC17" i="12" s="1"/>
  <c r="N17" i="12"/>
  <c r="DM16" i="12"/>
  <c r="CX16" i="12"/>
  <c r="CW16" i="12"/>
  <c r="CV16" i="12"/>
  <c r="CT16" i="12"/>
  <c r="CR16" i="12"/>
  <c r="CP16" i="12"/>
  <c r="CH16" i="12"/>
  <c r="CC16" i="12"/>
  <c r="BU16" i="12"/>
  <c r="BP16" i="12"/>
  <c r="BM16" i="12"/>
  <c r="BI16" i="12"/>
  <c r="BH16" i="12"/>
  <c r="BG16" i="12"/>
  <c r="AP16" i="12"/>
  <c r="AH16" i="12"/>
  <c r="AF16" i="12"/>
  <c r="CI16" i="12" s="1"/>
  <c r="CJ16" i="12" s="1"/>
  <c r="AE16" i="12"/>
  <c r="AD16" i="12"/>
  <c r="AG16" i="12" s="1"/>
  <c r="AI16" i="12" s="1"/>
  <c r="Z16" i="12"/>
  <c r="Y16" i="12"/>
  <c r="X16" i="12"/>
  <c r="BL16" i="12" s="1"/>
  <c r="P16" i="12"/>
  <c r="N16" i="12"/>
  <c r="CX15" i="12"/>
  <c r="CW15" i="12"/>
  <c r="CV15" i="12"/>
  <c r="CT15" i="12"/>
  <c r="CR15" i="12"/>
  <c r="CP15" i="12"/>
  <c r="CO15" i="12"/>
  <c r="CN15" i="12"/>
  <c r="CM15" i="12"/>
  <c r="CH15" i="12"/>
  <c r="BU15" i="12"/>
  <c r="BQ15" i="12"/>
  <c r="BP15" i="12"/>
  <c r="BN15" i="12"/>
  <c r="BI15" i="12"/>
  <c r="BH15" i="12"/>
  <c r="BG15" i="12"/>
  <c r="AQ15" i="12"/>
  <c r="AS15" i="12" s="1"/>
  <c r="AT15" i="12" s="1"/>
  <c r="CS15" i="12" s="1"/>
  <c r="AP15" i="12"/>
  <c r="AH15" i="12"/>
  <c r="AG15" i="12"/>
  <c r="AI15" i="12" s="1"/>
  <c r="AF15" i="12"/>
  <c r="CI15" i="12" s="1"/>
  <c r="CJ15" i="12" s="1"/>
  <c r="AE15" i="12"/>
  <c r="AD15" i="12"/>
  <c r="BO15" i="12" s="1"/>
  <c r="Y15" i="12"/>
  <c r="DM15" i="12" s="1"/>
  <c r="X15" i="12"/>
  <c r="BM15" i="12" s="1"/>
  <c r="P15" i="12"/>
  <c r="CC15" i="12" s="1"/>
  <c r="CK15" i="12" s="1"/>
  <c r="CL15" i="12" s="1"/>
  <c r="N15" i="12"/>
  <c r="CX14" i="12"/>
  <c r="CW14" i="12"/>
  <c r="CV14" i="12"/>
  <c r="CT14" i="12"/>
  <c r="CR14" i="12"/>
  <c r="CP14" i="12"/>
  <c r="CH14" i="12"/>
  <c r="BU14" i="12"/>
  <c r="BP14" i="12"/>
  <c r="BM14" i="12"/>
  <c r="BH14" i="12"/>
  <c r="BI14" i="12" s="1"/>
  <c r="BG14" i="12"/>
  <c r="AP14" i="12"/>
  <c r="AI14" i="12"/>
  <c r="AG14" i="12"/>
  <c r="AE14" i="12"/>
  <c r="AD14" i="12"/>
  <c r="CM14" i="12" s="1"/>
  <c r="Z14" i="12"/>
  <c r="Y14" i="12"/>
  <c r="DM14" i="12" s="1"/>
  <c r="X14" i="12"/>
  <c r="AF14" i="12" s="1"/>
  <c r="P14" i="12"/>
  <c r="CC14" i="12" s="1"/>
  <c r="N14" i="12"/>
  <c r="DM13" i="12"/>
  <c r="CX13" i="12"/>
  <c r="CW13" i="12"/>
  <c r="CV13" i="12"/>
  <c r="CT13" i="12"/>
  <c r="CR13" i="12"/>
  <c r="CP13" i="12"/>
  <c r="CH13" i="12"/>
  <c r="CC13" i="12"/>
  <c r="BU13" i="12"/>
  <c r="BP13" i="12"/>
  <c r="BI13" i="12"/>
  <c r="BG13" i="12"/>
  <c r="BH13" i="12" s="1"/>
  <c r="AP13" i="12"/>
  <c r="AH13" i="12"/>
  <c r="AF13" i="12"/>
  <c r="CI13" i="12" s="1"/>
  <c r="CJ13" i="12" s="1"/>
  <c r="AE13" i="12"/>
  <c r="AD13" i="12"/>
  <c r="AG13" i="12" s="1"/>
  <c r="AI13" i="12" s="1"/>
  <c r="Y13" i="12"/>
  <c r="X13" i="12"/>
  <c r="BM13" i="12" s="1"/>
  <c r="P13" i="12"/>
  <c r="N13" i="12"/>
  <c r="DM12" i="12"/>
  <c r="CX12" i="12"/>
  <c r="CW12" i="12"/>
  <c r="CV12" i="12"/>
  <c r="CT12" i="12"/>
  <c r="CR12" i="12"/>
  <c r="CP12" i="12"/>
  <c r="CH12" i="12"/>
  <c r="BU12" i="12"/>
  <c r="BQ12" i="12"/>
  <c r="BP12" i="12"/>
  <c r="BH12" i="12"/>
  <c r="BI12" i="12" s="1"/>
  <c r="BG12" i="12"/>
  <c r="AP12" i="12"/>
  <c r="AG12" i="12"/>
  <c r="AD12" i="12"/>
  <c r="BO12" i="12" s="1"/>
  <c r="Y12" i="12"/>
  <c r="X12" i="12"/>
  <c r="P12" i="12"/>
  <c r="CC12" i="12" s="1"/>
  <c r="N12" i="12"/>
  <c r="CX11" i="12"/>
  <c r="CU11" i="12"/>
  <c r="CF11" i="12"/>
  <c r="AZ11" i="12"/>
  <c r="AU11" i="12"/>
  <c r="AJ11" i="12"/>
  <c r="R11" i="12"/>
  <c r="M5" i="12"/>
  <c r="DM4" i="12"/>
  <c r="CH2" i="12"/>
  <c r="CX49" i="11"/>
  <c r="CW49" i="11"/>
  <c r="CV49" i="11"/>
  <c r="CT49" i="11"/>
  <c r="CR49" i="11"/>
  <c r="CP49" i="11"/>
  <c r="CK49" i="11"/>
  <c r="CL49" i="11" s="1"/>
  <c r="CH49" i="11"/>
  <c r="BU49" i="11"/>
  <c r="BN49" i="11"/>
  <c r="BH49" i="11"/>
  <c r="BI49" i="11" s="1"/>
  <c r="BG49" i="11"/>
  <c r="AS49" i="11"/>
  <c r="AT49" i="11" s="1"/>
  <c r="CS49" i="11" s="1"/>
  <c r="AP49" i="11"/>
  <c r="AD49" i="11"/>
  <c r="Y49" i="11"/>
  <c r="DM49" i="11" s="1"/>
  <c r="X49" i="11"/>
  <c r="BL49" i="11" s="1"/>
  <c r="P49" i="11"/>
  <c r="CC49" i="11" s="1"/>
  <c r="AQ49" i="11" s="1"/>
  <c r="N49" i="11"/>
  <c r="CX48" i="11"/>
  <c r="CW48" i="11"/>
  <c r="CV48" i="11"/>
  <c r="CT48" i="11"/>
  <c r="CR48" i="11"/>
  <c r="CP48" i="11"/>
  <c r="CH48" i="11"/>
  <c r="BU48" i="11"/>
  <c r="BQ48" i="11"/>
  <c r="BP48" i="11"/>
  <c r="BL48" i="11"/>
  <c r="BG48" i="11"/>
  <c r="BH48" i="11" s="1"/>
  <c r="BI48" i="11" s="1"/>
  <c r="AP48" i="11"/>
  <c r="AD48" i="11"/>
  <c r="AG48" i="11" s="1"/>
  <c r="AI48" i="11" s="1"/>
  <c r="Z48" i="11"/>
  <c r="Y48" i="11"/>
  <c r="DM48" i="11" s="1"/>
  <c r="X48" i="11"/>
  <c r="P48" i="11"/>
  <c r="CC48" i="11" s="1"/>
  <c r="N48" i="11"/>
  <c r="DM47" i="11"/>
  <c r="CX47" i="11"/>
  <c r="CW47" i="11"/>
  <c r="CV47" i="11"/>
  <c r="CT47" i="11"/>
  <c r="CR47" i="11"/>
  <c r="CP47" i="11"/>
  <c r="CM47" i="11"/>
  <c r="CN47" i="11" s="1"/>
  <c r="CH47" i="11"/>
  <c r="BU47" i="11"/>
  <c r="BQ47" i="11"/>
  <c r="BO47" i="11"/>
  <c r="BL47" i="11"/>
  <c r="BG47" i="11"/>
  <c r="BH47" i="11" s="1"/>
  <c r="BI47" i="11" s="1"/>
  <c r="AP47" i="11"/>
  <c r="AF47" i="11"/>
  <c r="AD47" i="11"/>
  <c r="Y47" i="11"/>
  <c r="X47" i="11"/>
  <c r="BN47" i="11" s="1"/>
  <c r="P47" i="11"/>
  <c r="CC47" i="11" s="1"/>
  <c r="N47" i="11"/>
  <c r="CX46" i="11"/>
  <c r="CW46" i="11"/>
  <c r="CV46" i="11"/>
  <c r="CT46" i="11"/>
  <c r="CR46" i="11"/>
  <c r="CP46" i="11"/>
  <c r="CM46" i="11"/>
  <c r="CH46" i="11"/>
  <c r="BU46" i="11"/>
  <c r="BQ46" i="11"/>
  <c r="BP46" i="11"/>
  <c r="BN46" i="11"/>
  <c r="BG46" i="11"/>
  <c r="BH46" i="11" s="1"/>
  <c r="BI46" i="11" s="1"/>
  <c r="AP46" i="11"/>
  <c r="AH46" i="11"/>
  <c r="AG46" i="11"/>
  <c r="AI46" i="11" s="1"/>
  <c r="AF46" i="11"/>
  <c r="CI46" i="11" s="1"/>
  <c r="CJ46" i="11" s="1"/>
  <c r="AD46" i="11"/>
  <c r="BO46" i="11" s="1"/>
  <c r="Y46" i="11"/>
  <c r="DM46" i="11" s="1"/>
  <c r="X46" i="11"/>
  <c r="P46" i="11"/>
  <c r="CC46" i="11" s="1"/>
  <c r="N46" i="11"/>
  <c r="DM45" i="11"/>
  <c r="CX45" i="11"/>
  <c r="CW45" i="11"/>
  <c r="CV45" i="11"/>
  <c r="CT45" i="11"/>
  <c r="CR45" i="11"/>
  <c r="CP45" i="11"/>
  <c r="CH45" i="11"/>
  <c r="BU45" i="11"/>
  <c r="BO45" i="11"/>
  <c r="BM45" i="11"/>
  <c r="BI45" i="11"/>
  <c r="BH45" i="11"/>
  <c r="BG45" i="11"/>
  <c r="AP45" i="11"/>
  <c r="AE45" i="11"/>
  <c r="AD45" i="11"/>
  <c r="Y45" i="11"/>
  <c r="X45" i="11"/>
  <c r="P45" i="11"/>
  <c r="CC45" i="11" s="1"/>
  <c r="N45" i="11"/>
  <c r="CX44" i="11"/>
  <c r="CW44" i="11"/>
  <c r="CV44" i="11"/>
  <c r="CT44" i="11"/>
  <c r="CR44" i="11"/>
  <c r="CP44" i="11"/>
  <c r="CH44" i="11"/>
  <c r="BU44" i="11"/>
  <c r="BQ44" i="11"/>
  <c r="BM44" i="11"/>
  <c r="BG44" i="11"/>
  <c r="BH44" i="11" s="1"/>
  <c r="BI44" i="11" s="1"/>
  <c r="AS44" i="11"/>
  <c r="AT44" i="11" s="1"/>
  <c r="CS44" i="11" s="1"/>
  <c r="AP44" i="11"/>
  <c r="AG44" i="11"/>
  <c r="AI44" i="11" s="1"/>
  <c r="AF44" i="11"/>
  <c r="AD44" i="11"/>
  <c r="Y44" i="11"/>
  <c r="DM44" i="11" s="1"/>
  <c r="X44" i="11"/>
  <c r="P44" i="11"/>
  <c r="CC44" i="11" s="1"/>
  <c r="AQ44" i="11" s="1"/>
  <c r="N44" i="11"/>
  <c r="DM43" i="11"/>
  <c r="CX43" i="11"/>
  <c r="CW43" i="11"/>
  <c r="CV43" i="11"/>
  <c r="CT43" i="11"/>
  <c r="CR43" i="11"/>
  <c r="CP43" i="11"/>
  <c r="CM43" i="11"/>
  <c r="CH43" i="11"/>
  <c r="BU43" i="11"/>
  <c r="BO43" i="11"/>
  <c r="BN43" i="11"/>
  <c r="BL43" i="11"/>
  <c r="BG43" i="11"/>
  <c r="BH43" i="11" s="1"/>
  <c r="BI43" i="11" s="1"/>
  <c r="AP43" i="11"/>
  <c r="AI43" i="11"/>
  <c r="AF43" i="11"/>
  <c r="AD43" i="11"/>
  <c r="AG43" i="11" s="1"/>
  <c r="Y43" i="11"/>
  <c r="X43" i="11"/>
  <c r="BM43" i="11" s="1"/>
  <c r="P43" i="11"/>
  <c r="CC43" i="11" s="1"/>
  <c r="N43" i="11"/>
  <c r="CX42" i="11"/>
  <c r="CW42" i="11"/>
  <c r="CV42" i="11"/>
  <c r="CT42" i="11"/>
  <c r="CR42" i="11"/>
  <c r="CP42" i="11"/>
  <c r="CO42" i="11"/>
  <c r="CM42" i="11"/>
  <c r="CN42" i="11" s="1"/>
  <c r="CH42" i="11"/>
  <c r="BU42" i="11"/>
  <c r="BQ42" i="11"/>
  <c r="BP42" i="11"/>
  <c r="BN42" i="11"/>
  <c r="BM42" i="11"/>
  <c r="BH42" i="11"/>
  <c r="BI42" i="11" s="1"/>
  <c r="BG42" i="11"/>
  <c r="AP42" i="11"/>
  <c r="AG42" i="11"/>
  <c r="AI42" i="11" s="1"/>
  <c r="AF42" i="11"/>
  <c r="AH42" i="11" s="1"/>
  <c r="AE42" i="11"/>
  <c r="AD42" i="11"/>
  <c r="BO42" i="11" s="1"/>
  <c r="Y42" i="11"/>
  <c r="DM42" i="11" s="1"/>
  <c r="X42" i="11"/>
  <c r="BL42" i="11" s="1"/>
  <c r="P42" i="11"/>
  <c r="CC42" i="11" s="1"/>
  <c r="N42" i="11"/>
  <c r="DM41" i="11"/>
  <c r="CX41" i="11"/>
  <c r="CW41" i="11"/>
  <c r="CV41" i="11"/>
  <c r="CT41" i="11"/>
  <c r="CR41" i="11"/>
  <c r="CP41" i="11"/>
  <c r="CH41" i="11"/>
  <c r="BU41" i="11"/>
  <c r="BP41" i="11"/>
  <c r="BO41" i="11"/>
  <c r="BM41" i="11"/>
  <c r="BL41" i="11"/>
  <c r="BH41" i="11"/>
  <c r="BI41" i="11" s="1"/>
  <c r="BG41" i="11"/>
  <c r="AP41" i="11"/>
  <c r="AI41" i="11"/>
  <c r="AG41" i="11"/>
  <c r="AE41" i="11"/>
  <c r="AD41" i="11"/>
  <c r="Y41" i="11"/>
  <c r="X41" i="11"/>
  <c r="P41" i="11"/>
  <c r="CC41" i="11" s="1"/>
  <c r="AQ41" i="11" s="1"/>
  <c r="AS41" i="11" s="1"/>
  <c r="AT41" i="11" s="1"/>
  <c r="CS41" i="11" s="1"/>
  <c r="N41" i="11"/>
  <c r="CX40" i="11"/>
  <c r="CW40" i="11"/>
  <c r="CV40" i="11"/>
  <c r="CT40" i="11"/>
  <c r="CR40" i="11"/>
  <c r="CP40" i="11"/>
  <c r="CH40" i="11"/>
  <c r="BU40" i="11"/>
  <c r="BQ40" i="11"/>
  <c r="BM40" i="11"/>
  <c r="BL40" i="11"/>
  <c r="BG40" i="11"/>
  <c r="BH40" i="11" s="1"/>
  <c r="BI40" i="11" s="1"/>
  <c r="AQ40" i="11"/>
  <c r="AS40" i="11" s="1"/>
  <c r="AT40" i="11" s="1"/>
  <c r="CS40" i="11" s="1"/>
  <c r="AP40" i="11"/>
  <c r="AF40" i="11"/>
  <c r="AH40" i="11" s="1"/>
  <c r="AD40" i="11"/>
  <c r="Z40" i="11"/>
  <c r="Y40" i="11"/>
  <c r="DM40" i="11" s="1"/>
  <c r="X40" i="11"/>
  <c r="BN40" i="11" s="1"/>
  <c r="P40" i="11"/>
  <c r="CC40" i="11" s="1"/>
  <c r="CK40" i="11" s="1"/>
  <c r="CL40" i="11" s="1"/>
  <c r="N40" i="11"/>
  <c r="DM39" i="11"/>
  <c r="CX39" i="11"/>
  <c r="CW39" i="11"/>
  <c r="CV39" i="11"/>
  <c r="CT39" i="11"/>
  <c r="CR39" i="11"/>
  <c r="CP39" i="11"/>
  <c r="CH39" i="11"/>
  <c r="BU39" i="11"/>
  <c r="BP39" i="11"/>
  <c r="BO39" i="11"/>
  <c r="BH39" i="11"/>
  <c r="BI39" i="11" s="1"/>
  <c r="BG39" i="11"/>
  <c r="AP39" i="11"/>
  <c r="AD39" i="11"/>
  <c r="AG39" i="11" s="1"/>
  <c r="AI39" i="11" s="1"/>
  <c r="Y39" i="11"/>
  <c r="X39" i="11"/>
  <c r="BL39" i="11" s="1"/>
  <c r="P39" i="11"/>
  <c r="CC39" i="11" s="1"/>
  <c r="N39" i="11"/>
  <c r="CX38" i="11"/>
  <c r="CW38" i="11"/>
  <c r="CV38" i="11"/>
  <c r="CT38" i="11"/>
  <c r="CR38" i="11"/>
  <c r="CP38" i="11"/>
  <c r="CH38" i="11"/>
  <c r="BU38" i="11"/>
  <c r="BM38" i="11"/>
  <c r="BI38" i="11"/>
  <c r="BG38" i="11"/>
  <c r="BH38" i="11" s="1"/>
  <c r="AP38" i="11"/>
  <c r="AD38" i="11"/>
  <c r="BP38" i="11" s="1"/>
  <c r="Y38" i="11"/>
  <c r="DM38" i="11" s="1"/>
  <c r="X38" i="11"/>
  <c r="P38" i="11"/>
  <c r="CC38" i="11" s="1"/>
  <c r="N38" i="11"/>
  <c r="CX37" i="11"/>
  <c r="CW37" i="11"/>
  <c r="CV37" i="11"/>
  <c r="CT37" i="11"/>
  <c r="CR37" i="11"/>
  <c r="CP37" i="11"/>
  <c r="CH37" i="11"/>
  <c r="BU37" i="11"/>
  <c r="BG37" i="11"/>
  <c r="BH37" i="11" s="1"/>
  <c r="BI37" i="11" s="1"/>
  <c r="AP37" i="11"/>
  <c r="AE37" i="11"/>
  <c r="AD37" i="11"/>
  <c r="BO37" i="11" s="1"/>
  <c r="Y37" i="11"/>
  <c r="DM37" i="11" s="1"/>
  <c r="X37" i="11"/>
  <c r="P37" i="11"/>
  <c r="CC37" i="11" s="1"/>
  <c r="N37" i="11"/>
  <c r="CX36" i="11"/>
  <c r="CW36" i="11"/>
  <c r="CV36" i="11"/>
  <c r="CT36" i="11"/>
  <c r="CR36" i="11"/>
  <c r="CP36" i="11"/>
  <c r="CH36" i="11"/>
  <c r="BU36" i="11"/>
  <c r="BH36" i="11"/>
  <c r="BI36" i="11" s="1"/>
  <c r="BG36" i="11"/>
  <c r="AP36" i="11"/>
  <c r="AF36" i="11"/>
  <c r="AD36" i="11"/>
  <c r="CM36" i="11" s="1"/>
  <c r="Y36" i="11"/>
  <c r="DM36" i="11" s="1"/>
  <c r="X36" i="11"/>
  <c r="BN36" i="11" s="1"/>
  <c r="P36" i="11"/>
  <c r="CC36" i="11" s="1"/>
  <c r="AQ36" i="11" s="1"/>
  <c r="AS36" i="11" s="1"/>
  <c r="AT36" i="11" s="1"/>
  <c r="CS36" i="11" s="1"/>
  <c r="N36" i="11"/>
  <c r="DM35" i="11"/>
  <c r="CX35" i="11"/>
  <c r="CW35" i="11"/>
  <c r="CV35" i="11"/>
  <c r="CT35" i="11"/>
  <c r="CR35" i="11"/>
  <c r="CP35" i="11"/>
  <c r="CH35" i="11"/>
  <c r="CC35" i="11"/>
  <c r="BU35" i="11"/>
  <c r="BQ35" i="11"/>
  <c r="BG35" i="11"/>
  <c r="BH35" i="11" s="1"/>
  <c r="BI35" i="11" s="1"/>
  <c r="AP35" i="11"/>
  <c r="AI35" i="11"/>
  <c r="AG35" i="11"/>
  <c r="AD35" i="11"/>
  <c r="BP35" i="11" s="1"/>
  <c r="Z35" i="11"/>
  <c r="Y35" i="11"/>
  <c r="X35" i="11"/>
  <c r="P35" i="11"/>
  <c r="N35" i="11"/>
  <c r="CX34" i="11"/>
  <c r="CW34" i="11"/>
  <c r="CV34" i="11"/>
  <c r="CT34" i="11"/>
  <c r="CR34" i="11"/>
  <c r="CP34" i="11"/>
  <c r="CK34" i="11"/>
  <c r="CL34" i="11" s="1"/>
  <c r="CH34" i="11"/>
  <c r="BU34" i="11"/>
  <c r="BP34" i="11"/>
  <c r="BH34" i="11"/>
  <c r="BI34" i="11" s="1"/>
  <c r="BG34" i="11"/>
  <c r="AT34" i="11"/>
  <c r="CS34" i="11" s="1"/>
  <c r="AP34" i="11"/>
  <c r="AD34" i="11"/>
  <c r="Y34" i="11"/>
  <c r="DM34" i="11" s="1"/>
  <c r="X34" i="11"/>
  <c r="P34" i="11"/>
  <c r="CC34" i="11" s="1"/>
  <c r="AQ34" i="11" s="1"/>
  <c r="AS34" i="11" s="1"/>
  <c r="N34" i="11"/>
  <c r="CX33" i="11"/>
  <c r="CW33" i="11"/>
  <c r="CV33" i="11"/>
  <c r="CT33" i="11"/>
  <c r="CR33" i="11"/>
  <c r="CP33" i="11"/>
  <c r="CH33" i="11"/>
  <c r="BU33" i="11"/>
  <c r="BN33" i="11"/>
  <c r="BL33" i="11"/>
  <c r="BG33" i="11"/>
  <c r="BH33" i="11" s="1"/>
  <c r="BI33" i="11" s="1"/>
  <c r="AT33" i="11"/>
  <c r="CS33" i="11" s="1"/>
  <c r="AP33" i="11"/>
  <c r="AF33" i="11"/>
  <c r="AD33" i="11"/>
  <c r="Y33" i="11"/>
  <c r="DM33" i="11" s="1"/>
  <c r="X33" i="11"/>
  <c r="BM33" i="11" s="1"/>
  <c r="P33" i="11"/>
  <c r="CC33" i="11" s="1"/>
  <c r="AQ33" i="11" s="1"/>
  <c r="AS33" i="11" s="1"/>
  <c r="N33" i="11"/>
  <c r="DM32" i="11"/>
  <c r="CX32" i="11"/>
  <c r="CW32" i="11"/>
  <c r="CV32" i="11"/>
  <c r="CT32" i="11"/>
  <c r="CR32" i="11"/>
  <c r="CP32" i="11"/>
  <c r="CO32" i="11"/>
  <c r="CN32" i="11"/>
  <c r="CM32" i="11"/>
  <c r="CH32" i="11"/>
  <c r="CC32" i="11"/>
  <c r="BU32" i="11"/>
  <c r="BQ32" i="11"/>
  <c r="BP32" i="11"/>
  <c r="BN32" i="11"/>
  <c r="BL32" i="11"/>
  <c r="BG32" i="11"/>
  <c r="BH32" i="11" s="1"/>
  <c r="BI32" i="11" s="1"/>
  <c r="AP32" i="11"/>
  <c r="AI32" i="11"/>
  <c r="AG32" i="11"/>
  <c r="AF32" i="11"/>
  <c r="CI32" i="11" s="1"/>
  <c r="AE32" i="11"/>
  <c r="AD32" i="11"/>
  <c r="BO32" i="11" s="1"/>
  <c r="Y32" i="11"/>
  <c r="X32" i="11"/>
  <c r="BM32" i="11" s="1"/>
  <c r="P32" i="11"/>
  <c r="N32" i="11"/>
  <c r="CX31" i="11"/>
  <c r="CW31" i="11"/>
  <c r="CV31" i="11"/>
  <c r="CT31" i="11"/>
  <c r="CR31" i="11"/>
  <c r="CP31" i="11"/>
  <c r="CL31" i="11"/>
  <c r="CH31" i="11"/>
  <c r="CC31" i="11"/>
  <c r="CK31" i="11" s="1"/>
  <c r="BU31" i="11"/>
  <c r="BQ31" i="11"/>
  <c r="BP31" i="11"/>
  <c r="BN31" i="11"/>
  <c r="BI31" i="11"/>
  <c r="BH31" i="11"/>
  <c r="BG31" i="11"/>
  <c r="AQ31" i="11"/>
  <c r="AS31" i="11" s="1"/>
  <c r="AT31" i="11" s="1"/>
  <c r="CS31" i="11" s="1"/>
  <c r="AP31" i="11"/>
  <c r="AG31" i="11"/>
  <c r="AI31" i="11" s="1"/>
  <c r="AD31" i="11"/>
  <c r="BO31" i="11" s="1"/>
  <c r="Y31" i="11"/>
  <c r="DM31" i="11" s="1"/>
  <c r="X31" i="11"/>
  <c r="P31" i="11"/>
  <c r="N31" i="11"/>
  <c r="CX30" i="11"/>
  <c r="CW30" i="11"/>
  <c r="CV30" i="11"/>
  <c r="CT30" i="11"/>
  <c r="CS30" i="11"/>
  <c r="CR30" i="11"/>
  <c r="CP30" i="11"/>
  <c r="CI30" i="11"/>
  <c r="CH30" i="11"/>
  <c r="BU30" i="11"/>
  <c r="BN30" i="11"/>
  <c r="BM30" i="11"/>
  <c r="BL30" i="11"/>
  <c r="BH30" i="11"/>
  <c r="BI30" i="11" s="1"/>
  <c r="BG30" i="11"/>
  <c r="AP30" i="11"/>
  <c r="AD30" i="11"/>
  <c r="Y30" i="11"/>
  <c r="DM30" i="11" s="1"/>
  <c r="X30" i="11"/>
  <c r="AF30" i="11" s="1"/>
  <c r="AH30" i="11" s="1"/>
  <c r="P30" i="11"/>
  <c r="CC30" i="11" s="1"/>
  <c r="AQ30" i="11" s="1"/>
  <c r="AS30" i="11" s="1"/>
  <c r="AT30" i="11" s="1"/>
  <c r="N30" i="11"/>
  <c r="CX29" i="11"/>
  <c r="CW29" i="11"/>
  <c r="CV29" i="11"/>
  <c r="CT29" i="11"/>
  <c r="CR29" i="11"/>
  <c r="CP29" i="11"/>
  <c r="CK29" i="11"/>
  <c r="CL29" i="11" s="1"/>
  <c r="CH29" i="11"/>
  <c r="BU29" i="11"/>
  <c r="BQ29" i="11"/>
  <c r="BP29" i="11"/>
  <c r="BN29" i="11"/>
  <c r="BL29" i="11"/>
  <c r="BH29" i="11"/>
  <c r="BI29" i="11" s="1"/>
  <c r="BG29" i="11"/>
  <c r="AP29" i="11"/>
  <c r="AG29" i="11"/>
  <c r="AI29" i="11" s="1"/>
  <c r="AF29" i="11"/>
  <c r="AD29" i="11"/>
  <c r="AE29" i="11" s="1"/>
  <c r="Y29" i="11"/>
  <c r="DM29" i="11" s="1"/>
  <c r="X29" i="11"/>
  <c r="BM29" i="11" s="1"/>
  <c r="P29" i="11"/>
  <c r="CC29" i="11" s="1"/>
  <c r="AQ29" i="11" s="1"/>
  <c r="AS29" i="11" s="1"/>
  <c r="AT29" i="11" s="1"/>
  <c r="CS29" i="11" s="1"/>
  <c r="N29" i="11"/>
  <c r="CX28" i="11"/>
  <c r="CW28" i="11"/>
  <c r="CV28" i="11"/>
  <c r="CT28" i="11"/>
  <c r="CR28" i="11"/>
  <c r="CP28" i="11"/>
  <c r="CO28" i="11"/>
  <c r="CM28" i="11"/>
  <c r="CN28" i="11" s="1"/>
  <c r="CJ28" i="11"/>
  <c r="CH28" i="11"/>
  <c r="BU28" i="11"/>
  <c r="BQ28" i="11"/>
  <c r="BP28" i="11"/>
  <c r="BN28" i="11"/>
  <c r="BL28" i="11"/>
  <c r="BG28" i="11"/>
  <c r="BH28" i="11" s="1"/>
  <c r="BI28" i="11" s="1"/>
  <c r="AP28" i="11"/>
  <c r="AH28" i="11"/>
  <c r="AG28" i="11"/>
  <c r="AI28" i="11" s="1"/>
  <c r="AF28" i="11"/>
  <c r="CI28" i="11" s="1"/>
  <c r="AE28" i="11"/>
  <c r="AD28" i="11"/>
  <c r="BO28" i="11" s="1"/>
  <c r="Y28" i="11"/>
  <c r="DM28" i="11" s="1"/>
  <c r="X28" i="11"/>
  <c r="BM28" i="11" s="1"/>
  <c r="P28" i="11"/>
  <c r="CC28" i="11" s="1"/>
  <c r="CK28" i="11" s="1"/>
  <c r="CL28" i="11" s="1"/>
  <c r="N28" i="11"/>
  <c r="CX27" i="11"/>
  <c r="CW27" i="11"/>
  <c r="CV27" i="11"/>
  <c r="CT27" i="11"/>
  <c r="CR27" i="11"/>
  <c r="CP27" i="11"/>
  <c r="CH27" i="11"/>
  <c r="BU27" i="11"/>
  <c r="BQ27" i="11"/>
  <c r="BP27" i="11"/>
  <c r="BN27" i="11"/>
  <c r="BM27" i="11"/>
  <c r="BH27" i="11"/>
  <c r="BI27" i="11" s="1"/>
  <c r="BG27" i="11"/>
  <c r="AP27" i="11"/>
  <c r="AI27" i="11"/>
  <c r="AG27" i="11"/>
  <c r="AE27" i="11"/>
  <c r="AD27" i="11"/>
  <c r="BO27" i="11" s="1"/>
  <c r="Y27" i="11"/>
  <c r="DM27" i="11" s="1"/>
  <c r="X27" i="11"/>
  <c r="P27" i="11"/>
  <c r="CC27" i="11" s="1"/>
  <c r="N27" i="11"/>
  <c r="CX26" i="11"/>
  <c r="CW26" i="11"/>
  <c r="CV26" i="11"/>
  <c r="CT26" i="11"/>
  <c r="CR26" i="11"/>
  <c r="CP26" i="11"/>
  <c r="CK26" i="11"/>
  <c r="CL26" i="11" s="1"/>
  <c r="CH26" i="11"/>
  <c r="BU26" i="11"/>
  <c r="BP26" i="11"/>
  <c r="BH26" i="11"/>
  <c r="BI26" i="11" s="1"/>
  <c r="BG26" i="11"/>
  <c r="AS26" i="11"/>
  <c r="AT26" i="11" s="1"/>
  <c r="CS26" i="11" s="1"/>
  <c r="AP26" i="11"/>
  <c r="AD26" i="11"/>
  <c r="Y26" i="11"/>
  <c r="DM26" i="11" s="1"/>
  <c r="X26" i="11"/>
  <c r="P26" i="11"/>
  <c r="CC26" i="11" s="1"/>
  <c r="AQ26" i="11" s="1"/>
  <c r="N26" i="11"/>
  <c r="CX25" i="11"/>
  <c r="CW25" i="11"/>
  <c r="CV25" i="11"/>
  <c r="CT25" i="11"/>
  <c r="CS25" i="11"/>
  <c r="CR25" i="11"/>
  <c r="CP25" i="11"/>
  <c r="CK25" i="11"/>
  <c r="CL25" i="11" s="1"/>
  <c r="CH25" i="11"/>
  <c r="BU25" i="11"/>
  <c r="BQ25" i="11"/>
  <c r="BP25" i="11"/>
  <c r="BO25" i="11"/>
  <c r="BH25" i="11"/>
  <c r="BI25" i="11" s="1"/>
  <c r="BG25" i="11"/>
  <c r="AQ25" i="11"/>
  <c r="AS25" i="11" s="1"/>
  <c r="AT25" i="11" s="1"/>
  <c r="AP25" i="11"/>
  <c r="AG25" i="11"/>
  <c r="AI25" i="11" s="1"/>
  <c r="AF25" i="11"/>
  <c r="AE25" i="11"/>
  <c r="AD25" i="11"/>
  <c r="Y25" i="11"/>
  <c r="DM25" i="11" s="1"/>
  <c r="X25" i="11"/>
  <c r="BM25" i="11" s="1"/>
  <c r="P25" i="11"/>
  <c r="CC25" i="11" s="1"/>
  <c r="N25" i="11"/>
  <c r="DM24" i="11"/>
  <c r="CX24" i="11"/>
  <c r="CW24" i="11"/>
  <c r="CV24" i="11"/>
  <c r="CT24" i="11"/>
  <c r="CR24" i="11"/>
  <c r="CP24" i="11"/>
  <c r="CK24" i="11"/>
  <c r="CL24" i="11" s="1"/>
  <c r="CH24" i="11"/>
  <c r="CC24" i="11"/>
  <c r="AQ24" i="11" s="1"/>
  <c r="AS24" i="11" s="1"/>
  <c r="BU24" i="11"/>
  <c r="BQ24" i="11"/>
  <c r="BO24" i="11"/>
  <c r="BN24" i="11"/>
  <c r="BL24" i="11"/>
  <c r="BG24" i="11"/>
  <c r="BH24" i="11" s="1"/>
  <c r="BI24" i="11" s="1"/>
  <c r="AT24" i="11"/>
  <c r="CS24" i="11" s="1"/>
  <c r="AP24" i="11"/>
  <c r="AG24" i="11"/>
  <c r="AI24" i="11" s="1"/>
  <c r="AF24" i="11"/>
  <c r="AE24" i="11"/>
  <c r="AD24" i="11"/>
  <c r="CM24" i="11" s="1"/>
  <c r="CN24" i="11" s="1"/>
  <c r="Y24" i="11"/>
  <c r="X24" i="11"/>
  <c r="BM24" i="11" s="1"/>
  <c r="P24" i="11"/>
  <c r="N24" i="11"/>
  <c r="DM23" i="11"/>
  <c r="CX23" i="11"/>
  <c r="CW23" i="11"/>
  <c r="CV23" i="11"/>
  <c r="CT23" i="11"/>
  <c r="CR23" i="11"/>
  <c r="CP23" i="11"/>
  <c r="CL23" i="11"/>
  <c r="CH23" i="11"/>
  <c r="CC23" i="11"/>
  <c r="CK23" i="11" s="1"/>
  <c r="BU23" i="11"/>
  <c r="BQ23" i="11"/>
  <c r="BP23" i="11"/>
  <c r="BM23" i="11"/>
  <c r="BG23" i="11"/>
  <c r="BH23" i="11" s="1"/>
  <c r="BI23" i="11" s="1"/>
  <c r="AP23" i="11"/>
  <c r="AI23" i="11"/>
  <c r="AG23" i="11"/>
  <c r="AE23" i="11"/>
  <c r="AD23" i="11"/>
  <c r="BO23" i="11" s="1"/>
  <c r="Y23" i="11"/>
  <c r="X23" i="11"/>
  <c r="CM23" i="11" s="1"/>
  <c r="CO23" i="11" s="1"/>
  <c r="P23" i="11"/>
  <c r="N23" i="11"/>
  <c r="CX22" i="11"/>
  <c r="CW22" i="11"/>
  <c r="CV22" i="11"/>
  <c r="CT22" i="11"/>
  <c r="CR22" i="11"/>
  <c r="CP22" i="11"/>
  <c r="CI22" i="11"/>
  <c r="CJ22" i="11" s="1"/>
  <c r="CH22" i="11"/>
  <c r="BU22" i="11"/>
  <c r="BP22" i="11"/>
  <c r="BM22" i="11"/>
  <c r="BL22" i="11"/>
  <c r="BH22" i="11"/>
  <c r="BI22" i="11" s="1"/>
  <c r="BG22" i="11"/>
  <c r="AP22" i="11"/>
  <c r="AD22" i="11"/>
  <c r="Y22" i="11"/>
  <c r="DM22" i="11" s="1"/>
  <c r="X22" i="11"/>
  <c r="AF22" i="11" s="1"/>
  <c r="AH22" i="11" s="1"/>
  <c r="P22" i="11"/>
  <c r="CC22" i="11" s="1"/>
  <c r="N22" i="11"/>
  <c r="CX21" i="11"/>
  <c r="CW21" i="11"/>
  <c r="CV21" i="11"/>
  <c r="CT21" i="11"/>
  <c r="CR21" i="11"/>
  <c r="CP21" i="11"/>
  <c r="CH21" i="11"/>
  <c r="BU21" i="11"/>
  <c r="BP21" i="11"/>
  <c r="BO21" i="11"/>
  <c r="BN21" i="11"/>
  <c r="BM21" i="11"/>
  <c r="BG21" i="11"/>
  <c r="BH21" i="11" s="1"/>
  <c r="BI21" i="11" s="1"/>
  <c r="AP21" i="11"/>
  <c r="AI21" i="11"/>
  <c r="AG21" i="11"/>
  <c r="AF21" i="11"/>
  <c r="AH21" i="11" s="1"/>
  <c r="AE21" i="11"/>
  <c r="AD21" i="11"/>
  <c r="BQ21" i="11" s="1"/>
  <c r="Y21" i="11"/>
  <c r="DM21" i="11" s="1"/>
  <c r="X21" i="11"/>
  <c r="BL21" i="11" s="1"/>
  <c r="P21" i="11"/>
  <c r="CC21" i="11" s="1"/>
  <c r="N21" i="11"/>
  <c r="DM20" i="11"/>
  <c r="CX20" i="11"/>
  <c r="CW20" i="11"/>
  <c r="CV20" i="11"/>
  <c r="CT20" i="11"/>
  <c r="CR20" i="11"/>
  <c r="CP20" i="11"/>
  <c r="CJ20" i="11"/>
  <c r="CH20" i="11"/>
  <c r="BU20" i="11"/>
  <c r="BQ20" i="11"/>
  <c r="BO20" i="11"/>
  <c r="BN20" i="11"/>
  <c r="BL20" i="11"/>
  <c r="BG20" i="11"/>
  <c r="BH20" i="11" s="1"/>
  <c r="BI20" i="11" s="1"/>
  <c r="AP20" i="11"/>
  <c r="AI20" i="11"/>
  <c r="AH20" i="11"/>
  <c r="AG20" i="11"/>
  <c r="AF20" i="11"/>
  <c r="CI20" i="11" s="1"/>
  <c r="AE20" i="11"/>
  <c r="AD20" i="11"/>
  <c r="CM20" i="11" s="1"/>
  <c r="Y20" i="11"/>
  <c r="X20" i="11"/>
  <c r="BM20" i="11" s="1"/>
  <c r="P20" i="11"/>
  <c r="CC20" i="11" s="1"/>
  <c r="N20" i="11"/>
  <c r="DM19" i="11"/>
  <c r="CX19" i="11"/>
  <c r="CW19" i="11"/>
  <c r="CV19" i="11"/>
  <c r="CT19" i="11"/>
  <c r="CR19" i="11"/>
  <c r="CP19" i="11"/>
  <c r="CI19" i="11"/>
  <c r="CH19" i="11"/>
  <c r="BU19" i="11"/>
  <c r="BL19" i="11"/>
  <c r="BG19" i="11"/>
  <c r="BH19" i="11" s="1"/>
  <c r="BI19" i="11" s="1"/>
  <c r="AP19" i="11"/>
  <c r="AH19" i="11"/>
  <c r="AG19" i="11"/>
  <c r="AI19" i="11" s="1"/>
  <c r="AE19" i="11"/>
  <c r="AD19" i="11"/>
  <c r="BO19" i="11" s="1"/>
  <c r="Y19" i="11"/>
  <c r="X19" i="11"/>
  <c r="AF19" i="11" s="1"/>
  <c r="P19" i="11"/>
  <c r="CC19" i="11" s="1"/>
  <c r="N19" i="11"/>
  <c r="CX18" i="11"/>
  <c r="CW18" i="11"/>
  <c r="CV18" i="11"/>
  <c r="CT18" i="11"/>
  <c r="CR18" i="11"/>
  <c r="CP18" i="11"/>
  <c r="CH18" i="11"/>
  <c r="BU18" i="11"/>
  <c r="BQ18" i="11"/>
  <c r="BL18" i="11"/>
  <c r="BH18" i="11"/>
  <c r="BI18" i="11" s="1"/>
  <c r="BG18" i="11"/>
  <c r="AP18" i="11"/>
  <c r="AI18" i="11"/>
  <c r="AG18" i="11"/>
  <c r="AD18" i="11"/>
  <c r="BP18" i="11" s="1"/>
  <c r="Z18" i="11"/>
  <c r="Y18" i="11"/>
  <c r="DM18" i="11" s="1"/>
  <c r="X18" i="11"/>
  <c r="P18" i="11"/>
  <c r="CC18" i="11" s="1"/>
  <c r="N18" i="11"/>
  <c r="CX17" i="11"/>
  <c r="CW17" i="11"/>
  <c r="CV17" i="11"/>
  <c r="CT17" i="11"/>
  <c r="CR17" i="11"/>
  <c r="CP17" i="11"/>
  <c r="CH17" i="11"/>
  <c r="BU17" i="11"/>
  <c r="BO17" i="11"/>
  <c r="BM17" i="11"/>
  <c r="BH17" i="11"/>
  <c r="BI17" i="11" s="1"/>
  <c r="BG17" i="11"/>
  <c r="AP17" i="11"/>
  <c r="AE17" i="11"/>
  <c r="AD17" i="11"/>
  <c r="Z17" i="11"/>
  <c r="Y17" i="11"/>
  <c r="DM17" i="11" s="1"/>
  <c r="X17" i="11"/>
  <c r="BN17" i="11" s="1"/>
  <c r="P17" i="11"/>
  <c r="CC17" i="11" s="1"/>
  <c r="AQ17" i="11" s="1"/>
  <c r="AS17" i="11" s="1"/>
  <c r="AT17" i="11" s="1"/>
  <c r="CS17" i="11" s="1"/>
  <c r="N17" i="11"/>
  <c r="DM16" i="11"/>
  <c r="CX16" i="11"/>
  <c r="CW16" i="11"/>
  <c r="CV16" i="11"/>
  <c r="CT16" i="11"/>
  <c r="CR16" i="11"/>
  <c r="CP16" i="11"/>
  <c r="CO16" i="11"/>
  <c r="CN16" i="11"/>
  <c r="CH16" i="11"/>
  <c r="CC16" i="11"/>
  <c r="BU16" i="11"/>
  <c r="BP16" i="11"/>
  <c r="BH16" i="11"/>
  <c r="BI16" i="11" s="1"/>
  <c r="BG16" i="11"/>
  <c r="AP16" i="11"/>
  <c r="AH16" i="11"/>
  <c r="AG16" i="11"/>
  <c r="AI16" i="11" s="1"/>
  <c r="AF16" i="11"/>
  <c r="CI16" i="11" s="1"/>
  <c r="CJ16" i="11" s="1"/>
  <c r="AE16" i="11"/>
  <c r="AD16" i="11"/>
  <c r="CM16" i="11" s="1"/>
  <c r="Y16" i="11"/>
  <c r="X16" i="11"/>
  <c r="BN16" i="11" s="1"/>
  <c r="P16" i="11"/>
  <c r="N16" i="11"/>
  <c r="CX15" i="11"/>
  <c r="CW15" i="11"/>
  <c r="CV15" i="11"/>
  <c r="CT15" i="11"/>
  <c r="CR15" i="11"/>
  <c r="CP15" i="11"/>
  <c r="CH15" i="11"/>
  <c r="BU15" i="11"/>
  <c r="BQ15" i="11"/>
  <c r="BM15" i="11"/>
  <c r="BH15" i="11"/>
  <c r="BI15" i="11" s="1"/>
  <c r="BG15" i="11"/>
  <c r="AP15" i="11"/>
  <c r="AI15" i="11"/>
  <c r="AG15" i="11"/>
  <c r="AD15" i="11"/>
  <c r="BP15" i="11" s="1"/>
  <c r="Y15" i="11"/>
  <c r="DM15" i="11" s="1"/>
  <c r="X15" i="11"/>
  <c r="P15" i="11"/>
  <c r="CC15" i="11" s="1"/>
  <c r="N15" i="11"/>
  <c r="CX14" i="11"/>
  <c r="CW14" i="11"/>
  <c r="CV14" i="11"/>
  <c r="CT14" i="11"/>
  <c r="CR14" i="11"/>
  <c r="CP14" i="11"/>
  <c r="CH14" i="11"/>
  <c r="BU14" i="11"/>
  <c r="BN14" i="11"/>
  <c r="BL14" i="11"/>
  <c r="BG14" i="11"/>
  <c r="BH14" i="11" s="1"/>
  <c r="BI14" i="11" s="1"/>
  <c r="AP14" i="11"/>
  <c r="AD14" i="11"/>
  <c r="BO14" i="11" s="1"/>
  <c r="Y14" i="11"/>
  <c r="DM14" i="11" s="1"/>
  <c r="X14" i="11"/>
  <c r="BM14" i="11" s="1"/>
  <c r="P14" i="11"/>
  <c r="CC14" i="11" s="1"/>
  <c r="N14" i="11"/>
  <c r="CX13" i="11"/>
  <c r="CW13" i="11"/>
  <c r="CV13" i="11"/>
  <c r="CT13" i="11"/>
  <c r="CR13" i="11"/>
  <c r="CP13" i="11"/>
  <c r="CM13" i="11"/>
  <c r="CH13" i="11"/>
  <c r="BU13" i="11"/>
  <c r="BQ13" i="11"/>
  <c r="BP13" i="11"/>
  <c r="BN13" i="11"/>
  <c r="BG13" i="11"/>
  <c r="BH13" i="11" s="1"/>
  <c r="BI13" i="11" s="1"/>
  <c r="AP13" i="11"/>
  <c r="AG13" i="11"/>
  <c r="AI13" i="11" s="1"/>
  <c r="AF13" i="11"/>
  <c r="AE13" i="11"/>
  <c r="AD13" i="11"/>
  <c r="BO13" i="11" s="1"/>
  <c r="Y13" i="11"/>
  <c r="DM13" i="11" s="1"/>
  <c r="X13" i="11"/>
  <c r="BM13" i="11" s="1"/>
  <c r="P13" i="11"/>
  <c r="CC13" i="11" s="1"/>
  <c r="N13" i="11"/>
  <c r="DM12" i="11"/>
  <c r="DM4" i="11" s="1"/>
  <c r="CX12" i="11"/>
  <c r="CW12" i="11"/>
  <c r="CV12" i="11"/>
  <c r="CT12" i="11"/>
  <c r="CR12" i="11"/>
  <c r="CP12" i="11"/>
  <c r="CH12" i="11"/>
  <c r="CH2" i="11" s="1"/>
  <c r="BU12" i="11"/>
  <c r="BP12" i="11"/>
  <c r="BL12" i="11"/>
  <c r="BH12" i="11"/>
  <c r="BI12" i="11" s="1"/>
  <c r="BG12" i="11"/>
  <c r="AP12" i="11"/>
  <c r="AH12" i="11"/>
  <c r="AG12" i="11"/>
  <c r="AF12" i="11"/>
  <c r="CI12" i="11" s="1"/>
  <c r="AE12" i="11"/>
  <c r="AD12" i="11"/>
  <c r="CM12" i="11" s="1"/>
  <c r="CO12" i="11" s="1"/>
  <c r="CO2" i="11" s="1"/>
  <c r="Y12" i="11"/>
  <c r="X12" i="11"/>
  <c r="BN12" i="11" s="1"/>
  <c r="P12" i="11"/>
  <c r="CC12" i="11" s="1"/>
  <c r="N12" i="11"/>
  <c r="CX11" i="11"/>
  <c r="CU11" i="11"/>
  <c r="CF11" i="11"/>
  <c r="AZ11" i="11"/>
  <c r="AU11" i="11"/>
  <c r="AJ11" i="11"/>
  <c r="R11" i="11"/>
  <c r="M5" i="11"/>
  <c r="AG4" i="11"/>
  <c r="CM2" i="11"/>
  <c r="CX54" i="10"/>
  <c r="CW54" i="10"/>
  <c r="CV54" i="10"/>
  <c r="CT54" i="10"/>
  <c r="CR54" i="10"/>
  <c r="CP54" i="10"/>
  <c r="CK54" i="10"/>
  <c r="CL54" i="10" s="1"/>
  <c r="CI54" i="10"/>
  <c r="CJ54" i="10" s="1"/>
  <c r="CH54" i="10"/>
  <c r="CC54" i="10"/>
  <c r="AQ54" i="10" s="1"/>
  <c r="AS54" i="10" s="1"/>
  <c r="AT54" i="10" s="1"/>
  <c r="CS54" i="10" s="1"/>
  <c r="BU54" i="10"/>
  <c r="BO54" i="10"/>
  <c r="BM54" i="10"/>
  <c r="BG54" i="10"/>
  <c r="BH54" i="10" s="1"/>
  <c r="BI54" i="10" s="1"/>
  <c r="AP54" i="10"/>
  <c r="AH54" i="10"/>
  <c r="AF54" i="10"/>
  <c r="AE54" i="10"/>
  <c r="AD54" i="10"/>
  <c r="Z54" i="10"/>
  <c r="Y54" i="10"/>
  <c r="DM54" i="10" s="1"/>
  <c r="X54" i="10"/>
  <c r="BN54" i="10" s="1"/>
  <c r="P54" i="10"/>
  <c r="N54" i="10"/>
  <c r="DM53" i="10"/>
  <c r="CX53" i="10"/>
  <c r="CW53" i="10"/>
  <c r="CV53" i="10"/>
  <c r="CT53" i="10"/>
  <c r="CR53" i="10"/>
  <c r="CP53" i="10"/>
  <c r="CO53" i="10"/>
  <c r="CN53" i="10"/>
  <c r="CM53" i="10"/>
  <c r="CH53" i="10"/>
  <c r="BU53" i="10"/>
  <c r="BQ53" i="10"/>
  <c r="BP53" i="10"/>
  <c r="BN53" i="10"/>
  <c r="BL53" i="10"/>
  <c r="BH53" i="10"/>
  <c r="BI53" i="10" s="1"/>
  <c r="BG53" i="10"/>
  <c r="AP53" i="10"/>
  <c r="AH53" i="10"/>
  <c r="AG53" i="10"/>
  <c r="AI53" i="10" s="1"/>
  <c r="AF53" i="10"/>
  <c r="CI53" i="10" s="1"/>
  <c r="CJ53" i="10" s="1"/>
  <c r="AE53" i="10"/>
  <c r="AD53" i="10"/>
  <c r="BO53" i="10" s="1"/>
  <c r="Y53" i="10"/>
  <c r="X53" i="10"/>
  <c r="BM53" i="10" s="1"/>
  <c r="P53" i="10"/>
  <c r="CC53" i="10" s="1"/>
  <c r="N53" i="10"/>
  <c r="CX52" i="10"/>
  <c r="CW52" i="10"/>
  <c r="CV52" i="10"/>
  <c r="CT52" i="10"/>
  <c r="CR52" i="10"/>
  <c r="CP52" i="10"/>
  <c r="CH52" i="10"/>
  <c r="BU52" i="10"/>
  <c r="BQ52" i="10"/>
  <c r="BP52" i="10"/>
  <c r="BM52" i="10"/>
  <c r="BL52" i="10"/>
  <c r="BH52" i="10"/>
  <c r="BI52" i="10" s="1"/>
  <c r="BG52" i="10"/>
  <c r="AP52" i="10"/>
  <c r="AG52" i="10"/>
  <c r="AI52" i="10" s="1"/>
  <c r="AE52" i="10"/>
  <c r="AD52" i="10"/>
  <c r="BO52" i="10" s="1"/>
  <c r="Z52" i="10"/>
  <c r="Y52" i="10"/>
  <c r="DM52" i="10" s="1"/>
  <c r="X52" i="10"/>
  <c r="P52" i="10"/>
  <c r="CC52" i="10" s="1"/>
  <c r="N52" i="10"/>
  <c r="DM51" i="10"/>
  <c r="CX51" i="10"/>
  <c r="CW51" i="10"/>
  <c r="CV51" i="10"/>
  <c r="CT51" i="10"/>
  <c r="CR51" i="10"/>
  <c r="CP51" i="10"/>
  <c r="CH51" i="10"/>
  <c r="BU51" i="10"/>
  <c r="BM51" i="10"/>
  <c r="BG51" i="10"/>
  <c r="BH51" i="10" s="1"/>
  <c r="BI51" i="10" s="1"/>
  <c r="AP51" i="10"/>
  <c r="AD51" i="10"/>
  <c r="Y51" i="10"/>
  <c r="X51" i="10"/>
  <c r="P51" i="10"/>
  <c r="CC51" i="10" s="1"/>
  <c r="N51" i="10"/>
  <c r="CX50" i="10"/>
  <c r="CW50" i="10"/>
  <c r="CV50" i="10"/>
  <c r="CT50" i="10"/>
  <c r="CR50" i="10"/>
  <c r="CP50" i="10"/>
  <c r="CH50" i="10"/>
  <c r="BU50" i="10"/>
  <c r="BQ50" i="10"/>
  <c r="BP50" i="10"/>
  <c r="BO50" i="10"/>
  <c r="BG50" i="10"/>
  <c r="BH50" i="10" s="1"/>
  <c r="BI50" i="10" s="1"/>
  <c r="AP50" i="10"/>
  <c r="AG50" i="10"/>
  <c r="AI50" i="10" s="1"/>
  <c r="AE50" i="10"/>
  <c r="AD50" i="10"/>
  <c r="Y50" i="10"/>
  <c r="DM50" i="10" s="1"/>
  <c r="X50" i="10"/>
  <c r="P50" i="10"/>
  <c r="CC50" i="10" s="1"/>
  <c r="N50" i="10"/>
  <c r="DM49" i="10"/>
  <c r="CX49" i="10"/>
  <c r="CW49" i="10"/>
  <c r="CV49" i="10"/>
  <c r="CT49" i="10"/>
  <c r="CR49" i="10"/>
  <c r="CP49" i="10"/>
  <c r="CH49" i="10"/>
  <c r="BU49" i="10"/>
  <c r="BQ49" i="10"/>
  <c r="BO49" i="10"/>
  <c r="BL49" i="10"/>
  <c r="BH49" i="10"/>
  <c r="BI49" i="10" s="1"/>
  <c r="BG49" i="10"/>
  <c r="AP49" i="10"/>
  <c r="AI49" i="10"/>
  <c r="AH49" i="10"/>
  <c r="AG49" i="10"/>
  <c r="AF49" i="10"/>
  <c r="CI49" i="10" s="1"/>
  <c r="CJ49" i="10" s="1"/>
  <c r="AD49" i="10"/>
  <c r="Y49" i="10"/>
  <c r="X49" i="10"/>
  <c r="BN49" i="10" s="1"/>
  <c r="P49" i="10"/>
  <c r="CC49" i="10" s="1"/>
  <c r="N49" i="10"/>
  <c r="DM48" i="10"/>
  <c r="CX48" i="10"/>
  <c r="CW48" i="10"/>
  <c r="CV48" i="10"/>
  <c r="CT48" i="10"/>
  <c r="CR48" i="10"/>
  <c r="CP48" i="10"/>
  <c r="CO48" i="10"/>
  <c r="CM48" i="10"/>
  <c r="CN48" i="10" s="1"/>
  <c r="CH48" i="10"/>
  <c r="BU48" i="10"/>
  <c r="BQ48" i="10"/>
  <c r="BN48" i="10"/>
  <c r="BM48" i="10"/>
  <c r="BL48" i="10"/>
  <c r="BG48" i="10"/>
  <c r="BH48" i="10" s="1"/>
  <c r="BI48" i="10" s="1"/>
  <c r="AP48" i="10"/>
  <c r="AH48" i="10"/>
  <c r="AF48" i="10"/>
  <c r="CI48" i="10" s="1"/>
  <c r="CJ48" i="10" s="1"/>
  <c r="AD48" i="10"/>
  <c r="AG48" i="10" s="1"/>
  <c r="AI48" i="10" s="1"/>
  <c r="Y48" i="10"/>
  <c r="X48" i="10"/>
  <c r="P48" i="10"/>
  <c r="CC48" i="10" s="1"/>
  <c r="N48" i="10"/>
  <c r="DM47" i="10"/>
  <c r="CX47" i="10"/>
  <c r="CW47" i="10"/>
  <c r="CV47" i="10"/>
  <c r="CT47" i="10"/>
  <c r="CR47" i="10"/>
  <c r="CP47" i="10"/>
  <c r="CH47" i="10"/>
  <c r="BU47" i="10"/>
  <c r="BN47" i="10"/>
  <c r="BG47" i="10"/>
  <c r="BH47" i="10" s="1"/>
  <c r="BI47" i="10" s="1"/>
  <c r="AP47" i="10"/>
  <c r="AD47" i="10"/>
  <c r="Y47" i="10"/>
  <c r="X47" i="10"/>
  <c r="P47" i="10"/>
  <c r="CC47" i="10" s="1"/>
  <c r="N47" i="10"/>
  <c r="CX46" i="10"/>
  <c r="CW46" i="10"/>
  <c r="CV46" i="10"/>
  <c r="CT46" i="10"/>
  <c r="CR46" i="10"/>
  <c r="CP46" i="10"/>
  <c r="CN46" i="10"/>
  <c r="CM46" i="10"/>
  <c r="CO46" i="10" s="1"/>
  <c r="CI46" i="10"/>
  <c r="CJ46" i="10" s="1"/>
  <c r="CH46" i="10"/>
  <c r="BU46" i="10"/>
  <c r="BP46" i="10"/>
  <c r="BO46" i="10"/>
  <c r="BN46" i="10"/>
  <c r="BM46" i="10"/>
  <c r="BG46" i="10"/>
  <c r="BH46" i="10" s="1"/>
  <c r="BI46" i="10" s="1"/>
  <c r="AP46" i="10"/>
  <c r="AH46" i="10"/>
  <c r="AF46" i="10"/>
  <c r="AE46" i="10"/>
  <c r="AD46" i="10"/>
  <c r="AG46" i="10" s="1"/>
  <c r="AI46" i="10" s="1"/>
  <c r="Z46" i="10"/>
  <c r="Y46" i="10"/>
  <c r="DM46" i="10" s="1"/>
  <c r="X46" i="10"/>
  <c r="BL46" i="10" s="1"/>
  <c r="P46" i="10"/>
  <c r="CC46" i="10" s="1"/>
  <c r="AQ46" i="10" s="1"/>
  <c r="AS46" i="10" s="1"/>
  <c r="AT46" i="10" s="1"/>
  <c r="CS46" i="10" s="1"/>
  <c r="N46" i="10"/>
  <c r="CX45" i="10"/>
  <c r="CW45" i="10"/>
  <c r="CV45" i="10"/>
  <c r="CT45" i="10"/>
  <c r="CS45" i="10"/>
  <c r="CR45" i="10"/>
  <c r="CP45" i="10"/>
  <c r="CM45" i="10"/>
  <c r="CN45" i="10" s="1"/>
  <c r="CL45" i="10"/>
  <c r="CH45" i="10"/>
  <c r="BU45" i="10"/>
  <c r="BQ45" i="10"/>
  <c r="BP45" i="10"/>
  <c r="BN45" i="10"/>
  <c r="BL45" i="10"/>
  <c r="BG45" i="10"/>
  <c r="BH45" i="10" s="1"/>
  <c r="BI45" i="10" s="1"/>
  <c r="AQ45" i="10"/>
  <c r="AS45" i="10" s="1"/>
  <c r="AT45" i="10" s="1"/>
  <c r="AP45" i="10"/>
  <c r="AG45" i="10"/>
  <c r="AI45" i="10" s="1"/>
  <c r="AE45" i="10"/>
  <c r="AD45" i="10"/>
  <c r="BO45" i="10" s="1"/>
  <c r="Y45" i="10"/>
  <c r="DM45" i="10" s="1"/>
  <c r="X45" i="10"/>
  <c r="P45" i="10"/>
  <c r="CC45" i="10" s="1"/>
  <c r="CK45" i="10" s="1"/>
  <c r="N45" i="10"/>
  <c r="CX44" i="10"/>
  <c r="CW44" i="10"/>
  <c r="CV44" i="10"/>
  <c r="CT44" i="10"/>
  <c r="CR44" i="10"/>
  <c r="CP44" i="10"/>
  <c r="CL44" i="10"/>
  <c r="CK44" i="10"/>
  <c r="CH44" i="10"/>
  <c r="CC44" i="10"/>
  <c r="BU44" i="10"/>
  <c r="BI44" i="10"/>
  <c r="BH44" i="10"/>
  <c r="BG44" i="10"/>
  <c r="AT44" i="10"/>
  <c r="CS44" i="10" s="1"/>
  <c r="AQ44" i="10"/>
  <c r="AS44" i="10" s="1"/>
  <c r="AP44" i="10"/>
  <c r="AD44" i="10"/>
  <c r="Y44" i="10"/>
  <c r="DM44" i="10" s="1"/>
  <c r="X44" i="10"/>
  <c r="P44" i="10"/>
  <c r="N44" i="10"/>
  <c r="CX43" i="10"/>
  <c r="CW43" i="10"/>
  <c r="CV43" i="10"/>
  <c r="CT43" i="10"/>
  <c r="CS43" i="10"/>
  <c r="CR43" i="10"/>
  <c r="CP43" i="10"/>
  <c r="CI43" i="10"/>
  <c r="CJ43" i="10" s="1"/>
  <c r="CH43" i="10"/>
  <c r="BU43" i="10"/>
  <c r="BQ43" i="10"/>
  <c r="BM43" i="10"/>
  <c r="BL43" i="10"/>
  <c r="BH43" i="10"/>
  <c r="BI43" i="10" s="1"/>
  <c r="BG43" i="10"/>
  <c r="AP43" i="10"/>
  <c r="AF43" i="10"/>
  <c r="AH43" i="10" s="1"/>
  <c r="AD43" i="10"/>
  <c r="Z43" i="10"/>
  <c r="Y43" i="10"/>
  <c r="DM43" i="10" s="1"/>
  <c r="X43" i="10"/>
  <c r="BN43" i="10" s="1"/>
  <c r="P43" i="10"/>
  <c r="CC43" i="10" s="1"/>
  <c r="AQ43" i="10" s="1"/>
  <c r="AS43" i="10" s="1"/>
  <c r="AT43" i="10" s="1"/>
  <c r="N43" i="10"/>
  <c r="DM42" i="10"/>
  <c r="CX42" i="10"/>
  <c r="CW42" i="10"/>
  <c r="CV42" i="10"/>
  <c r="CT42" i="10"/>
  <c r="CR42" i="10"/>
  <c r="CP42" i="10"/>
  <c r="CH42" i="10"/>
  <c r="CC42" i="10"/>
  <c r="BU42" i="10"/>
  <c r="BQ42" i="10"/>
  <c r="BI42" i="10"/>
  <c r="BH42" i="10"/>
  <c r="BG42" i="10"/>
  <c r="AP42" i="10"/>
  <c r="AG42" i="10"/>
  <c r="AI42" i="10" s="1"/>
  <c r="AD42" i="10"/>
  <c r="Y42" i="10"/>
  <c r="X42" i="10"/>
  <c r="P42" i="10"/>
  <c r="N42" i="10"/>
  <c r="CX41" i="10"/>
  <c r="CW41" i="10"/>
  <c r="CV41" i="10"/>
  <c r="CT41" i="10"/>
  <c r="CR41" i="10"/>
  <c r="CP41" i="10"/>
  <c r="CJ41" i="10"/>
  <c r="CH41" i="10"/>
  <c r="BU41" i="10"/>
  <c r="BN41" i="10"/>
  <c r="BL41" i="10"/>
  <c r="BI41" i="10"/>
  <c r="BG41" i="10"/>
  <c r="BH41" i="10" s="1"/>
  <c r="AP41" i="10"/>
  <c r="AF41" i="10"/>
  <c r="CI41" i="10" s="1"/>
  <c r="AD41" i="10"/>
  <c r="Y41" i="10"/>
  <c r="DM41" i="10" s="1"/>
  <c r="X41" i="10"/>
  <c r="BM41" i="10" s="1"/>
  <c r="P41" i="10"/>
  <c r="CC41" i="10" s="1"/>
  <c r="N41" i="10"/>
  <c r="DM40" i="10"/>
  <c r="CX40" i="10"/>
  <c r="CW40" i="10"/>
  <c r="CV40" i="10"/>
  <c r="CT40" i="10"/>
  <c r="CR40" i="10"/>
  <c r="CP40" i="10"/>
  <c r="CH40" i="10"/>
  <c r="BU40" i="10"/>
  <c r="BQ40" i="10"/>
  <c r="BP40" i="10"/>
  <c r="BI40" i="10"/>
  <c r="BG40" i="10"/>
  <c r="BH40" i="10" s="1"/>
  <c r="AP40" i="10"/>
  <c r="AD40" i="10"/>
  <c r="AG40" i="10" s="1"/>
  <c r="AI40" i="10" s="1"/>
  <c r="Y40" i="10"/>
  <c r="X40" i="10"/>
  <c r="P40" i="10"/>
  <c r="CC40" i="10" s="1"/>
  <c r="N40" i="10"/>
  <c r="CX39" i="10"/>
  <c r="CW39" i="10"/>
  <c r="CV39" i="10"/>
  <c r="CT39" i="10"/>
  <c r="CR39" i="10"/>
  <c r="CP39" i="10"/>
  <c r="CL39" i="10"/>
  <c r="CJ39" i="10"/>
  <c r="CI39" i="10"/>
  <c r="CH39" i="10"/>
  <c r="CC39" i="10"/>
  <c r="CK39" i="10" s="1"/>
  <c r="BU39" i="10"/>
  <c r="BP39" i="10"/>
  <c r="BO39" i="10"/>
  <c r="BN39" i="10"/>
  <c r="BM39" i="10"/>
  <c r="BH39" i="10"/>
  <c r="BI39" i="10" s="1"/>
  <c r="BG39" i="10"/>
  <c r="AQ39" i="10"/>
  <c r="AS39" i="10" s="1"/>
  <c r="AT39" i="10" s="1"/>
  <c r="CS39" i="10" s="1"/>
  <c r="AP39" i="10"/>
  <c r="AH39" i="10"/>
  <c r="AG39" i="10"/>
  <c r="AI39" i="10" s="1"/>
  <c r="AF39" i="10"/>
  <c r="AE39" i="10"/>
  <c r="AD39" i="10"/>
  <c r="Z39" i="10"/>
  <c r="Y39" i="10"/>
  <c r="DM39" i="10" s="1"/>
  <c r="X39" i="10"/>
  <c r="BL39" i="10" s="1"/>
  <c r="P39" i="10"/>
  <c r="N39" i="10"/>
  <c r="CX38" i="10"/>
  <c r="CW38" i="10"/>
  <c r="CV38" i="10"/>
  <c r="CT38" i="10"/>
  <c r="CR38" i="10"/>
  <c r="CP38" i="10"/>
  <c r="CO38" i="10"/>
  <c r="CM38" i="10"/>
  <c r="CN38" i="10" s="1"/>
  <c r="CI38" i="10"/>
  <c r="CJ38" i="10" s="1"/>
  <c r="CH38" i="10"/>
  <c r="BU38" i="10"/>
  <c r="BQ38" i="10"/>
  <c r="BP38" i="10"/>
  <c r="BN38" i="10"/>
  <c r="BM38" i="10"/>
  <c r="BG38" i="10"/>
  <c r="BH38" i="10" s="1"/>
  <c r="BI38" i="10" s="1"/>
  <c r="AP38" i="10"/>
  <c r="AH38" i="10"/>
  <c r="AG38" i="10"/>
  <c r="AI38" i="10" s="1"/>
  <c r="AF38" i="10"/>
  <c r="AE38" i="10"/>
  <c r="AD38" i="10"/>
  <c r="BO38" i="10" s="1"/>
  <c r="Y38" i="10"/>
  <c r="DM38" i="10" s="1"/>
  <c r="X38" i="10"/>
  <c r="BL38" i="10" s="1"/>
  <c r="P38" i="10"/>
  <c r="CC38" i="10" s="1"/>
  <c r="N38" i="10"/>
  <c r="DM37" i="10"/>
  <c r="CX37" i="10"/>
  <c r="CW37" i="10"/>
  <c r="CV37" i="10"/>
  <c r="CT37" i="10"/>
  <c r="CR37" i="10"/>
  <c r="CP37" i="10"/>
  <c r="CH37" i="10"/>
  <c r="BU37" i="10"/>
  <c r="BP37" i="10"/>
  <c r="BO37" i="10"/>
  <c r="BM37" i="10"/>
  <c r="BH37" i="10"/>
  <c r="BI37" i="10" s="1"/>
  <c r="BG37" i="10"/>
  <c r="AP37" i="10"/>
  <c r="AG37" i="10"/>
  <c r="AI37" i="10" s="1"/>
  <c r="AD37" i="10"/>
  <c r="Y37" i="10"/>
  <c r="X37" i="10"/>
  <c r="P37" i="10"/>
  <c r="CC37" i="10" s="1"/>
  <c r="N37" i="10"/>
  <c r="CX36" i="10"/>
  <c r="CW36" i="10"/>
  <c r="CV36" i="10"/>
  <c r="CT36" i="10"/>
  <c r="CR36" i="10"/>
  <c r="CP36" i="10"/>
  <c r="CM36" i="10"/>
  <c r="CH36" i="10"/>
  <c r="BU36" i="10"/>
  <c r="BP36" i="10"/>
  <c r="BO36" i="10"/>
  <c r="BM36" i="10"/>
  <c r="BG36" i="10"/>
  <c r="BH36" i="10" s="1"/>
  <c r="BI36" i="10" s="1"/>
  <c r="AP36" i="10"/>
  <c r="AG36" i="10"/>
  <c r="AI36" i="10" s="1"/>
  <c r="AE36" i="10"/>
  <c r="AD36" i="10"/>
  <c r="BQ36" i="10" s="1"/>
  <c r="Y36" i="10"/>
  <c r="DM36" i="10" s="1"/>
  <c r="X36" i="10"/>
  <c r="BL36" i="10" s="1"/>
  <c r="P36" i="10"/>
  <c r="CC36" i="10" s="1"/>
  <c r="CK36" i="10" s="1"/>
  <c r="CL36" i="10" s="1"/>
  <c r="N36" i="10"/>
  <c r="CX35" i="10"/>
  <c r="CW35" i="10"/>
  <c r="CV35" i="10"/>
  <c r="CT35" i="10"/>
  <c r="CR35" i="10"/>
  <c r="CP35" i="10"/>
  <c r="CH35" i="10"/>
  <c r="CC35" i="10"/>
  <c r="CK35" i="10" s="1"/>
  <c r="CL35" i="10" s="1"/>
  <c r="BU35" i="10"/>
  <c r="BQ35" i="10"/>
  <c r="BO35" i="10"/>
  <c r="BN35" i="10"/>
  <c r="BL35" i="10"/>
  <c r="BH35" i="10"/>
  <c r="BI35" i="10" s="1"/>
  <c r="BG35" i="10"/>
  <c r="AQ35" i="10"/>
  <c r="AS35" i="10" s="1"/>
  <c r="AT35" i="10" s="1"/>
  <c r="CS35" i="10" s="1"/>
  <c r="AP35" i="10"/>
  <c r="AH35" i="10"/>
  <c r="AG35" i="10"/>
  <c r="AI35" i="10" s="1"/>
  <c r="AF35" i="10"/>
  <c r="CI35" i="10" s="1"/>
  <c r="AE35" i="10"/>
  <c r="AD35" i="10"/>
  <c r="CM35" i="10" s="1"/>
  <c r="Y35" i="10"/>
  <c r="DM35" i="10" s="1"/>
  <c r="X35" i="10"/>
  <c r="BM35" i="10" s="1"/>
  <c r="P35" i="10"/>
  <c r="N35" i="10"/>
  <c r="CX34" i="10"/>
  <c r="CW34" i="10"/>
  <c r="CV34" i="10"/>
  <c r="CT34" i="10"/>
  <c r="CR34" i="10"/>
  <c r="CP34" i="10"/>
  <c r="CH34" i="10"/>
  <c r="CC34" i="10"/>
  <c r="BU34" i="10"/>
  <c r="BQ34" i="10"/>
  <c r="BP34" i="10"/>
  <c r="BH34" i="10"/>
  <c r="BI34" i="10" s="1"/>
  <c r="BG34" i="10"/>
  <c r="AP34" i="10"/>
  <c r="AI34" i="10"/>
  <c r="AG34" i="10"/>
  <c r="AD34" i="10"/>
  <c r="BO34" i="10" s="1"/>
  <c r="Y34" i="10"/>
  <c r="DM34" i="10" s="1"/>
  <c r="X34" i="10"/>
  <c r="P34" i="10"/>
  <c r="N34" i="10"/>
  <c r="CX33" i="10"/>
  <c r="CW33" i="10"/>
  <c r="CV33" i="10"/>
  <c r="CT33" i="10"/>
  <c r="CR33" i="10"/>
  <c r="CP33" i="10"/>
  <c r="CI33" i="10"/>
  <c r="CJ33" i="10" s="1"/>
  <c r="CH33" i="10"/>
  <c r="CC33" i="10"/>
  <c r="CK33" i="10" s="1"/>
  <c r="CL33" i="10" s="1"/>
  <c r="BU33" i="10"/>
  <c r="BO33" i="10"/>
  <c r="BL33" i="10"/>
  <c r="BH33" i="10"/>
  <c r="BI33" i="10" s="1"/>
  <c r="BG33" i="10"/>
  <c r="AQ33" i="10"/>
  <c r="AS33" i="10" s="1"/>
  <c r="AT33" i="10" s="1"/>
  <c r="CS33" i="10" s="1"/>
  <c r="AP33" i="10"/>
  <c r="AI33" i="10"/>
  <c r="AG33" i="10"/>
  <c r="AE33" i="10"/>
  <c r="AD33" i="10"/>
  <c r="Y33" i="10"/>
  <c r="DM33" i="10" s="1"/>
  <c r="X33" i="10"/>
  <c r="AF33" i="10" s="1"/>
  <c r="AH33" i="10" s="1"/>
  <c r="P33" i="10"/>
  <c r="N33" i="10"/>
  <c r="CX32" i="10"/>
  <c r="CW32" i="10"/>
  <c r="CV32" i="10"/>
  <c r="CT32" i="10"/>
  <c r="CR32" i="10"/>
  <c r="CP32" i="10"/>
  <c r="CH32" i="10"/>
  <c r="BU32" i="10"/>
  <c r="BP32" i="10"/>
  <c r="BO32" i="10"/>
  <c r="BG32" i="10"/>
  <c r="BH32" i="10" s="1"/>
  <c r="BI32" i="10" s="1"/>
  <c r="AP32" i="10"/>
  <c r="AG32" i="10"/>
  <c r="AI32" i="10" s="1"/>
  <c r="AE32" i="10"/>
  <c r="AD32" i="10"/>
  <c r="BQ32" i="10" s="1"/>
  <c r="Y32" i="10"/>
  <c r="DM32" i="10" s="1"/>
  <c r="X32" i="10"/>
  <c r="BN32" i="10" s="1"/>
  <c r="P32" i="10"/>
  <c r="CC32" i="10" s="1"/>
  <c r="N32" i="10"/>
  <c r="CX31" i="10"/>
  <c r="CW31" i="10"/>
  <c r="CV31" i="10"/>
  <c r="CT31" i="10"/>
  <c r="CR31" i="10"/>
  <c r="CP31" i="10"/>
  <c r="CH31" i="10"/>
  <c r="CC31" i="10"/>
  <c r="CK31" i="10" s="1"/>
  <c r="CL31" i="10" s="1"/>
  <c r="BU31" i="10"/>
  <c r="BQ31" i="10"/>
  <c r="BO31" i="10"/>
  <c r="BN31" i="10"/>
  <c r="BL31" i="10"/>
  <c r="BG31" i="10"/>
  <c r="BH31" i="10" s="1"/>
  <c r="BI31" i="10" s="1"/>
  <c r="AP31" i="10"/>
  <c r="AG31" i="10"/>
  <c r="AI31" i="10" s="1"/>
  <c r="AF31" i="10"/>
  <c r="CI31" i="10" s="1"/>
  <c r="AE31" i="10"/>
  <c r="AD31" i="10"/>
  <c r="CM31" i="10" s="1"/>
  <c r="Y31" i="10"/>
  <c r="DM31" i="10" s="1"/>
  <c r="X31" i="10"/>
  <c r="BM31" i="10" s="1"/>
  <c r="P31" i="10"/>
  <c r="N31" i="10"/>
  <c r="CX30" i="10"/>
  <c r="CW30" i="10"/>
  <c r="CV30" i="10"/>
  <c r="CT30" i="10"/>
  <c r="CR30" i="10"/>
  <c r="CP30" i="10"/>
  <c r="CH30" i="10"/>
  <c r="CC30" i="10"/>
  <c r="BU30" i="10"/>
  <c r="BQ30" i="10"/>
  <c r="BP30" i="10"/>
  <c r="BM30" i="10"/>
  <c r="BI30" i="10"/>
  <c r="BH30" i="10"/>
  <c r="BG30" i="10"/>
  <c r="AP30" i="10"/>
  <c r="AI30" i="10"/>
  <c r="AG30" i="10"/>
  <c r="AF30" i="10"/>
  <c r="AE30" i="10"/>
  <c r="AD30" i="10"/>
  <c r="BO30" i="10" s="1"/>
  <c r="Z30" i="10"/>
  <c r="Y30" i="10"/>
  <c r="DM30" i="10" s="1"/>
  <c r="X30" i="10"/>
  <c r="BN30" i="10" s="1"/>
  <c r="P30" i="10"/>
  <c r="N30" i="10"/>
  <c r="DM29" i="10"/>
  <c r="CX29" i="10"/>
  <c r="CW29" i="10"/>
  <c r="CV29" i="10"/>
  <c r="CT29" i="10"/>
  <c r="CR29" i="10"/>
  <c r="CP29" i="10"/>
  <c r="CH29" i="10"/>
  <c r="CC29" i="10"/>
  <c r="AQ29" i="10" s="1"/>
  <c r="AS29" i="10" s="1"/>
  <c r="AT29" i="10" s="1"/>
  <c r="CS29" i="10" s="1"/>
  <c r="BU29" i="10"/>
  <c r="BG29" i="10"/>
  <c r="BH29" i="10" s="1"/>
  <c r="BI29" i="10" s="1"/>
  <c r="AP29" i="10"/>
  <c r="AE29" i="10"/>
  <c r="AD29" i="10"/>
  <c r="Y29" i="10"/>
  <c r="X29" i="10"/>
  <c r="BL29" i="10" s="1"/>
  <c r="P29" i="10"/>
  <c r="N29" i="10"/>
  <c r="DM28" i="10"/>
  <c r="CX28" i="10"/>
  <c r="CW28" i="10"/>
  <c r="CV28" i="10"/>
  <c r="CT28" i="10"/>
  <c r="CR28" i="10"/>
  <c r="CP28" i="10"/>
  <c r="CM28" i="10"/>
  <c r="CK28" i="10"/>
  <c r="CL28" i="10" s="1"/>
  <c r="CH28" i="10"/>
  <c r="CC28" i="10"/>
  <c r="AQ28" i="10" s="1"/>
  <c r="AS28" i="10" s="1"/>
  <c r="AT28" i="10" s="1"/>
  <c r="CS28" i="10" s="1"/>
  <c r="BU28" i="10"/>
  <c r="BN28" i="10"/>
  <c r="BI28" i="10"/>
  <c r="BH28" i="10"/>
  <c r="BG28" i="10"/>
  <c r="AP28" i="10"/>
  <c r="AG28" i="10"/>
  <c r="AI28" i="10" s="1"/>
  <c r="AF28" i="10"/>
  <c r="AD28" i="10"/>
  <c r="Y28" i="10"/>
  <c r="X28" i="10"/>
  <c r="P28" i="10"/>
  <c r="N28" i="10"/>
  <c r="DM27" i="10"/>
  <c r="CX27" i="10"/>
  <c r="CW27" i="10"/>
  <c r="CV27" i="10"/>
  <c r="CT27" i="10"/>
  <c r="CR27" i="10"/>
  <c r="CP27" i="10"/>
  <c r="CK27" i="10"/>
  <c r="CL27" i="10" s="1"/>
  <c r="CH27" i="10"/>
  <c r="CC27" i="10"/>
  <c r="AQ27" i="10" s="1"/>
  <c r="AS27" i="10" s="1"/>
  <c r="AT27" i="10" s="1"/>
  <c r="CS27" i="10" s="1"/>
  <c r="BU27" i="10"/>
  <c r="BM27" i="10"/>
  <c r="BI27" i="10"/>
  <c r="BH27" i="10"/>
  <c r="BG27" i="10"/>
  <c r="AP27" i="10"/>
  <c r="AG27" i="10"/>
  <c r="AI27" i="10" s="1"/>
  <c r="AF27" i="10"/>
  <c r="AD27" i="10"/>
  <c r="Y27" i="10"/>
  <c r="X27" i="10"/>
  <c r="P27" i="10"/>
  <c r="N27" i="10"/>
  <c r="CX26" i="10"/>
  <c r="CW26" i="10"/>
  <c r="CV26" i="10"/>
  <c r="CT26" i="10"/>
  <c r="CR26" i="10"/>
  <c r="CP26" i="10"/>
  <c r="CL26" i="10"/>
  <c r="CJ26" i="10"/>
  <c r="CH26" i="10"/>
  <c r="CC26" i="10"/>
  <c r="CK26" i="10" s="1"/>
  <c r="BU26" i="10"/>
  <c r="BQ26" i="10"/>
  <c r="BN26" i="10"/>
  <c r="BL26" i="10"/>
  <c r="BG26" i="10"/>
  <c r="BH26" i="10" s="1"/>
  <c r="BI26" i="10" s="1"/>
  <c r="AQ26" i="10"/>
  <c r="AS26" i="10" s="1"/>
  <c r="AT26" i="10" s="1"/>
  <c r="CS26" i="10" s="1"/>
  <c r="AP26" i="10"/>
  <c r="AH26" i="10"/>
  <c r="AF26" i="10"/>
  <c r="CI26" i="10" s="1"/>
  <c r="AD26" i="10"/>
  <c r="Y26" i="10"/>
  <c r="DM26" i="10" s="1"/>
  <c r="X26" i="10"/>
  <c r="BM26" i="10" s="1"/>
  <c r="P26" i="10"/>
  <c r="N26" i="10"/>
  <c r="CX25" i="10"/>
  <c r="CW25" i="10"/>
  <c r="CV25" i="10"/>
  <c r="CT25" i="10"/>
  <c r="CR25" i="10"/>
  <c r="CP25" i="10"/>
  <c r="CM25" i="10"/>
  <c r="CJ25" i="10"/>
  <c r="CI25" i="10"/>
  <c r="CH25" i="10"/>
  <c r="BU25" i="10"/>
  <c r="BQ25" i="10"/>
  <c r="BP25" i="10"/>
  <c r="BN25" i="10"/>
  <c r="BM25" i="10"/>
  <c r="BI25" i="10"/>
  <c r="BH25" i="10"/>
  <c r="BG25" i="10"/>
  <c r="AP25" i="10"/>
  <c r="AH25" i="10"/>
  <c r="AG25" i="10"/>
  <c r="AI25" i="10" s="1"/>
  <c r="AF25" i="10"/>
  <c r="AD25" i="10"/>
  <c r="BO25" i="10" s="1"/>
  <c r="Y25" i="10"/>
  <c r="DM25" i="10" s="1"/>
  <c r="X25" i="10"/>
  <c r="BL25" i="10" s="1"/>
  <c r="P25" i="10"/>
  <c r="CC25" i="10" s="1"/>
  <c r="N25" i="10"/>
  <c r="DM24" i="10"/>
  <c r="CX24" i="10"/>
  <c r="CW24" i="10"/>
  <c r="CV24" i="10"/>
  <c r="CT24" i="10"/>
  <c r="CR24" i="10"/>
  <c r="CP24" i="10"/>
  <c r="CH24" i="10"/>
  <c r="BU24" i="10"/>
  <c r="BP24" i="10"/>
  <c r="BO24" i="10"/>
  <c r="BH24" i="10"/>
  <c r="BI24" i="10" s="1"/>
  <c r="BG24" i="10"/>
  <c r="AP24" i="10"/>
  <c r="AD24" i="10"/>
  <c r="Y24" i="10"/>
  <c r="X24" i="10"/>
  <c r="P24" i="10"/>
  <c r="CC24" i="10" s="1"/>
  <c r="N24" i="10"/>
  <c r="CX23" i="10"/>
  <c r="CW23" i="10"/>
  <c r="CV23" i="10"/>
  <c r="CT23" i="10"/>
  <c r="CR23" i="10"/>
  <c r="CP23" i="10"/>
  <c r="CH23" i="10"/>
  <c r="BU23" i="10"/>
  <c r="BO23" i="10"/>
  <c r="BN23" i="10"/>
  <c r="BM23" i="10"/>
  <c r="BL23" i="10"/>
  <c r="BG23" i="10"/>
  <c r="BH23" i="10" s="1"/>
  <c r="BI23" i="10" s="1"/>
  <c r="AP23" i="10"/>
  <c r="AG23" i="10"/>
  <c r="AI23" i="10" s="1"/>
  <c r="AF23" i="10"/>
  <c r="AE23" i="10"/>
  <c r="AD23" i="10"/>
  <c r="BQ23" i="10" s="1"/>
  <c r="Y23" i="10"/>
  <c r="DM23" i="10" s="1"/>
  <c r="X23" i="10"/>
  <c r="P23" i="10"/>
  <c r="CC23" i="10" s="1"/>
  <c r="N23" i="10"/>
  <c r="DM22" i="10"/>
  <c r="CX22" i="10"/>
  <c r="CW22" i="10"/>
  <c r="CV22" i="10"/>
  <c r="CT22" i="10"/>
  <c r="CR22" i="10"/>
  <c r="CP22" i="10"/>
  <c r="CN22" i="10"/>
  <c r="CH22" i="10"/>
  <c r="BU22" i="10"/>
  <c r="BQ22" i="10"/>
  <c r="BO22" i="10"/>
  <c r="BL22" i="10"/>
  <c r="BH22" i="10"/>
  <c r="BI22" i="10" s="1"/>
  <c r="BG22" i="10"/>
  <c r="AP22" i="10"/>
  <c r="AG22" i="10"/>
  <c r="AI22" i="10" s="1"/>
  <c r="AF22" i="10"/>
  <c r="AE22" i="10"/>
  <c r="AD22" i="10"/>
  <c r="CM22" i="10" s="1"/>
  <c r="CO22" i="10" s="1"/>
  <c r="Y22" i="10"/>
  <c r="X22" i="10"/>
  <c r="BM22" i="10" s="1"/>
  <c r="P22" i="10"/>
  <c r="CC22" i="10" s="1"/>
  <c r="N22" i="10"/>
  <c r="DM21" i="10"/>
  <c r="CX21" i="10"/>
  <c r="CW21" i="10"/>
  <c r="CV21" i="10"/>
  <c r="CT21" i="10"/>
  <c r="CR21" i="10"/>
  <c r="CP21" i="10"/>
  <c r="CH21" i="10"/>
  <c r="BU21" i="10"/>
  <c r="BP21" i="10"/>
  <c r="BI21" i="10"/>
  <c r="BH21" i="10"/>
  <c r="BG21" i="10"/>
  <c r="AP21" i="10"/>
  <c r="AI21" i="10"/>
  <c r="AG21" i="10"/>
  <c r="AD21" i="10"/>
  <c r="Y21" i="10"/>
  <c r="X21" i="10"/>
  <c r="P21" i="10"/>
  <c r="CC21" i="10" s="1"/>
  <c r="N21" i="10"/>
  <c r="CX20" i="10"/>
  <c r="CW20" i="10"/>
  <c r="CV20" i="10"/>
  <c r="CT20" i="10"/>
  <c r="CR20" i="10"/>
  <c r="CP20" i="10"/>
  <c r="CH20" i="10"/>
  <c r="BU20" i="10"/>
  <c r="BO20" i="10"/>
  <c r="BN20" i="10"/>
  <c r="BL20" i="10"/>
  <c r="BH20" i="10"/>
  <c r="BI20" i="10" s="1"/>
  <c r="BG20" i="10"/>
  <c r="AQ20" i="10"/>
  <c r="AS20" i="10" s="1"/>
  <c r="AT20" i="10" s="1"/>
  <c r="CS20" i="10" s="1"/>
  <c r="AP20" i="10"/>
  <c r="AD20" i="10"/>
  <c r="Y20" i="10"/>
  <c r="DM20" i="10" s="1"/>
  <c r="X20" i="10"/>
  <c r="AF20" i="10" s="1"/>
  <c r="AH20" i="10" s="1"/>
  <c r="P20" i="10"/>
  <c r="CC20" i="10" s="1"/>
  <c r="CK20" i="10" s="1"/>
  <c r="CL20" i="10" s="1"/>
  <c r="N20" i="10"/>
  <c r="CX19" i="10"/>
  <c r="CW19" i="10"/>
  <c r="CV19" i="10"/>
  <c r="CT19" i="10"/>
  <c r="CR19" i="10"/>
  <c r="CP19" i="10"/>
  <c r="CM19" i="10"/>
  <c r="CL19" i="10"/>
  <c r="CH19" i="10"/>
  <c r="BU19" i="10"/>
  <c r="BQ19" i="10"/>
  <c r="BP19" i="10"/>
  <c r="BO19" i="10"/>
  <c r="BN19" i="10"/>
  <c r="BL19" i="10"/>
  <c r="BG19" i="10"/>
  <c r="BH19" i="10" s="1"/>
  <c r="BI19" i="10" s="1"/>
  <c r="AP19" i="10"/>
  <c r="AI19" i="10"/>
  <c r="AF19" i="10"/>
  <c r="AD19" i="10"/>
  <c r="AG19" i="10" s="1"/>
  <c r="Y19" i="10"/>
  <c r="DM19" i="10" s="1"/>
  <c r="X19" i="10"/>
  <c r="BM19" i="10" s="1"/>
  <c r="P19" i="10"/>
  <c r="CC19" i="10" s="1"/>
  <c r="CK19" i="10" s="1"/>
  <c r="N19" i="10"/>
  <c r="DM18" i="10"/>
  <c r="CX18" i="10"/>
  <c r="CW18" i="10"/>
  <c r="CV18" i="10"/>
  <c r="CT18" i="10"/>
  <c r="CR18" i="10"/>
  <c r="CP18" i="10"/>
  <c r="CO18" i="10"/>
  <c r="CM18" i="10"/>
  <c r="CN18" i="10" s="1"/>
  <c r="CH18" i="10"/>
  <c r="CC18" i="10"/>
  <c r="BU18" i="10"/>
  <c r="BQ18" i="10"/>
  <c r="BP18" i="10"/>
  <c r="BN18" i="10"/>
  <c r="BG18" i="10"/>
  <c r="BH18" i="10" s="1"/>
  <c r="BI18" i="10" s="1"/>
  <c r="AP18" i="10"/>
  <c r="AG18" i="10"/>
  <c r="AI18" i="10" s="1"/>
  <c r="AF18" i="10"/>
  <c r="AE18" i="10"/>
  <c r="AD18" i="10"/>
  <c r="BO18" i="10" s="1"/>
  <c r="Z18" i="10"/>
  <c r="Y18" i="10"/>
  <c r="X18" i="10"/>
  <c r="BM18" i="10" s="1"/>
  <c r="P18" i="10"/>
  <c r="N18" i="10"/>
  <c r="CX17" i="10"/>
  <c r="CW17" i="10"/>
  <c r="CV17" i="10"/>
  <c r="CT17" i="10"/>
  <c r="CR17" i="10"/>
  <c r="CP17" i="10"/>
  <c r="CH17" i="10"/>
  <c r="BU17" i="10"/>
  <c r="BQ17" i="10"/>
  <c r="BL17" i="10"/>
  <c r="BG17" i="10"/>
  <c r="BH17" i="10" s="1"/>
  <c r="BI17" i="10" s="1"/>
  <c r="AP17" i="10"/>
  <c r="AI17" i="10"/>
  <c r="AD17" i="10"/>
  <c r="AG17" i="10" s="1"/>
  <c r="Y17" i="10"/>
  <c r="DM17" i="10" s="1"/>
  <c r="X17" i="10"/>
  <c r="BN17" i="10" s="1"/>
  <c r="P17" i="10"/>
  <c r="CC17" i="10" s="1"/>
  <c r="N17" i="10"/>
  <c r="CX16" i="10"/>
  <c r="CW16" i="10"/>
  <c r="CV16" i="10"/>
  <c r="CT16" i="10"/>
  <c r="CR16" i="10"/>
  <c r="CP16" i="10"/>
  <c r="CL16" i="10"/>
  <c r="CK16" i="10"/>
  <c r="CH16" i="10"/>
  <c r="BU16" i="10"/>
  <c r="BO16" i="10"/>
  <c r="BN16" i="10"/>
  <c r="BM16" i="10"/>
  <c r="BI16" i="10"/>
  <c r="BG16" i="10"/>
  <c r="BH16" i="10" s="1"/>
  <c r="AS16" i="10"/>
  <c r="AT16" i="10" s="1"/>
  <c r="CS16" i="10" s="1"/>
  <c r="AP16" i="10"/>
  <c r="AE16" i="10"/>
  <c r="AD16" i="10"/>
  <c r="Y16" i="10"/>
  <c r="DM16" i="10" s="1"/>
  <c r="X16" i="10"/>
  <c r="P16" i="10"/>
  <c r="CC16" i="10" s="1"/>
  <c r="AQ16" i="10" s="1"/>
  <c r="N16" i="10"/>
  <c r="DM15" i="10"/>
  <c r="CX15" i="10"/>
  <c r="CW15" i="10"/>
  <c r="CV15" i="10"/>
  <c r="CT15" i="10"/>
  <c r="CR15" i="10"/>
  <c r="CP15" i="10"/>
  <c r="CM15" i="10"/>
  <c r="CK15" i="10"/>
  <c r="CL15" i="10" s="1"/>
  <c r="CH15" i="10"/>
  <c r="BU15" i="10"/>
  <c r="BQ15" i="10"/>
  <c r="BM15" i="10"/>
  <c r="BG15" i="10"/>
  <c r="BH15" i="10" s="1"/>
  <c r="BI15" i="10" s="1"/>
  <c r="AT15" i="10"/>
  <c r="CS15" i="10" s="1"/>
  <c r="AP15" i="10"/>
  <c r="AF15" i="10"/>
  <c r="AH15" i="10" s="1"/>
  <c r="AE15" i="10"/>
  <c r="AD15" i="10"/>
  <c r="Y15" i="10"/>
  <c r="X15" i="10"/>
  <c r="P15" i="10"/>
  <c r="CC15" i="10" s="1"/>
  <c r="AQ15" i="10" s="1"/>
  <c r="AS15" i="10" s="1"/>
  <c r="N15" i="10"/>
  <c r="DM14" i="10"/>
  <c r="CX14" i="10"/>
  <c r="CW14" i="10"/>
  <c r="CV14" i="10"/>
  <c r="CT14" i="10"/>
  <c r="CR14" i="10"/>
  <c r="CP14" i="10"/>
  <c r="CH14" i="10"/>
  <c r="BU14" i="10"/>
  <c r="BH14" i="10"/>
  <c r="BI14" i="10" s="1"/>
  <c r="BG14" i="10"/>
  <c r="AP14" i="10"/>
  <c r="AF14" i="10"/>
  <c r="AD14" i="10"/>
  <c r="Z14" i="10"/>
  <c r="Y14" i="10"/>
  <c r="X14" i="10"/>
  <c r="P14" i="10"/>
  <c r="CC14" i="10" s="1"/>
  <c r="AQ14" i="10" s="1"/>
  <c r="AS14" i="10" s="1"/>
  <c r="AT14" i="10" s="1"/>
  <c r="CS14" i="10" s="1"/>
  <c r="N14" i="10"/>
  <c r="CX13" i="10"/>
  <c r="CW13" i="10"/>
  <c r="CV13" i="10"/>
  <c r="CT13" i="10"/>
  <c r="CS13" i="10"/>
  <c r="CR13" i="10"/>
  <c r="CP13" i="10"/>
  <c r="CM13" i="10"/>
  <c r="CK13" i="10"/>
  <c r="CL13" i="10" s="1"/>
  <c r="CH13" i="10"/>
  <c r="BU13" i="10"/>
  <c r="BQ13" i="10"/>
  <c r="BN13" i="10"/>
  <c r="BM13" i="10"/>
  <c r="BL13" i="10"/>
  <c r="BH13" i="10"/>
  <c r="BI13" i="10" s="1"/>
  <c r="BG13" i="10"/>
  <c r="AQ13" i="10"/>
  <c r="AS13" i="10" s="1"/>
  <c r="AT13" i="10" s="1"/>
  <c r="AP13" i="10"/>
  <c r="AG13" i="10"/>
  <c r="AI13" i="10" s="1"/>
  <c r="AF13" i="10"/>
  <c r="AH13" i="10" s="1"/>
  <c r="AD13" i="10"/>
  <c r="Y13" i="10"/>
  <c r="DM13" i="10" s="1"/>
  <c r="X13" i="10"/>
  <c r="P13" i="10"/>
  <c r="CC13" i="10" s="1"/>
  <c r="N13" i="10"/>
  <c r="DM12" i="10"/>
  <c r="DM4" i="10" s="1"/>
  <c r="CX12" i="10"/>
  <c r="CW12" i="10"/>
  <c r="CV12" i="10"/>
  <c r="CT12" i="10"/>
  <c r="CR12" i="10"/>
  <c r="CP12" i="10"/>
  <c r="CK12" i="10"/>
  <c r="CH12" i="10"/>
  <c r="CH2" i="10" s="1"/>
  <c r="BU12" i="10"/>
  <c r="BQ12" i="10"/>
  <c r="BN12" i="10"/>
  <c r="BL12" i="10"/>
  <c r="BI12" i="10"/>
  <c r="BG12" i="10"/>
  <c r="BH12" i="10" s="1"/>
  <c r="AS12" i="10"/>
  <c r="AT12" i="10" s="1"/>
  <c r="CS12" i="10" s="1"/>
  <c r="AP12" i="10"/>
  <c r="AF12" i="10"/>
  <c r="AD12" i="10"/>
  <c r="Y12" i="10"/>
  <c r="X12" i="10"/>
  <c r="BM12" i="10" s="1"/>
  <c r="P12" i="10"/>
  <c r="CC12" i="10" s="1"/>
  <c r="AQ12" i="10" s="1"/>
  <c r="N12" i="10"/>
  <c r="CX11" i="10"/>
  <c r="CU11" i="10"/>
  <c r="CF11" i="10"/>
  <c r="AZ11" i="10"/>
  <c r="AU11" i="10"/>
  <c r="AJ11" i="10"/>
  <c r="R11" i="10"/>
  <c r="M5" i="10"/>
  <c r="CS2" i="10"/>
  <c r="DM28" i="9"/>
  <c r="CX28" i="9"/>
  <c r="CW28" i="9"/>
  <c r="CV28" i="9"/>
  <c r="CT28" i="9"/>
  <c r="CR28" i="9"/>
  <c r="CP28" i="9"/>
  <c r="CL28" i="9"/>
  <c r="CK28" i="9"/>
  <c r="CH28" i="9"/>
  <c r="CC28" i="9"/>
  <c r="BU28" i="9"/>
  <c r="BP28" i="9"/>
  <c r="BG28" i="9"/>
  <c r="BH28" i="9" s="1"/>
  <c r="BI28" i="9" s="1"/>
  <c r="AS28" i="9"/>
  <c r="AT28" i="9" s="1"/>
  <c r="CS28" i="9" s="1"/>
  <c r="AQ28" i="9"/>
  <c r="AP28" i="9"/>
  <c r="AD28" i="9"/>
  <c r="Z28" i="9"/>
  <c r="Y28" i="9"/>
  <c r="X28" i="9"/>
  <c r="P28" i="9"/>
  <c r="N28" i="9"/>
  <c r="CX27" i="9"/>
  <c r="CW27" i="9"/>
  <c r="CV27" i="9"/>
  <c r="CT27" i="9"/>
  <c r="CR27" i="9"/>
  <c r="CP27" i="9"/>
  <c r="CL27" i="9"/>
  <c r="CH27" i="9"/>
  <c r="BU27" i="9"/>
  <c r="BN27" i="9"/>
  <c r="BL27" i="9"/>
  <c r="BG27" i="9"/>
  <c r="BH27" i="9" s="1"/>
  <c r="BI27" i="9" s="1"/>
  <c r="AQ27" i="9"/>
  <c r="AS27" i="9" s="1"/>
  <c r="AT27" i="9" s="1"/>
  <c r="CS27" i="9" s="1"/>
  <c r="AP27" i="9"/>
  <c r="AF27" i="9"/>
  <c r="AD27" i="9"/>
  <c r="Y27" i="9"/>
  <c r="DM27" i="9" s="1"/>
  <c r="X27" i="9"/>
  <c r="BM27" i="9" s="1"/>
  <c r="P27" i="9"/>
  <c r="CC27" i="9" s="1"/>
  <c r="CK27" i="9" s="1"/>
  <c r="N27" i="9"/>
  <c r="CX26" i="9"/>
  <c r="CW26" i="9"/>
  <c r="CV26" i="9"/>
  <c r="CT26" i="9"/>
  <c r="CR26" i="9"/>
  <c r="CP26" i="9"/>
  <c r="CH26" i="9"/>
  <c r="BU26" i="9"/>
  <c r="BQ26" i="9"/>
  <c r="BP26" i="9"/>
  <c r="BG26" i="9"/>
  <c r="BH26" i="9" s="1"/>
  <c r="BI26" i="9" s="1"/>
  <c r="AP26" i="9"/>
  <c r="AI26" i="9"/>
  <c r="AG26" i="9"/>
  <c r="AD26" i="9"/>
  <c r="BO26" i="9" s="1"/>
  <c r="Y26" i="9"/>
  <c r="DM26" i="9" s="1"/>
  <c r="X26" i="9"/>
  <c r="P26" i="9"/>
  <c r="CC26" i="9" s="1"/>
  <c r="N26" i="9"/>
  <c r="CX25" i="9"/>
  <c r="CW25" i="9"/>
  <c r="CV25" i="9"/>
  <c r="CT25" i="9"/>
  <c r="CS25" i="9"/>
  <c r="CR25" i="9"/>
  <c r="CP25" i="9"/>
  <c r="CK25" i="9"/>
  <c r="CL25" i="9" s="1"/>
  <c r="CI25" i="9"/>
  <c r="CJ25" i="9" s="1"/>
  <c r="CH25" i="9"/>
  <c r="CC25" i="9"/>
  <c r="AQ25" i="9" s="1"/>
  <c r="AS25" i="9" s="1"/>
  <c r="BU25" i="9"/>
  <c r="BN25" i="9"/>
  <c r="BL25" i="9"/>
  <c r="BH25" i="9"/>
  <c r="BI25" i="9" s="1"/>
  <c r="BG25" i="9"/>
  <c r="AT25" i="9"/>
  <c r="AP25" i="9"/>
  <c r="AD25" i="9"/>
  <c r="Z25" i="9"/>
  <c r="Y25" i="9"/>
  <c r="DM25" i="9" s="1"/>
  <c r="X25" i="9"/>
  <c r="AF25" i="9" s="1"/>
  <c r="AH25" i="9" s="1"/>
  <c r="P25" i="9"/>
  <c r="N25" i="9"/>
  <c r="CX24" i="9"/>
  <c r="CW24" i="9"/>
  <c r="CV24" i="9"/>
  <c r="CT24" i="9"/>
  <c r="CR24" i="9"/>
  <c r="CP24" i="9"/>
  <c r="CM24" i="9"/>
  <c r="CL24" i="9"/>
  <c r="CK24" i="9"/>
  <c r="CH24" i="9"/>
  <c r="BU24" i="9"/>
  <c r="BQ24" i="9"/>
  <c r="BO24" i="9"/>
  <c r="BN24" i="9"/>
  <c r="BG24" i="9"/>
  <c r="BH24" i="9" s="1"/>
  <c r="BI24" i="9" s="1"/>
  <c r="AQ24" i="9"/>
  <c r="AS24" i="9" s="1"/>
  <c r="AT24" i="9" s="1"/>
  <c r="CS24" i="9" s="1"/>
  <c r="AP24" i="9"/>
  <c r="AG24" i="9"/>
  <c r="AI24" i="9" s="1"/>
  <c r="AE24" i="9"/>
  <c r="AD24" i="9"/>
  <c r="BP24" i="9" s="1"/>
  <c r="Y24" i="9"/>
  <c r="DM24" i="9" s="1"/>
  <c r="X24" i="9"/>
  <c r="P24" i="9"/>
  <c r="CC24" i="9" s="1"/>
  <c r="N24" i="9"/>
  <c r="CX23" i="9"/>
  <c r="CW23" i="9"/>
  <c r="CV23" i="9"/>
  <c r="CT23" i="9"/>
  <c r="CR23" i="9"/>
  <c r="CP23" i="9"/>
  <c r="CH23" i="9"/>
  <c r="CC23" i="9"/>
  <c r="AQ23" i="9" s="1"/>
  <c r="AS23" i="9" s="1"/>
  <c r="AT23" i="9" s="1"/>
  <c r="CS23" i="9" s="1"/>
  <c r="BU23" i="9"/>
  <c r="BO23" i="9"/>
  <c r="BM23" i="9"/>
  <c r="BL23" i="9"/>
  <c r="BG23" i="9"/>
  <c r="BH23" i="9" s="1"/>
  <c r="BI23" i="9" s="1"/>
  <c r="AP23" i="9"/>
  <c r="AF23" i="9"/>
  <c r="CI23" i="9" s="1"/>
  <c r="CJ23" i="9" s="1"/>
  <c r="AD23" i="9"/>
  <c r="Z23" i="9"/>
  <c r="Y23" i="9"/>
  <c r="DM23" i="9" s="1"/>
  <c r="X23" i="9"/>
  <c r="BN23" i="9" s="1"/>
  <c r="P23" i="9"/>
  <c r="N23" i="9"/>
  <c r="CX22" i="9"/>
  <c r="CW22" i="9"/>
  <c r="CV22" i="9"/>
  <c r="CT22" i="9"/>
  <c r="CR22" i="9"/>
  <c r="CP22" i="9"/>
  <c r="CM22" i="9"/>
  <c r="CO22" i="9" s="1"/>
  <c r="CK22" i="9"/>
  <c r="CL22" i="9" s="1"/>
  <c r="CH22" i="9"/>
  <c r="BU22" i="9"/>
  <c r="BP22" i="9"/>
  <c r="BO22" i="9"/>
  <c r="BN22" i="9"/>
  <c r="BL22" i="9"/>
  <c r="BH22" i="9"/>
  <c r="BI22" i="9" s="1"/>
  <c r="BG22" i="9"/>
  <c r="AT22" i="9"/>
  <c r="CS22" i="9" s="1"/>
  <c r="AQ22" i="9"/>
  <c r="AS22" i="9" s="1"/>
  <c r="AP22" i="9"/>
  <c r="AG22" i="9"/>
  <c r="AI22" i="9" s="1"/>
  <c r="AF22" i="9"/>
  <c r="AD22" i="9"/>
  <c r="Y22" i="9"/>
  <c r="DM22" i="9" s="1"/>
  <c r="X22" i="9"/>
  <c r="BM22" i="9" s="1"/>
  <c r="P22" i="9"/>
  <c r="CC22" i="9" s="1"/>
  <c r="N22" i="9"/>
  <c r="DM21" i="9"/>
  <c r="CX21" i="9"/>
  <c r="CW21" i="9"/>
  <c r="CV21" i="9"/>
  <c r="CT21" i="9"/>
  <c r="CR21" i="9"/>
  <c r="CP21" i="9"/>
  <c r="CM21" i="9"/>
  <c r="CH21" i="9"/>
  <c r="BU21" i="9"/>
  <c r="BQ21" i="9"/>
  <c r="BP21" i="9"/>
  <c r="BN21" i="9"/>
  <c r="BH21" i="9"/>
  <c r="BI21" i="9" s="1"/>
  <c r="BG21" i="9"/>
  <c r="AP21" i="9"/>
  <c r="AG21" i="9"/>
  <c r="AI21" i="9" s="1"/>
  <c r="AF21" i="9"/>
  <c r="AD21" i="9"/>
  <c r="BO21" i="9" s="1"/>
  <c r="Z21" i="9"/>
  <c r="Y21" i="9"/>
  <c r="X21" i="9"/>
  <c r="P21" i="9"/>
  <c r="CC21" i="9" s="1"/>
  <c r="N21" i="9"/>
  <c r="CX20" i="9"/>
  <c r="CW20" i="9"/>
  <c r="CV20" i="9"/>
  <c r="CT20" i="9"/>
  <c r="CR20" i="9"/>
  <c r="CP20" i="9"/>
  <c r="CM20" i="9"/>
  <c r="CI20" i="9"/>
  <c r="CJ20" i="9" s="1"/>
  <c r="CH20" i="9"/>
  <c r="CC20" i="9"/>
  <c r="BU20" i="9"/>
  <c r="BQ20" i="9"/>
  <c r="BO20" i="9"/>
  <c r="BG20" i="9"/>
  <c r="BH20" i="9" s="1"/>
  <c r="BI20" i="9" s="1"/>
  <c r="AP20" i="9"/>
  <c r="AF20" i="9"/>
  <c r="AH20" i="9" s="1"/>
  <c r="AD20" i="9"/>
  <c r="Y20" i="9"/>
  <c r="DM20" i="9" s="1"/>
  <c r="X20" i="9"/>
  <c r="BL20" i="9" s="1"/>
  <c r="P20" i="9"/>
  <c r="N20" i="9"/>
  <c r="CX19" i="9"/>
  <c r="CW19" i="9"/>
  <c r="CV19" i="9"/>
  <c r="CT19" i="9"/>
  <c r="CR19" i="9"/>
  <c r="CP19" i="9"/>
  <c r="CK19" i="9"/>
  <c r="CL19" i="9" s="1"/>
  <c r="CH19" i="9"/>
  <c r="CC19" i="9"/>
  <c r="AQ19" i="9" s="1"/>
  <c r="BU19" i="9"/>
  <c r="BQ19" i="9"/>
  <c r="BO19" i="9"/>
  <c r="BI19" i="9"/>
  <c r="BG19" i="9"/>
  <c r="BH19" i="9" s="1"/>
  <c r="AS19" i="9"/>
  <c r="AT19" i="9" s="1"/>
  <c r="CS19" i="9" s="1"/>
  <c r="AP19" i="9"/>
  <c r="AD19" i="9"/>
  <c r="AG19" i="9" s="1"/>
  <c r="AI19" i="9" s="1"/>
  <c r="Y19" i="9"/>
  <c r="DM19" i="9" s="1"/>
  <c r="X19" i="9"/>
  <c r="P19" i="9"/>
  <c r="N19" i="9"/>
  <c r="DM18" i="9"/>
  <c r="CX18" i="9"/>
  <c r="CW18" i="9"/>
  <c r="CV18" i="9"/>
  <c r="CT18" i="9"/>
  <c r="CR18" i="9"/>
  <c r="CP18" i="9"/>
  <c r="CH18" i="9"/>
  <c r="BU18" i="9"/>
  <c r="BQ18" i="9"/>
  <c r="BP18" i="9"/>
  <c r="BO18" i="9"/>
  <c r="BH18" i="9"/>
  <c r="BI18" i="9" s="1"/>
  <c r="BG18" i="9"/>
  <c r="AP18" i="9"/>
  <c r="AG18" i="9"/>
  <c r="AI18" i="9" s="1"/>
  <c r="AE18" i="9"/>
  <c r="AD18" i="9"/>
  <c r="Y18" i="9"/>
  <c r="X18" i="9"/>
  <c r="P18" i="9"/>
  <c r="CC18" i="9" s="1"/>
  <c r="N18" i="9"/>
  <c r="DM17" i="9"/>
  <c r="CX17" i="9"/>
  <c r="CW17" i="9"/>
  <c r="CV17" i="9"/>
  <c r="CT17" i="9"/>
  <c r="CR17" i="9"/>
  <c r="CP17" i="9"/>
  <c r="CH17" i="9"/>
  <c r="CC17" i="9"/>
  <c r="AQ17" i="9" s="1"/>
  <c r="AS17" i="9" s="1"/>
  <c r="AT17" i="9" s="1"/>
  <c r="CS17" i="9" s="1"/>
  <c r="BU17" i="9"/>
  <c r="BL17" i="9"/>
  <c r="BH17" i="9"/>
  <c r="BI17" i="9" s="1"/>
  <c r="BG17" i="9"/>
  <c r="AP17" i="9"/>
  <c r="AD17" i="9"/>
  <c r="Y17" i="9"/>
  <c r="X17" i="9"/>
  <c r="BN17" i="9" s="1"/>
  <c r="P17" i="9"/>
  <c r="N17" i="9"/>
  <c r="DM16" i="9"/>
  <c r="CX16" i="9"/>
  <c r="CW16" i="9"/>
  <c r="CV16" i="9"/>
  <c r="CT16" i="9"/>
  <c r="CR16" i="9"/>
  <c r="CP16" i="9"/>
  <c r="CK16" i="9"/>
  <c r="CL16" i="9" s="1"/>
  <c r="CH16" i="9"/>
  <c r="CJ16" i="9" s="1"/>
  <c r="CC16" i="9"/>
  <c r="BU16" i="9"/>
  <c r="BN16" i="9"/>
  <c r="BM16" i="9"/>
  <c r="BL16" i="9"/>
  <c r="BI16" i="9"/>
  <c r="BG16" i="9"/>
  <c r="BH16" i="9" s="1"/>
  <c r="AQ16" i="9"/>
  <c r="AS16" i="9" s="1"/>
  <c r="AT16" i="9" s="1"/>
  <c r="CS16" i="9" s="1"/>
  <c r="AP16" i="9"/>
  <c r="AH16" i="9"/>
  <c r="AF16" i="9"/>
  <c r="CI16" i="9" s="1"/>
  <c r="AD16" i="9"/>
  <c r="Y16" i="9"/>
  <c r="X16" i="9"/>
  <c r="P16" i="9"/>
  <c r="N16" i="9"/>
  <c r="DM15" i="9"/>
  <c r="CX15" i="9"/>
  <c r="CW15" i="9"/>
  <c r="CV15" i="9"/>
  <c r="CT15" i="9"/>
  <c r="CR15" i="9"/>
  <c r="CP15" i="9"/>
  <c r="CI15" i="9"/>
  <c r="CJ15" i="9" s="1"/>
  <c r="CH15" i="9"/>
  <c r="CC15" i="9"/>
  <c r="BU15" i="9"/>
  <c r="BN15" i="9"/>
  <c r="BM15" i="9"/>
  <c r="BG15" i="9"/>
  <c r="BH15" i="9" s="1"/>
  <c r="BI15" i="9" s="1"/>
  <c r="AP15" i="9"/>
  <c r="AF15" i="9"/>
  <c r="AH15" i="9" s="1"/>
  <c r="AD15" i="9"/>
  <c r="Z15" i="9"/>
  <c r="Y15" i="9"/>
  <c r="X15" i="9"/>
  <c r="BL15" i="9" s="1"/>
  <c r="P15" i="9"/>
  <c r="N15" i="9"/>
  <c r="CX14" i="9"/>
  <c r="CW14" i="9"/>
  <c r="CV14" i="9"/>
  <c r="CT14" i="9"/>
  <c r="CR14" i="9"/>
  <c r="CP14" i="9"/>
  <c r="CM14" i="9"/>
  <c r="CO14" i="9" s="1"/>
  <c r="CJ14" i="9"/>
  <c r="CH14" i="9"/>
  <c r="BU14" i="9"/>
  <c r="BQ14" i="9"/>
  <c r="BP14" i="9"/>
  <c r="BN14" i="9"/>
  <c r="BL14" i="9"/>
  <c r="BI14" i="9"/>
  <c r="BH14" i="9"/>
  <c r="BG14" i="9"/>
  <c r="AP14" i="9"/>
  <c r="AH14" i="9"/>
  <c r="AG14" i="9"/>
  <c r="AI14" i="9" s="1"/>
  <c r="AF14" i="9"/>
  <c r="CI14" i="9" s="1"/>
  <c r="AE14" i="9"/>
  <c r="AD14" i="9"/>
  <c r="BO14" i="9" s="1"/>
  <c r="Y14" i="9"/>
  <c r="DM14" i="9" s="1"/>
  <c r="X14" i="9"/>
  <c r="BM14" i="9" s="1"/>
  <c r="P14" i="9"/>
  <c r="CC14" i="9" s="1"/>
  <c r="N14" i="9"/>
  <c r="DM13" i="9"/>
  <c r="CX13" i="9"/>
  <c r="CW13" i="9"/>
  <c r="CV13" i="9"/>
  <c r="CT13" i="9"/>
  <c r="CR13" i="9"/>
  <c r="CP13" i="9"/>
  <c r="CH13" i="9"/>
  <c r="CC13" i="9"/>
  <c r="BU13" i="9"/>
  <c r="BQ13" i="9"/>
  <c r="BP13" i="9"/>
  <c r="BN13" i="9"/>
  <c r="BL13" i="9"/>
  <c r="BI13" i="9"/>
  <c r="BH13" i="9"/>
  <c r="BG13" i="9"/>
  <c r="AP13" i="9"/>
  <c r="AG13" i="9"/>
  <c r="AI13" i="9" s="1"/>
  <c r="AE13" i="9"/>
  <c r="AD13" i="9"/>
  <c r="BO13" i="9" s="1"/>
  <c r="Z13" i="9"/>
  <c r="Y13" i="9"/>
  <c r="X13" i="9"/>
  <c r="P13" i="9"/>
  <c r="N13" i="9"/>
  <c r="DM12" i="9"/>
  <c r="DM4" i="9" s="1"/>
  <c r="CX12" i="9"/>
  <c r="CW12" i="9"/>
  <c r="CV12" i="9"/>
  <c r="CT12" i="9"/>
  <c r="CR12" i="9"/>
  <c r="CP12" i="9"/>
  <c r="CH12" i="9"/>
  <c r="CC12" i="9"/>
  <c r="BU12" i="9"/>
  <c r="BQ12" i="9"/>
  <c r="BG12" i="9"/>
  <c r="BH12" i="9" s="1"/>
  <c r="BI12" i="9" s="1"/>
  <c r="AP12" i="9"/>
  <c r="AD12" i="9"/>
  <c r="Y12" i="9"/>
  <c r="X12" i="9"/>
  <c r="P12" i="9"/>
  <c r="N12" i="9"/>
  <c r="CX11" i="9"/>
  <c r="CU11" i="9"/>
  <c r="CF11" i="9"/>
  <c r="AZ11" i="9"/>
  <c r="AU11" i="9"/>
  <c r="AJ11" i="9"/>
  <c r="R11" i="9"/>
  <c r="M5" i="9"/>
  <c r="CH2" i="9"/>
  <c r="CX20" i="8"/>
  <c r="CW20" i="8"/>
  <c r="CV20" i="8"/>
  <c r="CT20" i="8"/>
  <c r="CR20" i="8"/>
  <c r="CP20" i="8"/>
  <c r="CL20" i="8"/>
  <c r="CH20" i="8"/>
  <c r="BU20" i="8"/>
  <c r="BQ20" i="8"/>
  <c r="BP20" i="8"/>
  <c r="BN20" i="8"/>
  <c r="BM20" i="8"/>
  <c r="BL20" i="8"/>
  <c r="BI20" i="8"/>
  <c r="BH20" i="8"/>
  <c r="BG20" i="8"/>
  <c r="AQ20" i="8"/>
  <c r="AS20" i="8" s="1"/>
  <c r="AT20" i="8" s="1"/>
  <c r="CS20" i="8" s="1"/>
  <c r="AP20" i="8"/>
  <c r="AI20" i="8"/>
  <c r="AG20" i="8"/>
  <c r="AD20" i="8"/>
  <c r="BO20" i="8" s="1"/>
  <c r="Y20" i="8"/>
  <c r="DM20" i="8" s="1"/>
  <c r="X20" i="8"/>
  <c r="P20" i="8"/>
  <c r="CC20" i="8" s="1"/>
  <c r="CK20" i="8" s="1"/>
  <c r="N20" i="8"/>
  <c r="CX19" i="8"/>
  <c r="CW19" i="8"/>
  <c r="CV19" i="8"/>
  <c r="CT19" i="8"/>
  <c r="CR19" i="8"/>
  <c r="CP19" i="8"/>
  <c r="CH19" i="8"/>
  <c r="BU19" i="8"/>
  <c r="BH19" i="8"/>
  <c r="BI19" i="8" s="1"/>
  <c r="BG19" i="8"/>
  <c r="AQ19" i="8"/>
  <c r="AS19" i="8" s="1"/>
  <c r="AT19" i="8" s="1"/>
  <c r="CS19" i="8" s="1"/>
  <c r="AP19" i="8"/>
  <c r="AD19" i="8"/>
  <c r="Z19" i="8"/>
  <c r="Y19" i="8"/>
  <c r="DM19" i="8" s="1"/>
  <c r="X19" i="8"/>
  <c r="P19" i="8"/>
  <c r="CC19" i="8" s="1"/>
  <c r="CK19" i="8" s="1"/>
  <c r="CL19" i="8" s="1"/>
  <c r="N19" i="8"/>
  <c r="DM18" i="8"/>
  <c r="CX18" i="8"/>
  <c r="CW18" i="8"/>
  <c r="CV18" i="8"/>
  <c r="CT18" i="8"/>
  <c r="CR18" i="8"/>
  <c r="CP18" i="8"/>
  <c r="CL18" i="8"/>
  <c r="CK18" i="8"/>
  <c r="CH18" i="8"/>
  <c r="CC18" i="8"/>
  <c r="AQ18" i="8" s="1"/>
  <c r="BU18" i="8"/>
  <c r="BQ18" i="8"/>
  <c r="BO18" i="8"/>
  <c r="BH18" i="8"/>
  <c r="BI18" i="8" s="1"/>
  <c r="BG18" i="8"/>
  <c r="AS18" i="8"/>
  <c r="AT18" i="8" s="1"/>
  <c r="CS18" i="8" s="1"/>
  <c r="AP18" i="8"/>
  <c r="AG18" i="8"/>
  <c r="AI18" i="8" s="1"/>
  <c r="AD18" i="8"/>
  <c r="Y18" i="8"/>
  <c r="X18" i="8"/>
  <c r="P18" i="8"/>
  <c r="N18" i="8"/>
  <c r="DM17" i="8"/>
  <c r="CX17" i="8"/>
  <c r="CW17" i="8"/>
  <c r="CV17" i="8"/>
  <c r="CT17" i="8"/>
  <c r="CR17" i="8"/>
  <c r="CP17" i="8"/>
  <c r="CO17" i="8"/>
  <c r="CN17" i="8"/>
  <c r="CM17" i="8"/>
  <c r="CH17" i="8"/>
  <c r="BU17" i="8"/>
  <c r="BQ17" i="8"/>
  <c r="BO17" i="8"/>
  <c r="BM17" i="8"/>
  <c r="BL17" i="8"/>
  <c r="BG17" i="8"/>
  <c r="BH17" i="8" s="1"/>
  <c r="BI17" i="8" s="1"/>
  <c r="AP17" i="8"/>
  <c r="AH17" i="8"/>
  <c r="AG17" i="8"/>
  <c r="AI17" i="8" s="1"/>
  <c r="AF17" i="8"/>
  <c r="CI17" i="8" s="1"/>
  <c r="CJ17" i="8" s="1"/>
  <c r="AD17" i="8"/>
  <c r="Y17" i="8"/>
  <c r="X17" i="8"/>
  <c r="BN17" i="8" s="1"/>
  <c r="P17" i="8"/>
  <c r="CC17" i="8" s="1"/>
  <c r="N17" i="8"/>
  <c r="DM16" i="8"/>
  <c r="CX16" i="8"/>
  <c r="CW16" i="8"/>
  <c r="CV16" i="8"/>
  <c r="CT16" i="8"/>
  <c r="CR16" i="8"/>
  <c r="CP16" i="8"/>
  <c r="CH16" i="8"/>
  <c r="CC16" i="8"/>
  <c r="CK16" i="8" s="1"/>
  <c r="CL16" i="8" s="1"/>
  <c r="BU16" i="8"/>
  <c r="BI16" i="8"/>
  <c r="BG16" i="8"/>
  <c r="BH16" i="8" s="1"/>
  <c r="AQ16" i="8"/>
  <c r="AS16" i="8" s="1"/>
  <c r="AT16" i="8" s="1"/>
  <c r="CS16" i="8" s="1"/>
  <c r="AP16" i="8"/>
  <c r="AD16" i="8"/>
  <c r="Y16" i="8"/>
  <c r="X16" i="8"/>
  <c r="P16" i="8"/>
  <c r="N16" i="8"/>
  <c r="CX15" i="8"/>
  <c r="CW15" i="8"/>
  <c r="CV15" i="8"/>
  <c r="CT15" i="8"/>
  <c r="CR15" i="8"/>
  <c r="CP15" i="8"/>
  <c r="CI15" i="8"/>
  <c r="CJ15" i="8" s="1"/>
  <c r="CH15" i="8"/>
  <c r="BU15" i="8"/>
  <c r="BP15" i="8"/>
  <c r="BO15" i="8"/>
  <c r="BN15" i="8"/>
  <c r="BM15" i="8"/>
  <c r="BI15" i="8"/>
  <c r="BG15" i="8"/>
  <c r="BH15" i="8" s="1"/>
  <c r="AP15" i="8"/>
  <c r="AH15" i="8"/>
  <c r="AF15" i="8"/>
  <c r="AE15" i="8"/>
  <c r="AD15" i="8"/>
  <c r="AG15" i="8" s="1"/>
  <c r="AI15" i="8" s="1"/>
  <c r="Y15" i="8"/>
  <c r="DM15" i="8" s="1"/>
  <c r="X15" i="8"/>
  <c r="BL15" i="8" s="1"/>
  <c r="P15" i="8"/>
  <c r="CC15" i="8" s="1"/>
  <c r="CK15" i="8" s="1"/>
  <c r="CL15" i="8" s="1"/>
  <c r="N15" i="8"/>
  <c r="DM14" i="8"/>
  <c r="CX14" i="8"/>
  <c r="CW14" i="8"/>
  <c r="CV14" i="8"/>
  <c r="CT14" i="8"/>
  <c r="CR14" i="8"/>
  <c r="CP14" i="8"/>
  <c r="CH14" i="8"/>
  <c r="CC14" i="8"/>
  <c r="BU14" i="8"/>
  <c r="BP14" i="8"/>
  <c r="BI14" i="8"/>
  <c r="BG14" i="8"/>
  <c r="BH14" i="8" s="1"/>
  <c r="AP14" i="8"/>
  <c r="AF14" i="8"/>
  <c r="AH14" i="8" s="1"/>
  <c r="AD14" i="8"/>
  <c r="Y14" i="8"/>
  <c r="X14" i="8"/>
  <c r="P14" i="8"/>
  <c r="N14" i="8"/>
  <c r="DM13" i="8"/>
  <c r="CX13" i="8"/>
  <c r="CW13" i="8"/>
  <c r="CV13" i="8"/>
  <c r="CT13" i="8"/>
  <c r="CR13" i="8"/>
  <c r="CP13" i="8"/>
  <c r="CH13" i="8"/>
  <c r="CC13" i="8"/>
  <c r="BU13" i="8"/>
  <c r="BM13" i="8"/>
  <c r="BG13" i="8"/>
  <c r="BH13" i="8" s="1"/>
  <c r="BI13" i="8" s="1"/>
  <c r="AP13" i="8"/>
  <c r="AH13" i="8"/>
  <c r="AF13" i="8"/>
  <c r="CI13" i="8" s="1"/>
  <c r="AD13" i="8"/>
  <c r="Y13" i="8"/>
  <c r="X13" i="8"/>
  <c r="P13" i="8"/>
  <c r="N13" i="8"/>
  <c r="CX12" i="8"/>
  <c r="CW12" i="8"/>
  <c r="CV12" i="8"/>
  <c r="CT12" i="8"/>
  <c r="CR12" i="8"/>
  <c r="CP12" i="8"/>
  <c r="CH12" i="8"/>
  <c r="BU12" i="8"/>
  <c r="BO12" i="8"/>
  <c r="BI12" i="8"/>
  <c r="BG12" i="8"/>
  <c r="BH12" i="8" s="1"/>
  <c r="AP12" i="8"/>
  <c r="AD12" i="8"/>
  <c r="BQ12" i="8" s="1"/>
  <c r="Y12" i="8"/>
  <c r="DM12" i="8" s="1"/>
  <c r="DM4" i="8" s="1"/>
  <c r="X12" i="8"/>
  <c r="BN12" i="8" s="1"/>
  <c r="P12" i="8"/>
  <c r="CC12" i="8" s="1"/>
  <c r="AQ12" i="8" s="1"/>
  <c r="AS12" i="8" s="1"/>
  <c r="AT12" i="8" s="1"/>
  <c r="CS12" i="8" s="1"/>
  <c r="CS2" i="8" s="1"/>
  <c r="N12" i="8"/>
  <c r="CX11" i="8"/>
  <c r="CU11" i="8"/>
  <c r="CF11" i="8"/>
  <c r="AZ11" i="8"/>
  <c r="AU11" i="8"/>
  <c r="AJ11" i="8"/>
  <c r="R11" i="8"/>
  <c r="M5" i="8"/>
  <c r="CH2" i="8"/>
  <c r="DM64" i="7"/>
  <c r="CX64" i="7"/>
  <c r="CW64" i="7"/>
  <c r="CV64" i="7"/>
  <c r="CT64" i="7"/>
  <c r="CR64" i="7"/>
  <c r="CP64" i="7"/>
  <c r="CO64" i="7"/>
  <c r="CN64" i="7"/>
  <c r="CM64" i="7"/>
  <c r="CJ64" i="7"/>
  <c r="CH64" i="7"/>
  <c r="CC64" i="7"/>
  <c r="CK64" i="7" s="1"/>
  <c r="CL64" i="7" s="1"/>
  <c r="BU64" i="7"/>
  <c r="BQ64" i="7"/>
  <c r="BP64" i="7"/>
  <c r="BN64" i="7"/>
  <c r="BL64" i="7"/>
  <c r="BI64" i="7"/>
  <c r="BG64" i="7"/>
  <c r="BH64" i="7" s="1"/>
  <c r="AQ64" i="7"/>
  <c r="AS64" i="7" s="1"/>
  <c r="AT64" i="7" s="1"/>
  <c r="AP64" i="7"/>
  <c r="AH64" i="7"/>
  <c r="AG64" i="7"/>
  <c r="AI64" i="7" s="1"/>
  <c r="AF64" i="7"/>
  <c r="CI64" i="7" s="1"/>
  <c r="AE64" i="7"/>
  <c r="AD64" i="7"/>
  <c r="BO64" i="7" s="1"/>
  <c r="Y64" i="7"/>
  <c r="X64" i="7"/>
  <c r="BM64" i="7" s="1"/>
  <c r="P64" i="7"/>
  <c r="N64" i="7"/>
  <c r="CX63" i="7"/>
  <c r="CW63" i="7"/>
  <c r="CV63" i="7"/>
  <c r="CT63" i="7"/>
  <c r="CR63" i="7"/>
  <c r="CP63" i="7"/>
  <c r="CL63" i="7"/>
  <c r="CH63" i="7"/>
  <c r="BU63" i="7"/>
  <c r="BQ63" i="7"/>
  <c r="BP63" i="7"/>
  <c r="BM63" i="7"/>
  <c r="BL63" i="7"/>
  <c r="BI63" i="7"/>
  <c r="BH63" i="7"/>
  <c r="BG63" i="7"/>
  <c r="AQ63" i="7"/>
  <c r="AS63" i="7" s="1"/>
  <c r="AT63" i="7" s="1"/>
  <c r="CS63" i="7" s="1"/>
  <c r="AP63" i="7"/>
  <c r="AI63" i="7"/>
  <c r="AG63" i="7"/>
  <c r="AD63" i="7"/>
  <c r="BO63" i="7" s="1"/>
  <c r="Z63" i="7"/>
  <c r="Y63" i="7"/>
  <c r="DM63" i="7" s="1"/>
  <c r="X63" i="7"/>
  <c r="BN63" i="7" s="1"/>
  <c r="P63" i="7"/>
  <c r="CC63" i="7" s="1"/>
  <c r="CK63" i="7" s="1"/>
  <c r="N63" i="7"/>
  <c r="CX62" i="7"/>
  <c r="CW62" i="7"/>
  <c r="CV62" i="7"/>
  <c r="CT62" i="7"/>
  <c r="CR62" i="7"/>
  <c r="CP62" i="7"/>
  <c r="CM62" i="7"/>
  <c r="CK62" i="7"/>
  <c r="CL62" i="7" s="1"/>
  <c r="CH62" i="7"/>
  <c r="CC62" i="7"/>
  <c r="AQ62" i="7" s="1"/>
  <c r="BU62" i="7"/>
  <c r="BQ62" i="7"/>
  <c r="BO62" i="7"/>
  <c r="BN62" i="7"/>
  <c r="BM62" i="7"/>
  <c r="BI62" i="7"/>
  <c r="BG62" i="7"/>
  <c r="BH62" i="7" s="1"/>
  <c r="AS62" i="7"/>
  <c r="AT62" i="7" s="1"/>
  <c r="CS62" i="7" s="1"/>
  <c r="AP62" i="7"/>
  <c r="AF62" i="7"/>
  <c r="AE62" i="7"/>
  <c r="AD62" i="7"/>
  <c r="AG62" i="7" s="1"/>
  <c r="AI62" i="7" s="1"/>
  <c r="Z62" i="7"/>
  <c r="Y62" i="7"/>
  <c r="DM62" i="7" s="1"/>
  <c r="X62" i="7"/>
  <c r="BL62" i="7" s="1"/>
  <c r="P62" i="7"/>
  <c r="N62" i="7"/>
  <c r="DM61" i="7"/>
  <c r="CX61" i="7"/>
  <c r="CW61" i="7"/>
  <c r="CV61" i="7"/>
  <c r="CT61" i="7"/>
  <c r="CR61" i="7"/>
  <c r="CP61" i="7"/>
  <c r="CO61" i="7"/>
  <c r="CN61" i="7"/>
  <c r="CM61" i="7"/>
  <c r="CH61" i="7"/>
  <c r="BU61" i="7"/>
  <c r="BQ61" i="7"/>
  <c r="BP61" i="7"/>
  <c r="BN61" i="7"/>
  <c r="BL61" i="7"/>
  <c r="BH61" i="7"/>
  <c r="BI61" i="7" s="1"/>
  <c r="BG61" i="7"/>
  <c r="AP61" i="7"/>
  <c r="AI61" i="7"/>
  <c r="AH61" i="7"/>
  <c r="AG61" i="7"/>
  <c r="AF61" i="7"/>
  <c r="CI61" i="7" s="1"/>
  <c r="CJ61" i="7" s="1"/>
  <c r="AE61" i="7"/>
  <c r="AD61" i="7"/>
  <c r="BO61" i="7" s="1"/>
  <c r="Y61" i="7"/>
  <c r="X61" i="7"/>
  <c r="BM61" i="7" s="1"/>
  <c r="P61" i="7"/>
  <c r="CC61" i="7" s="1"/>
  <c r="N61" i="7"/>
  <c r="DM60" i="7"/>
  <c r="CX60" i="7"/>
  <c r="CW60" i="7"/>
  <c r="CV60" i="7"/>
  <c r="CT60" i="7"/>
  <c r="CR60" i="7"/>
  <c r="CP60" i="7"/>
  <c r="CH60" i="7"/>
  <c r="BU60" i="7"/>
  <c r="BQ60" i="7"/>
  <c r="BP60" i="7"/>
  <c r="BN60" i="7"/>
  <c r="BM60" i="7"/>
  <c r="BH60" i="7"/>
  <c r="BI60" i="7" s="1"/>
  <c r="BG60" i="7"/>
  <c r="AP60" i="7"/>
  <c r="AI60" i="7"/>
  <c r="AG60" i="7"/>
  <c r="AE60" i="7"/>
  <c r="AD60" i="7"/>
  <c r="BO60" i="7" s="1"/>
  <c r="Y60" i="7"/>
  <c r="X60" i="7"/>
  <c r="P60" i="7"/>
  <c r="CC60" i="7" s="1"/>
  <c r="CK60" i="7" s="1"/>
  <c r="CL60" i="7" s="1"/>
  <c r="N60" i="7"/>
  <c r="CX59" i="7"/>
  <c r="CW59" i="7"/>
  <c r="CV59" i="7"/>
  <c r="CT59" i="7"/>
  <c r="CR59" i="7"/>
  <c r="CP59" i="7"/>
  <c r="CK59" i="7"/>
  <c r="CL59" i="7" s="1"/>
  <c r="CH59" i="7"/>
  <c r="BU59" i="7"/>
  <c r="BH59" i="7"/>
  <c r="BI59" i="7" s="1"/>
  <c r="BG59" i="7"/>
  <c r="AS59" i="7"/>
  <c r="AT59" i="7" s="1"/>
  <c r="CS59" i="7" s="1"/>
  <c r="AQ59" i="7"/>
  <c r="AP59" i="7"/>
  <c r="AD59" i="7"/>
  <c r="Y59" i="7"/>
  <c r="DM59" i="7" s="1"/>
  <c r="X59" i="7"/>
  <c r="P59" i="7"/>
  <c r="CC59" i="7" s="1"/>
  <c r="N59" i="7"/>
  <c r="CX58" i="7"/>
  <c r="CW58" i="7"/>
  <c r="CV58" i="7"/>
  <c r="CT58" i="7"/>
  <c r="CR58" i="7"/>
  <c r="CP58" i="7"/>
  <c r="CH58" i="7"/>
  <c r="BU58" i="7"/>
  <c r="BP58" i="7"/>
  <c r="BN58" i="7"/>
  <c r="BL58" i="7"/>
  <c r="BG58" i="7"/>
  <c r="BH58" i="7" s="1"/>
  <c r="BI58" i="7" s="1"/>
  <c r="AP58" i="7"/>
  <c r="AI58" i="7"/>
  <c r="AG58" i="7"/>
  <c r="AF58" i="7"/>
  <c r="AE58" i="7"/>
  <c r="AD58" i="7"/>
  <c r="BQ58" i="7" s="1"/>
  <c r="Y58" i="7"/>
  <c r="DM58" i="7" s="1"/>
  <c r="X58" i="7"/>
  <c r="BM58" i="7" s="1"/>
  <c r="P58" i="7"/>
  <c r="CC58" i="7" s="1"/>
  <c r="N58" i="7"/>
  <c r="DM57" i="7"/>
  <c r="CX57" i="7"/>
  <c r="CW57" i="7"/>
  <c r="CV57" i="7"/>
  <c r="CT57" i="7"/>
  <c r="CR57" i="7"/>
  <c r="CP57" i="7"/>
  <c r="CO57" i="7"/>
  <c r="CN57" i="7"/>
  <c r="CM57" i="7"/>
  <c r="CJ57" i="7"/>
  <c r="CH57" i="7"/>
  <c r="CC57" i="7"/>
  <c r="CK57" i="7" s="1"/>
  <c r="CL57" i="7" s="1"/>
  <c r="BU57" i="7"/>
  <c r="BQ57" i="7"/>
  <c r="BP57" i="7"/>
  <c r="BN57" i="7"/>
  <c r="BL57" i="7"/>
  <c r="BI57" i="7"/>
  <c r="BG57" i="7"/>
  <c r="BH57" i="7" s="1"/>
  <c r="AP57" i="7"/>
  <c r="AH57" i="7"/>
  <c r="AG57" i="7"/>
  <c r="AI57" i="7" s="1"/>
  <c r="AF57" i="7"/>
  <c r="CI57" i="7" s="1"/>
  <c r="AE57" i="7"/>
  <c r="AD57" i="7"/>
  <c r="BO57" i="7" s="1"/>
  <c r="Y57" i="7"/>
  <c r="X57" i="7"/>
  <c r="BM57" i="7" s="1"/>
  <c r="P57" i="7"/>
  <c r="N57" i="7"/>
  <c r="CX56" i="7"/>
  <c r="CW56" i="7"/>
  <c r="CV56" i="7"/>
  <c r="CT56" i="7"/>
  <c r="CR56" i="7"/>
  <c r="CP56" i="7"/>
  <c r="CL56" i="7"/>
  <c r="CH56" i="7"/>
  <c r="BU56" i="7"/>
  <c r="BQ56" i="7"/>
  <c r="BP56" i="7"/>
  <c r="BN56" i="7"/>
  <c r="BM56" i="7"/>
  <c r="BL56" i="7"/>
  <c r="BI56" i="7"/>
  <c r="BH56" i="7"/>
  <c r="BG56" i="7"/>
  <c r="AQ56" i="7"/>
  <c r="AS56" i="7" s="1"/>
  <c r="AT56" i="7" s="1"/>
  <c r="CS56" i="7" s="1"/>
  <c r="AP56" i="7"/>
  <c r="AI56" i="7"/>
  <c r="AG56" i="7"/>
  <c r="AD56" i="7"/>
  <c r="BO56" i="7" s="1"/>
  <c r="Y56" i="7"/>
  <c r="DM56" i="7" s="1"/>
  <c r="X56" i="7"/>
  <c r="P56" i="7"/>
  <c r="CC56" i="7" s="1"/>
  <c r="CK56" i="7" s="1"/>
  <c r="N56" i="7"/>
  <c r="CX55" i="7"/>
  <c r="CW55" i="7"/>
  <c r="CV55" i="7"/>
  <c r="CT55" i="7"/>
  <c r="CR55" i="7"/>
  <c r="CP55" i="7"/>
  <c r="CH55" i="7"/>
  <c r="BU55" i="7"/>
  <c r="BH55" i="7"/>
  <c r="BI55" i="7" s="1"/>
  <c r="BG55" i="7"/>
  <c r="AP55" i="7"/>
  <c r="AI55" i="7"/>
  <c r="AG55" i="7"/>
  <c r="AE55" i="7"/>
  <c r="AD55" i="7"/>
  <c r="BO55" i="7" s="1"/>
  <c r="Y55" i="7"/>
  <c r="DM55" i="7" s="1"/>
  <c r="X55" i="7"/>
  <c r="P55" i="7"/>
  <c r="CC55" i="7" s="1"/>
  <c r="AQ55" i="7" s="1"/>
  <c r="AS55" i="7" s="1"/>
  <c r="AT55" i="7" s="1"/>
  <c r="CS55" i="7" s="1"/>
  <c r="N55" i="7"/>
  <c r="CX54" i="7"/>
  <c r="CW54" i="7"/>
  <c r="CV54" i="7"/>
  <c r="CT54" i="7"/>
  <c r="CR54" i="7"/>
  <c r="CP54" i="7"/>
  <c r="CL54" i="7"/>
  <c r="CK54" i="7"/>
  <c r="CH54" i="7"/>
  <c r="BU54" i="7"/>
  <c r="BQ54" i="7"/>
  <c r="BP54" i="7"/>
  <c r="BO54" i="7"/>
  <c r="BG54" i="7"/>
  <c r="BH54" i="7" s="1"/>
  <c r="BI54" i="7" s="1"/>
  <c r="AQ54" i="7"/>
  <c r="AS54" i="7" s="1"/>
  <c r="AT54" i="7" s="1"/>
  <c r="CS54" i="7" s="1"/>
  <c r="AP54" i="7"/>
  <c r="AG54" i="7"/>
  <c r="AI54" i="7" s="1"/>
  <c r="AD54" i="7"/>
  <c r="Y54" i="7"/>
  <c r="DM54" i="7" s="1"/>
  <c r="X54" i="7"/>
  <c r="P54" i="7"/>
  <c r="CC54" i="7" s="1"/>
  <c r="N54" i="7"/>
  <c r="CX53" i="7"/>
  <c r="CW53" i="7"/>
  <c r="CV53" i="7"/>
  <c r="CT53" i="7"/>
  <c r="CR53" i="7"/>
  <c r="CP53" i="7"/>
  <c r="CJ53" i="7"/>
  <c r="CH53" i="7"/>
  <c r="CC53" i="7"/>
  <c r="CK53" i="7" s="1"/>
  <c r="CL53" i="7" s="1"/>
  <c r="BU53" i="7"/>
  <c r="BN53" i="7"/>
  <c r="BL53" i="7"/>
  <c r="BH53" i="7"/>
  <c r="BI53" i="7" s="1"/>
  <c r="BG53" i="7"/>
  <c r="AQ53" i="7"/>
  <c r="AS53" i="7" s="1"/>
  <c r="AT53" i="7" s="1"/>
  <c r="CS53" i="7" s="1"/>
  <c r="AP53" i="7"/>
  <c r="AH53" i="7"/>
  <c r="AF53" i="7"/>
  <c r="CI53" i="7" s="1"/>
  <c r="AD53" i="7"/>
  <c r="BP53" i="7" s="1"/>
  <c r="Y53" i="7"/>
  <c r="DM53" i="7" s="1"/>
  <c r="X53" i="7"/>
  <c r="BM53" i="7" s="1"/>
  <c r="P53" i="7"/>
  <c r="N53" i="7"/>
  <c r="CX52" i="7"/>
  <c r="CW52" i="7"/>
  <c r="CV52" i="7"/>
  <c r="CT52" i="7"/>
  <c r="CR52" i="7"/>
  <c r="CP52" i="7"/>
  <c r="CH52" i="7"/>
  <c r="CC52" i="7"/>
  <c r="BU52" i="7"/>
  <c r="BQ52" i="7"/>
  <c r="BP52" i="7"/>
  <c r="BH52" i="7"/>
  <c r="BI52" i="7" s="1"/>
  <c r="BG52" i="7"/>
  <c r="AP52" i="7"/>
  <c r="AI52" i="7"/>
  <c r="AG52" i="7"/>
  <c r="AD52" i="7"/>
  <c r="BO52" i="7" s="1"/>
  <c r="Y52" i="7"/>
  <c r="DM52" i="7" s="1"/>
  <c r="X52" i="7"/>
  <c r="P52" i="7"/>
  <c r="N52" i="7"/>
  <c r="CX51" i="7"/>
  <c r="CW51" i="7"/>
  <c r="CV51" i="7"/>
  <c r="CT51" i="7"/>
  <c r="CR51" i="7"/>
  <c r="CP51" i="7"/>
  <c r="CH51" i="7"/>
  <c r="BU51" i="7"/>
  <c r="BG51" i="7"/>
  <c r="BH51" i="7" s="1"/>
  <c r="BI51" i="7" s="1"/>
  <c r="AP51" i="7"/>
  <c r="AD51" i="7"/>
  <c r="Z51" i="7"/>
  <c r="Y51" i="7"/>
  <c r="DM51" i="7" s="1"/>
  <c r="X51" i="7"/>
  <c r="P51" i="7"/>
  <c r="CC51" i="7" s="1"/>
  <c r="CK51" i="7" s="1"/>
  <c r="CL51" i="7" s="1"/>
  <c r="N51" i="7"/>
  <c r="CX50" i="7"/>
  <c r="CW50" i="7"/>
  <c r="CV50" i="7"/>
  <c r="CT50" i="7"/>
  <c r="CR50" i="7"/>
  <c r="CP50" i="7"/>
  <c r="CM50" i="7"/>
  <c r="CH50" i="7"/>
  <c r="BU50" i="7"/>
  <c r="BQ50" i="7"/>
  <c r="BP50" i="7"/>
  <c r="BO50" i="7"/>
  <c r="BN50" i="7"/>
  <c r="BL50" i="7"/>
  <c r="BG50" i="7"/>
  <c r="BH50" i="7" s="1"/>
  <c r="BI50" i="7" s="1"/>
  <c r="AS50" i="7"/>
  <c r="AT50" i="7" s="1"/>
  <c r="CS50" i="7" s="1"/>
  <c r="AP50" i="7"/>
  <c r="AG50" i="7"/>
  <c r="AI50" i="7" s="1"/>
  <c r="AF50" i="7"/>
  <c r="AD50" i="7"/>
  <c r="AE50" i="7" s="1"/>
  <c r="Y50" i="7"/>
  <c r="DM50" i="7" s="1"/>
  <c r="X50" i="7"/>
  <c r="BM50" i="7" s="1"/>
  <c r="P50" i="7"/>
  <c r="CC50" i="7" s="1"/>
  <c r="AQ50" i="7" s="1"/>
  <c r="N50" i="7"/>
  <c r="CX49" i="7"/>
  <c r="CW49" i="7"/>
  <c r="CV49" i="7"/>
  <c r="CT49" i="7"/>
  <c r="CR49" i="7"/>
  <c r="CP49" i="7"/>
  <c r="CM49" i="7"/>
  <c r="CO49" i="7" s="1"/>
  <c r="CH49" i="7"/>
  <c r="CC49" i="7"/>
  <c r="BU49" i="7"/>
  <c r="BQ49" i="7"/>
  <c r="BP49" i="7"/>
  <c r="BN49" i="7"/>
  <c r="BL49" i="7"/>
  <c r="BH49" i="7"/>
  <c r="BI49" i="7" s="1"/>
  <c r="BG49" i="7"/>
  <c r="AP49" i="7"/>
  <c r="AH49" i="7"/>
  <c r="AG49" i="7"/>
  <c r="AI49" i="7" s="1"/>
  <c r="AF49" i="7"/>
  <c r="CI49" i="7" s="1"/>
  <c r="AE49" i="7"/>
  <c r="AD49" i="7"/>
  <c r="BO49" i="7" s="1"/>
  <c r="Y49" i="7"/>
  <c r="DM49" i="7" s="1"/>
  <c r="X49" i="7"/>
  <c r="BM49" i="7" s="1"/>
  <c r="P49" i="7"/>
  <c r="N49" i="7"/>
  <c r="CX48" i="7"/>
  <c r="CW48" i="7"/>
  <c r="CV48" i="7"/>
  <c r="CT48" i="7"/>
  <c r="CR48" i="7"/>
  <c r="CP48" i="7"/>
  <c r="CH48" i="7"/>
  <c r="BU48" i="7"/>
  <c r="BQ48" i="7"/>
  <c r="BP48" i="7"/>
  <c r="BN48" i="7"/>
  <c r="BM48" i="7"/>
  <c r="BL48" i="7"/>
  <c r="BI48" i="7"/>
  <c r="BH48" i="7"/>
  <c r="BG48" i="7"/>
  <c r="AP48" i="7"/>
  <c r="AI48" i="7"/>
  <c r="AG48" i="7"/>
  <c r="AE48" i="7"/>
  <c r="AD48" i="7"/>
  <c r="BO48" i="7" s="1"/>
  <c r="Y48" i="7"/>
  <c r="DM48" i="7" s="1"/>
  <c r="X48" i="7"/>
  <c r="P48" i="7"/>
  <c r="CC48" i="7" s="1"/>
  <c r="N48" i="7"/>
  <c r="CX47" i="7"/>
  <c r="CW47" i="7"/>
  <c r="CV47" i="7"/>
  <c r="CT47" i="7"/>
  <c r="CR47" i="7"/>
  <c r="CP47" i="7"/>
  <c r="CL47" i="7"/>
  <c r="CH47" i="7"/>
  <c r="BU47" i="7"/>
  <c r="BP47" i="7"/>
  <c r="BO47" i="7"/>
  <c r="BN47" i="7"/>
  <c r="BM47" i="7"/>
  <c r="BH47" i="7"/>
  <c r="BI47" i="7" s="1"/>
  <c r="BG47" i="7"/>
  <c r="AQ47" i="7"/>
  <c r="AS47" i="7" s="1"/>
  <c r="AT47" i="7" s="1"/>
  <c r="CS47" i="7" s="1"/>
  <c r="AP47" i="7"/>
  <c r="AG47" i="7"/>
  <c r="AI47" i="7" s="1"/>
  <c r="AE47" i="7"/>
  <c r="AD47" i="7"/>
  <c r="Y47" i="7"/>
  <c r="DM47" i="7" s="1"/>
  <c r="X47" i="7"/>
  <c r="P47" i="7"/>
  <c r="CC47" i="7" s="1"/>
  <c r="CK47" i="7" s="1"/>
  <c r="N47" i="7"/>
  <c r="CX46" i="7"/>
  <c r="CW46" i="7"/>
  <c r="CV46" i="7"/>
  <c r="CT46" i="7"/>
  <c r="CR46" i="7"/>
  <c r="CP46" i="7"/>
  <c r="CM46" i="7"/>
  <c r="CK46" i="7"/>
  <c r="CL46" i="7" s="1"/>
  <c r="CH46" i="7"/>
  <c r="BU46" i="7"/>
  <c r="BQ46" i="7"/>
  <c r="BO46" i="7"/>
  <c r="BN46" i="7"/>
  <c r="BL46" i="7"/>
  <c r="BH46" i="7"/>
  <c r="BI46" i="7" s="1"/>
  <c r="BG46" i="7"/>
  <c r="AP46" i="7"/>
  <c r="AG46" i="7"/>
  <c r="AI46" i="7" s="1"/>
  <c r="AF46" i="7"/>
  <c r="AE46" i="7"/>
  <c r="AD46" i="7"/>
  <c r="BP46" i="7" s="1"/>
  <c r="Y46" i="7"/>
  <c r="DM46" i="7" s="1"/>
  <c r="X46" i="7"/>
  <c r="BM46" i="7" s="1"/>
  <c r="P46" i="7"/>
  <c r="CC46" i="7" s="1"/>
  <c r="AQ46" i="7" s="1"/>
  <c r="AS46" i="7" s="1"/>
  <c r="AT46" i="7" s="1"/>
  <c r="CS46" i="7" s="1"/>
  <c r="N46" i="7"/>
  <c r="CX45" i="7"/>
  <c r="CW45" i="7"/>
  <c r="CV45" i="7"/>
  <c r="CT45" i="7"/>
  <c r="CR45" i="7"/>
  <c r="CP45" i="7"/>
  <c r="CO45" i="7"/>
  <c r="CN45" i="7"/>
  <c r="CM45" i="7"/>
  <c r="CH45" i="7"/>
  <c r="BU45" i="7"/>
  <c r="BQ45" i="7"/>
  <c r="BP45" i="7"/>
  <c r="BN45" i="7"/>
  <c r="BL45" i="7"/>
  <c r="BH45" i="7"/>
  <c r="BI45" i="7" s="1"/>
  <c r="BG45" i="7"/>
  <c r="AP45" i="7"/>
  <c r="AI45" i="7"/>
  <c r="AH45" i="7"/>
  <c r="AG45" i="7"/>
  <c r="AF45" i="7"/>
  <c r="CI45" i="7" s="1"/>
  <c r="CJ45" i="7" s="1"/>
  <c r="AE45" i="7"/>
  <c r="AD45" i="7"/>
  <c r="BO45" i="7" s="1"/>
  <c r="Y45" i="7"/>
  <c r="DM45" i="7" s="1"/>
  <c r="X45" i="7"/>
  <c r="BM45" i="7" s="1"/>
  <c r="P45" i="7"/>
  <c r="CC45" i="7" s="1"/>
  <c r="CK45" i="7" s="1"/>
  <c r="CL45" i="7" s="1"/>
  <c r="N45" i="7"/>
  <c r="CX44" i="7"/>
  <c r="CW44" i="7"/>
  <c r="CV44" i="7"/>
  <c r="CT44" i="7"/>
  <c r="CR44" i="7"/>
  <c r="CP44" i="7"/>
  <c r="CH44" i="7"/>
  <c r="CC44" i="7"/>
  <c r="CK44" i="7" s="1"/>
  <c r="CL44" i="7" s="1"/>
  <c r="BU44" i="7"/>
  <c r="BQ44" i="7"/>
  <c r="BP44" i="7"/>
  <c r="BN44" i="7"/>
  <c r="BL44" i="7"/>
  <c r="BI44" i="7"/>
  <c r="BH44" i="7"/>
  <c r="BG44" i="7"/>
  <c r="AP44" i="7"/>
  <c r="AI44" i="7"/>
  <c r="AG44" i="7"/>
  <c r="AE44" i="7"/>
  <c r="AD44" i="7"/>
  <c r="BO44" i="7" s="1"/>
  <c r="Y44" i="7"/>
  <c r="DM44" i="7" s="1"/>
  <c r="X44" i="7"/>
  <c r="BM44" i="7" s="1"/>
  <c r="P44" i="7"/>
  <c r="N44" i="7"/>
  <c r="CX43" i="7"/>
  <c r="CW43" i="7"/>
  <c r="CV43" i="7"/>
  <c r="CT43" i="7"/>
  <c r="CR43" i="7"/>
  <c r="CP43" i="7"/>
  <c r="CL43" i="7"/>
  <c r="CK43" i="7"/>
  <c r="CH43" i="7"/>
  <c r="BU43" i="7"/>
  <c r="BO43" i="7"/>
  <c r="BN43" i="7"/>
  <c r="BM43" i="7"/>
  <c r="BH43" i="7"/>
  <c r="BI43" i="7" s="1"/>
  <c r="BG43" i="7"/>
  <c r="AP43" i="7"/>
  <c r="AG43" i="7"/>
  <c r="AI43" i="7" s="1"/>
  <c r="AD43" i="7"/>
  <c r="Y43" i="7"/>
  <c r="DM43" i="7" s="1"/>
  <c r="X43" i="7"/>
  <c r="P43" i="7"/>
  <c r="CC43" i="7" s="1"/>
  <c r="AQ43" i="7" s="1"/>
  <c r="AS43" i="7" s="1"/>
  <c r="AT43" i="7" s="1"/>
  <c r="CS43" i="7" s="1"/>
  <c r="N43" i="7"/>
  <c r="CX42" i="7"/>
  <c r="CW42" i="7"/>
  <c r="CV42" i="7"/>
  <c r="CT42" i="7"/>
  <c r="CR42" i="7"/>
  <c r="CP42" i="7"/>
  <c r="CL42" i="7"/>
  <c r="CK42" i="7"/>
  <c r="CH42" i="7"/>
  <c r="BU42" i="7"/>
  <c r="BN42" i="7"/>
  <c r="BL42" i="7"/>
  <c r="BH42" i="7"/>
  <c r="BI42" i="7" s="1"/>
  <c r="BG42" i="7"/>
  <c r="AP42" i="7"/>
  <c r="AF42" i="7"/>
  <c r="AE42" i="7"/>
  <c r="AD42" i="7"/>
  <c r="BQ42" i="7" s="1"/>
  <c r="Y42" i="7"/>
  <c r="DM42" i="7" s="1"/>
  <c r="X42" i="7"/>
  <c r="BM42" i="7" s="1"/>
  <c r="P42" i="7"/>
  <c r="CC42" i="7" s="1"/>
  <c r="AQ42" i="7" s="1"/>
  <c r="AS42" i="7" s="1"/>
  <c r="AT42" i="7" s="1"/>
  <c r="CS42" i="7" s="1"/>
  <c r="N42" i="7"/>
  <c r="DM41" i="7"/>
  <c r="CX41" i="7"/>
  <c r="CW41" i="7"/>
  <c r="CV41" i="7"/>
  <c r="CT41" i="7"/>
  <c r="CR41" i="7"/>
  <c r="CP41" i="7"/>
  <c r="CO41" i="7"/>
  <c r="CN41" i="7"/>
  <c r="CM41" i="7"/>
  <c r="CH41" i="7"/>
  <c r="BU41" i="7"/>
  <c r="BQ41" i="7"/>
  <c r="BP41" i="7"/>
  <c r="BN41" i="7"/>
  <c r="BL41" i="7"/>
  <c r="BI41" i="7"/>
  <c r="BH41" i="7"/>
  <c r="BG41" i="7"/>
  <c r="AP41" i="7"/>
  <c r="AI41" i="7"/>
  <c r="AH41" i="7"/>
  <c r="AG41" i="7"/>
  <c r="AF41" i="7"/>
  <c r="CI41" i="7" s="1"/>
  <c r="CJ41" i="7" s="1"/>
  <c r="AE41" i="7"/>
  <c r="AD41" i="7"/>
  <c r="BO41" i="7" s="1"/>
  <c r="Y41" i="7"/>
  <c r="X41" i="7"/>
  <c r="BM41" i="7" s="1"/>
  <c r="P41" i="7"/>
  <c r="CC41" i="7" s="1"/>
  <c r="N41" i="7"/>
  <c r="DM40" i="7"/>
  <c r="CX40" i="7"/>
  <c r="CW40" i="7"/>
  <c r="CV40" i="7"/>
  <c r="CT40" i="7"/>
  <c r="CS40" i="7"/>
  <c r="CR40" i="7"/>
  <c r="CP40" i="7"/>
  <c r="CH40" i="7"/>
  <c r="CC40" i="7"/>
  <c r="CK40" i="7" s="1"/>
  <c r="CL40" i="7" s="1"/>
  <c r="BU40" i="7"/>
  <c r="BQ40" i="7"/>
  <c r="BP40" i="7"/>
  <c r="BI40" i="7"/>
  <c r="BH40" i="7"/>
  <c r="BG40" i="7"/>
  <c r="AQ40" i="7"/>
  <c r="AS40" i="7" s="1"/>
  <c r="AT40" i="7" s="1"/>
  <c r="AP40" i="7"/>
  <c r="AI40" i="7"/>
  <c r="AG40" i="7"/>
  <c r="AE40" i="7"/>
  <c r="AD40" i="7"/>
  <c r="BO40" i="7" s="1"/>
  <c r="Y40" i="7"/>
  <c r="X40" i="7"/>
  <c r="P40" i="7"/>
  <c r="N40" i="7"/>
  <c r="CX39" i="7"/>
  <c r="CW39" i="7"/>
  <c r="CV39" i="7"/>
  <c r="CT39" i="7"/>
  <c r="CR39" i="7"/>
  <c r="CP39" i="7"/>
  <c r="CK39" i="7"/>
  <c r="CL39" i="7" s="1"/>
  <c r="CH39" i="7"/>
  <c r="BU39" i="7"/>
  <c r="BH39" i="7"/>
  <c r="BI39" i="7" s="1"/>
  <c r="BG39" i="7"/>
  <c r="AT39" i="7"/>
  <c r="CS39" i="7" s="1"/>
  <c r="AP39" i="7"/>
  <c r="AE39" i="7"/>
  <c r="AD39" i="7"/>
  <c r="Y39" i="7"/>
  <c r="DM39" i="7" s="1"/>
  <c r="X39" i="7"/>
  <c r="P39" i="7"/>
  <c r="CC39" i="7" s="1"/>
  <c r="AQ39" i="7" s="1"/>
  <c r="AS39" i="7" s="1"/>
  <c r="N39" i="7"/>
  <c r="CX38" i="7"/>
  <c r="CW38" i="7"/>
  <c r="CV38" i="7"/>
  <c r="CT38" i="7"/>
  <c r="CR38" i="7"/>
  <c r="CP38" i="7"/>
  <c r="CH38" i="7"/>
  <c r="BU38" i="7"/>
  <c r="BN38" i="7"/>
  <c r="BL38" i="7"/>
  <c r="BG38" i="7"/>
  <c r="BH38" i="7" s="1"/>
  <c r="BI38" i="7" s="1"/>
  <c r="AT38" i="7"/>
  <c r="CS38" i="7" s="1"/>
  <c r="AS38" i="7"/>
  <c r="AP38" i="7"/>
  <c r="AF38" i="7"/>
  <c r="AD38" i="7"/>
  <c r="Y38" i="7"/>
  <c r="DM38" i="7" s="1"/>
  <c r="X38" i="7"/>
  <c r="BM38" i="7" s="1"/>
  <c r="P38" i="7"/>
  <c r="CC38" i="7" s="1"/>
  <c r="AQ38" i="7" s="1"/>
  <c r="N38" i="7"/>
  <c r="DM37" i="7"/>
  <c r="CX37" i="7"/>
  <c r="CW37" i="7"/>
  <c r="CV37" i="7"/>
  <c r="CT37" i="7"/>
  <c r="CR37" i="7"/>
  <c r="CP37" i="7"/>
  <c r="CM37" i="7"/>
  <c r="CH37" i="7"/>
  <c r="CC37" i="7"/>
  <c r="BU37" i="7"/>
  <c r="BQ37" i="7"/>
  <c r="BP37" i="7"/>
  <c r="BN37" i="7"/>
  <c r="BL37" i="7"/>
  <c r="BG37" i="7"/>
  <c r="BH37" i="7" s="1"/>
  <c r="BI37" i="7" s="1"/>
  <c r="AP37" i="7"/>
  <c r="AG37" i="7"/>
  <c r="AI37" i="7" s="1"/>
  <c r="AF37" i="7"/>
  <c r="AE37" i="7"/>
  <c r="AD37" i="7"/>
  <c r="BO37" i="7" s="1"/>
  <c r="Y37" i="7"/>
  <c r="X37" i="7"/>
  <c r="BM37" i="7" s="1"/>
  <c r="P37" i="7"/>
  <c r="N37" i="7"/>
  <c r="DM36" i="7"/>
  <c r="CX36" i="7"/>
  <c r="CW36" i="7"/>
  <c r="CV36" i="7"/>
  <c r="CT36" i="7"/>
  <c r="CR36" i="7"/>
  <c r="CP36" i="7"/>
  <c r="CH36" i="7"/>
  <c r="BU36" i="7"/>
  <c r="BQ36" i="7"/>
  <c r="BP36" i="7"/>
  <c r="BI36" i="7"/>
  <c r="BH36" i="7"/>
  <c r="BG36" i="7"/>
  <c r="AQ36" i="7"/>
  <c r="AS36" i="7" s="1"/>
  <c r="AT36" i="7" s="1"/>
  <c r="CS36" i="7" s="1"/>
  <c r="AP36" i="7"/>
  <c r="AI36" i="7"/>
  <c r="AG36" i="7"/>
  <c r="AD36" i="7"/>
  <c r="BO36" i="7" s="1"/>
  <c r="Y36" i="7"/>
  <c r="X36" i="7"/>
  <c r="P36" i="7"/>
  <c r="CC36" i="7" s="1"/>
  <c r="CK36" i="7" s="1"/>
  <c r="CL36" i="7" s="1"/>
  <c r="N36" i="7"/>
  <c r="CX35" i="7"/>
  <c r="CW35" i="7"/>
  <c r="CV35" i="7"/>
  <c r="CT35" i="7"/>
  <c r="CR35" i="7"/>
  <c r="CP35" i="7"/>
  <c r="CH35" i="7"/>
  <c r="BU35" i="7"/>
  <c r="BP35" i="7"/>
  <c r="BO35" i="7"/>
  <c r="BH35" i="7"/>
  <c r="BI35" i="7" s="1"/>
  <c r="BG35" i="7"/>
  <c r="AQ35" i="7"/>
  <c r="AS35" i="7" s="1"/>
  <c r="AT35" i="7" s="1"/>
  <c r="CS35" i="7" s="1"/>
  <c r="AP35" i="7"/>
  <c r="AG35" i="7"/>
  <c r="AI35" i="7" s="1"/>
  <c r="AD35" i="7"/>
  <c r="Y35" i="7"/>
  <c r="DM35" i="7" s="1"/>
  <c r="X35" i="7"/>
  <c r="P35" i="7"/>
  <c r="CC35" i="7" s="1"/>
  <c r="CK35" i="7" s="1"/>
  <c r="CL35" i="7" s="1"/>
  <c r="N35" i="7"/>
  <c r="CX34" i="7"/>
  <c r="CW34" i="7"/>
  <c r="CV34" i="7"/>
  <c r="CT34" i="7"/>
  <c r="CR34" i="7"/>
  <c r="CP34" i="7"/>
  <c r="CM34" i="7"/>
  <c r="CH34" i="7"/>
  <c r="BU34" i="7"/>
  <c r="BQ34" i="7"/>
  <c r="BP34" i="7"/>
  <c r="BO34" i="7"/>
  <c r="BN34" i="7"/>
  <c r="BL34" i="7"/>
  <c r="BG34" i="7"/>
  <c r="BH34" i="7" s="1"/>
  <c r="BI34" i="7" s="1"/>
  <c r="AS34" i="7"/>
  <c r="AT34" i="7" s="1"/>
  <c r="CS34" i="7" s="1"/>
  <c r="AP34" i="7"/>
  <c r="AG34" i="7"/>
  <c r="AI34" i="7" s="1"/>
  <c r="AF34" i="7"/>
  <c r="AD34" i="7"/>
  <c r="AE34" i="7" s="1"/>
  <c r="Y34" i="7"/>
  <c r="DM34" i="7" s="1"/>
  <c r="X34" i="7"/>
  <c r="BM34" i="7" s="1"/>
  <c r="P34" i="7"/>
  <c r="CC34" i="7" s="1"/>
  <c r="AQ34" i="7" s="1"/>
  <c r="N34" i="7"/>
  <c r="CX33" i="7"/>
  <c r="CW33" i="7"/>
  <c r="CV33" i="7"/>
  <c r="CT33" i="7"/>
  <c r="CR33" i="7"/>
  <c r="CP33" i="7"/>
  <c r="CM33" i="7"/>
  <c r="CO33" i="7" s="1"/>
  <c r="CH33" i="7"/>
  <c r="CC33" i="7"/>
  <c r="BU33" i="7"/>
  <c r="BQ33" i="7"/>
  <c r="BP33" i="7"/>
  <c r="BN33" i="7"/>
  <c r="BL33" i="7"/>
  <c r="BH33" i="7"/>
  <c r="BI33" i="7" s="1"/>
  <c r="BG33" i="7"/>
  <c r="AP33" i="7"/>
  <c r="AH33" i="7"/>
  <c r="AG33" i="7"/>
  <c r="AI33" i="7" s="1"/>
  <c r="AF33" i="7"/>
  <c r="CI33" i="7" s="1"/>
  <c r="AE33" i="7"/>
  <c r="AD33" i="7"/>
  <c r="BO33" i="7" s="1"/>
  <c r="Y33" i="7"/>
  <c r="DM33" i="7" s="1"/>
  <c r="X33" i="7"/>
  <c r="BM33" i="7" s="1"/>
  <c r="P33" i="7"/>
  <c r="N33" i="7"/>
  <c r="CX32" i="7"/>
  <c r="CW32" i="7"/>
  <c r="CV32" i="7"/>
  <c r="CT32" i="7"/>
  <c r="CR32" i="7"/>
  <c r="CP32" i="7"/>
  <c r="CL32" i="7"/>
  <c r="CH32" i="7"/>
  <c r="CC32" i="7"/>
  <c r="CK32" i="7" s="1"/>
  <c r="BU32" i="7"/>
  <c r="BQ32" i="7"/>
  <c r="BP32" i="7"/>
  <c r="BI32" i="7"/>
  <c r="BH32" i="7"/>
  <c r="BG32" i="7"/>
  <c r="AP32" i="7"/>
  <c r="AI32" i="7"/>
  <c r="AG32" i="7"/>
  <c r="AD32" i="7"/>
  <c r="BO32" i="7" s="1"/>
  <c r="Z32" i="7"/>
  <c r="Y32" i="7"/>
  <c r="DM32" i="7" s="1"/>
  <c r="X32" i="7"/>
  <c r="P32" i="7"/>
  <c r="N32" i="7"/>
  <c r="CX31" i="7"/>
  <c r="CW31" i="7"/>
  <c r="CV31" i="7"/>
  <c r="CT31" i="7"/>
  <c r="CR31" i="7"/>
  <c r="CP31" i="7"/>
  <c r="CH31" i="7"/>
  <c r="CC31" i="7"/>
  <c r="AQ31" i="7" s="1"/>
  <c r="AS31" i="7" s="1"/>
  <c r="AT31" i="7" s="1"/>
  <c r="CS31" i="7" s="1"/>
  <c r="BU31" i="7"/>
  <c r="BG31" i="7"/>
  <c r="BH31" i="7" s="1"/>
  <c r="BI31" i="7" s="1"/>
  <c r="AP31" i="7"/>
  <c r="AD31" i="7"/>
  <c r="Y31" i="7"/>
  <c r="DM31" i="7" s="1"/>
  <c r="X31" i="7"/>
  <c r="P31" i="7"/>
  <c r="N31" i="7"/>
  <c r="DM30" i="7"/>
  <c r="CX30" i="7"/>
  <c r="CW30" i="7"/>
  <c r="CV30" i="7"/>
  <c r="CT30" i="7"/>
  <c r="CR30" i="7"/>
  <c r="CP30" i="7"/>
  <c r="CL30" i="7"/>
  <c r="CK30" i="7"/>
  <c r="CH30" i="7"/>
  <c r="CC30" i="7"/>
  <c r="AQ30" i="7" s="1"/>
  <c r="BU30" i="7"/>
  <c r="BQ30" i="7"/>
  <c r="BO30" i="7"/>
  <c r="BM30" i="7"/>
  <c r="BH30" i="7"/>
  <c r="BI30" i="7" s="1"/>
  <c r="BG30" i="7"/>
  <c r="AS30" i="7"/>
  <c r="AT30" i="7" s="1"/>
  <c r="CS30" i="7" s="1"/>
  <c r="AP30" i="7"/>
  <c r="AH30" i="7"/>
  <c r="AG30" i="7"/>
  <c r="AI30" i="7" s="1"/>
  <c r="AF30" i="7"/>
  <c r="CI30" i="7" s="1"/>
  <c r="CJ30" i="7" s="1"/>
  <c r="AE30" i="7"/>
  <c r="AD30" i="7"/>
  <c r="CM30" i="7" s="1"/>
  <c r="Y30" i="7"/>
  <c r="X30" i="7"/>
  <c r="P30" i="7"/>
  <c r="N30" i="7"/>
  <c r="DM29" i="7"/>
  <c r="CX29" i="7"/>
  <c r="CW29" i="7"/>
  <c r="CV29" i="7"/>
  <c r="CT29" i="7"/>
  <c r="CR29" i="7"/>
  <c r="CP29" i="7"/>
  <c r="CH29" i="7"/>
  <c r="BU29" i="7"/>
  <c r="BQ29" i="7"/>
  <c r="BO29" i="7"/>
  <c r="BG29" i="7"/>
  <c r="BH29" i="7" s="1"/>
  <c r="BI29" i="7" s="1"/>
  <c r="AP29" i="7"/>
  <c r="AG29" i="7"/>
  <c r="AI29" i="7" s="1"/>
  <c r="AD29" i="7"/>
  <c r="Z29" i="7"/>
  <c r="Y29" i="7"/>
  <c r="X29" i="7"/>
  <c r="P29" i="7"/>
  <c r="CC29" i="7" s="1"/>
  <c r="AQ29" i="7" s="1"/>
  <c r="AS29" i="7" s="1"/>
  <c r="AT29" i="7" s="1"/>
  <c r="CS29" i="7" s="1"/>
  <c r="N29" i="7"/>
  <c r="CX28" i="7"/>
  <c r="CW28" i="7"/>
  <c r="CV28" i="7"/>
  <c r="CT28" i="7"/>
  <c r="CR28" i="7"/>
  <c r="CP28" i="7"/>
  <c r="CH28" i="7"/>
  <c r="BU28" i="7"/>
  <c r="BL28" i="7"/>
  <c r="BH28" i="7"/>
  <c r="BI28" i="7" s="1"/>
  <c r="BG28" i="7"/>
  <c r="AT28" i="7"/>
  <c r="CS28" i="7" s="1"/>
  <c r="AQ28" i="7"/>
  <c r="AS28" i="7" s="1"/>
  <c r="AP28" i="7"/>
  <c r="AH28" i="7"/>
  <c r="AD28" i="7"/>
  <c r="Z28" i="7"/>
  <c r="Y28" i="7"/>
  <c r="DM28" i="7" s="1"/>
  <c r="X28" i="7"/>
  <c r="AF28" i="7" s="1"/>
  <c r="CI28" i="7" s="1"/>
  <c r="CJ28" i="7" s="1"/>
  <c r="P28" i="7"/>
  <c r="CC28" i="7" s="1"/>
  <c r="CK28" i="7" s="1"/>
  <c r="CL28" i="7" s="1"/>
  <c r="N28" i="7"/>
  <c r="DM27" i="7"/>
  <c r="CX27" i="7"/>
  <c r="CW27" i="7"/>
  <c r="CV27" i="7"/>
  <c r="CT27" i="7"/>
  <c r="CR27" i="7"/>
  <c r="CP27" i="7"/>
  <c r="CH27" i="7"/>
  <c r="CC27" i="7"/>
  <c r="BU27" i="7"/>
  <c r="BP27" i="7"/>
  <c r="BN27" i="7"/>
  <c r="BM27" i="7"/>
  <c r="BH27" i="7"/>
  <c r="BI27" i="7" s="1"/>
  <c r="BG27" i="7"/>
  <c r="AP27" i="7"/>
  <c r="AF27" i="7"/>
  <c r="AE27" i="7"/>
  <c r="AD27" i="7"/>
  <c r="BO27" i="7" s="1"/>
  <c r="Z27" i="7"/>
  <c r="Y27" i="7"/>
  <c r="X27" i="7"/>
  <c r="BL27" i="7" s="1"/>
  <c r="P27" i="7"/>
  <c r="N27" i="7"/>
  <c r="CX26" i="7"/>
  <c r="CW26" i="7"/>
  <c r="CV26" i="7"/>
  <c r="CT26" i="7"/>
  <c r="CR26" i="7"/>
  <c r="CP26" i="7"/>
  <c r="CM26" i="7"/>
  <c r="CH26" i="7"/>
  <c r="CC26" i="7"/>
  <c r="CK26" i="7" s="1"/>
  <c r="CL26" i="7" s="1"/>
  <c r="BU26" i="7"/>
  <c r="BQ26" i="7"/>
  <c r="BP26" i="7"/>
  <c r="BL26" i="7"/>
  <c r="BG26" i="7"/>
  <c r="BH26" i="7" s="1"/>
  <c r="BI26" i="7" s="1"/>
  <c r="AQ26" i="7"/>
  <c r="AS26" i="7" s="1"/>
  <c r="AT26" i="7" s="1"/>
  <c r="CS26" i="7" s="1"/>
  <c r="AP26" i="7"/>
  <c r="AI26" i="7"/>
  <c r="AG26" i="7"/>
  <c r="AF26" i="7"/>
  <c r="AE26" i="7"/>
  <c r="AD26" i="7"/>
  <c r="BO26" i="7" s="1"/>
  <c r="Y26" i="7"/>
  <c r="DM26" i="7" s="1"/>
  <c r="X26" i="7"/>
  <c r="BN26" i="7" s="1"/>
  <c r="P26" i="7"/>
  <c r="N26" i="7"/>
  <c r="DM25" i="7"/>
  <c r="CX25" i="7"/>
  <c r="CW25" i="7"/>
  <c r="CV25" i="7"/>
  <c r="CT25" i="7"/>
  <c r="CR25" i="7"/>
  <c r="CP25" i="7"/>
  <c r="CH25" i="7"/>
  <c r="BU25" i="7"/>
  <c r="BP25" i="7"/>
  <c r="BN25" i="7"/>
  <c r="BI25" i="7"/>
  <c r="BH25" i="7"/>
  <c r="BG25" i="7"/>
  <c r="AQ25" i="7"/>
  <c r="AS25" i="7" s="1"/>
  <c r="AT25" i="7" s="1"/>
  <c r="CS25" i="7" s="1"/>
  <c r="AP25" i="7"/>
  <c r="AE25" i="7"/>
  <c r="AD25" i="7"/>
  <c r="Y25" i="7"/>
  <c r="X25" i="7"/>
  <c r="P25" i="7"/>
  <c r="CC25" i="7" s="1"/>
  <c r="CK25" i="7" s="1"/>
  <c r="CL25" i="7" s="1"/>
  <c r="N25" i="7"/>
  <c r="CX24" i="7"/>
  <c r="CW24" i="7"/>
  <c r="CV24" i="7"/>
  <c r="CT24" i="7"/>
  <c r="CR24" i="7"/>
  <c r="CP24" i="7"/>
  <c r="CK24" i="7"/>
  <c r="CL24" i="7" s="1"/>
  <c r="CH24" i="7"/>
  <c r="BU24" i="7"/>
  <c r="BO24" i="7"/>
  <c r="BH24" i="7"/>
  <c r="BI24" i="7" s="1"/>
  <c r="BG24" i="7"/>
  <c r="AQ24" i="7"/>
  <c r="AS24" i="7" s="1"/>
  <c r="AT24" i="7" s="1"/>
  <c r="CS24" i="7" s="1"/>
  <c r="AP24" i="7"/>
  <c r="AG24" i="7"/>
  <c r="AI24" i="7" s="1"/>
  <c r="AD24" i="7"/>
  <c r="Y24" i="7"/>
  <c r="DM24" i="7" s="1"/>
  <c r="X24" i="7"/>
  <c r="P24" i="7"/>
  <c r="CC24" i="7" s="1"/>
  <c r="N24" i="7"/>
  <c r="DM23" i="7"/>
  <c r="CX23" i="7"/>
  <c r="CW23" i="7"/>
  <c r="CV23" i="7"/>
  <c r="CT23" i="7"/>
  <c r="CR23" i="7"/>
  <c r="CP23" i="7"/>
  <c r="CK23" i="7"/>
  <c r="CL23" i="7" s="1"/>
  <c r="CJ23" i="7"/>
  <c r="CH23" i="7"/>
  <c r="CC23" i="7"/>
  <c r="AQ23" i="7" s="1"/>
  <c r="AS23" i="7" s="1"/>
  <c r="AT23" i="7" s="1"/>
  <c r="CS23" i="7" s="1"/>
  <c r="BU23" i="7"/>
  <c r="BN23" i="7"/>
  <c r="BL23" i="7"/>
  <c r="BH23" i="7"/>
  <c r="BI23" i="7" s="1"/>
  <c r="BG23" i="7"/>
  <c r="AP23" i="7"/>
  <c r="AH23" i="7"/>
  <c r="AG23" i="7"/>
  <c r="AI23" i="7" s="1"/>
  <c r="AF23" i="7"/>
  <c r="CI23" i="7" s="1"/>
  <c r="AD23" i="7"/>
  <c r="BQ23" i="7" s="1"/>
  <c r="Y23" i="7"/>
  <c r="X23" i="7"/>
  <c r="BM23" i="7" s="1"/>
  <c r="P23" i="7"/>
  <c r="N23" i="7"/>
  <c r="CX22" i="7"/>
  <c r="CW22" i="7"/>
  <c r="CV22" i="7"/>
  <c r="CT22" i="7"/>
  <c r="CR22" i="7"/>
  <c r="CP22" i="7"/>
  <c r="CM22" i="7"/>
  <c r="CO22" i="7" s="1"/>
  <c r="CH22" i="7"/>
  <c r="BU22" i="7"/>
  <c r="BQ22" i="7"/>
  <c r="BP22" i="7"/>
  <c r="BM22" i="7"/>
  <c r="BL22" i="7"/>
  <c r="BH22" i="7"/>
  <c r="BI22" i="7" s="1"/>
  <c r="BG22" i="7"/>
  <c r="AP22" i="7"/>
  <c r="AI22" i="7"/>
  <c r="AH22" i="7"/>
  <c r="AG22" i="7"/>
  <c r="AF22" i="7"/>
  <c r="CI22" i="7" s="1"/>
  <c r="CJ22" i="7" s="1"/>
  <c r="AE22" i="7"/>
  <c r="AD22" i="7"/>
  <c r="BO22" i="7" s="1"/>
  <c r="Y22" i="7"/>
  <c r="DM22" i="7" s="1"/>
  <c r="X22" i="7"/>
  <c r="BN22" i="7" s="1"/>
  <c r="P22" i="7"/>
  <c r="CC22" i="7" s="1"/>
  <c r="N22" i="7"/>
  <c r="DM21" i="7"/>
  <c r="CX21" i="7"/>
  <c r="CW21" i="7"/>
  <c r="CV21" i="7"/>
  <c r="CT21" i="7"/>
  <c r="CR21" i="7"/>
  <c r="CP21" i="7"/>
  <c r="CI21" i="7"/>
  <c r="CJ21" i="7" s="1"/>
  <c r="CH21" i="7"/>
  <c r="BU21" i="7"/>
  <c r="BN21" i="7"/>
  <c r="BL21" i="7"/>
  <c r="BI21" i="7"/>
  <c r="BH21" i="7"/>
  <c r="BG21" i="7"/>
  <c r="AP21" i="7"/>
  <c r="AI21" i="7"/>
  <c r="AH21" i="7"/>
  <c r="AG21" i="7"/>
  <c r="AE21" i="7"/>
  <c r="AD21" i="7"/>
  <c r="BO21" i="7" s="1"/>
  <c r="Z21" i="7"/>
  <c r="Y21" i="7"/>
  <c r="X21" i="7"/>
  <c r="AF21" i="7" s="1"/>
  <c r="P21" i="7"/>
  <c r="CC21" i="7" s="1"/>
  <c r="N21" i="7"/>
  <c r="DM20" i="7"/>
  <c r="CX20" i="7"/>
  <c r="CW20" i="7"/>
  <c r="CV20" i="7"/>
  <c r="CT20" i="7"/>
  <c r="CR20" i="7"/>
  <c r="CP20" i="7"/>
  <c r="CH20" i="7"/>
  <c r="CC20" i="7"/>
  <c r="BU20" i="7"/>
  <c r="BP20" i="7"/>
  <c r="BN20" i="7"/>
  <c r="BM20" i="7"/>
  <c r="BH20" i="7"/>
  <c r="BI20" i="7" s="1"/>
  <c r="BG20" i="7"/>
  <c r="AP20" i="7"/>
  <c r="AG20" i="7"/>
  <c r="AI20" i="7" s="1"/>
  <c r="AF20" i="7"/>
  <c r="CI20" i="7" s="1"/>
  <c r="CJ20" i="7" s="1"/>
  <c r="AE20" i="7"/>
  <c r="AD20" i="7"/>
  <c r="CM20" i="7" s="1"/>
  <c r="CN20" i="7" s="1"/>
  <c r="Y20" i="7"/>
  <c r="X20" i="7"/>
  <c r="BL20" i="7" s="1"/>
  <c r="P20" i="7"/>
  <c r="N20" i="7"/>
  <c r="DM19" i="7"/>
  <c r="CX19" i="7"/>
  <c r="CW19" i="7"/>
  <c r="CV19" i="7"/>
  <c r="CT19" i="7"/>
  <c r="CR19" i="7"/>
  <c r="CP19" i="7"/>
  <c r="CO19" i="7"/>
  <c r="CM19" i="7"/>
  <c r="CN19" i="7" s="1"/>
  <c r="CH19" i="7"/>
  <c r="CC19" i="7"/>
  <c r="BU19" i="7"/>
  <c r="BP19" i="7"/>
  <c r="BL19" i="7"/>
  <c r="BG19" i="7"/>
  <c r="BH19" i="7" s="1"/>
  <c r="BI19" i="7" s="1"/>
  <c r="AP19" i="7"/>
  <c r="AF19" i="7"/>
  <c r="AE19" i="7"/>
  <c r="AD19" i="7"/>
  <c r="BO19" i="7" s="1"/>
  <c r="Y19" i="7"/>
  <c r="X19" i="7"/>
  <c r="BN19" i="7" s="1"/>
  <c r="P19" i="7"/>
  <c r="N19" i="7"/>
  <c r="DM18" i="7"/>
  <c r="CX18" i="7"/>
  <c r="CW18" i="7"/>
  <c r="CV18" i="7"/>
  <c r="CT18" i="7"/>
  <c r="CR18" i="7"/>
  <c r="CP18" i="7"/>
  <c r="CK18" i="7"/>
  <c r="CL18" i="7" s="1"/>
  <c r="CH18" i="7"/>
  <c r="BU18" i="7"/>
  <c r="BG18" i="7"/>
  <c r="BH18" i="7" s="1"/>
  <c r="BI18" i="7" s="1"/>
  <c r="AS18" i="7"/>
  <c r="AT18" i="7" s="1"/>
  <c r="CS18" i="7" s="1"/>
  <c r="AQ18" i="7"/>
  <c r="AP18" i="7"/>
  <c r="AD18" i="7"/>
  <c r="BQ18" i="7" s="1"/>
  <c r="Z18" i="7"/>
  <c r="Y18" i="7"/>
  <c r="X18" i="7"/>
  <c r="P18" i="7"/>
  <c r="CC18" i="7" s="1"/>
  <c r="N18" i="7"/>
  <c r="CX17" i="7"/>
  <c r="CW17" i="7"/>
  <c r="CV17" i="7"/>
  <c r="CT17" i="7"/>
  <c r="CR17" i="7"/>
  <c r="CP17" i="7"/>
  <c r="CL17" i="7"/>
  <c r="CK17" i="7"/>
  <c r="CH17" i="7"/>
  <c r="BU17" i="7"/>
  <c r="BO17" i="7"/>
  <c r="BH17" i="7"/>
  <c r="BI17" i="7" s="1"/>
  <c r="BG17" i="7"/>
  <c r="AP17" i="7"/>
  <c r="AI17" i="7"/>
  <c r="AG17" i="7"/>
  <c r="AD17" i="7"/>
  <c r="Y17" i="7"/>
  <c r="DM17" i="7" s="1"/>
  <c r="X17" i="7"/>
  <c r="P17" i="7"/>
  <c r="CC17" i="7" s="1"/>
  <c r="AQ17" i="7" s="1"/>
  <c r="AS17" i="7" s="1"/>
  <c r="AT17" i="7" s="1"/>
  <c r="CS17" i="7" s="1"/>
  <c r="N17" i="7"/>
  <c r="DM16" i="7"/>
  <c r="CX16" i="7"/>
  <c r="CW16" i="7"/>
  <c r="CV16" i="7"/>
  <c r="CT16" i="7"/>
  <c r="CR16" i="7"/>
  <c r="CP16" i="7"/>
  <c r="CH16" i="7"/>
  <c r="CJ16" i="7" s="1"/>
  <c r="BU16" i="7"/>
  <c r="BN16" i="7"/>
  <c r="BL16" i="7"/>
  <c r="BH16" i="7"/>
  <c r="BI16" i="7" s="1"/>
  <c r="BG16" i="7"/>
  <c r="AP16" i="7"/>
  <c r="AH16" i="7"/>
  <c r="AG16" i="7"/>
  <c r="AI16" i="7" s="1"/>
  <c r="AF16" i="7"/>
  <c r="CI16" i="7" s="1"/>
  <c r="AD16" i="7"/>
  <c r="BQ16" i="7" s="1"/>
  <c r="Y16" i="7"/>
  <c r="X16" i="7"/>
  <c r="BM16" i="7" s="1"/>
  <c r="P16" i="7"/>
  <c r="CC16" i="7" s="1"/>
  <c r="N16" i="7"/>
  <c r="CX15" i="7"/>
  <c r="CW15" i="7"/>
  <c r="CV15" i="7"/>
  <c r="CT15" i="7"/>
  <c r="CR15" i="7"/>
  <c r="CP15" i="7"/>
  <c r="CM15" i="7"/>
  <c r="CO15" i="7" s="1"/>
  <c r="CH15" i="7"/>
  <c r="CC15" i="7"/>
  <c r="BU15" i="7"/>
  <c r="BQ15" i="7"/>
  <c r="BP15" i="7"/>
  <c r="BM15" i="7"/>
  <c r="BL15" i="7"/>
  <c r="BH15" i="7"/>
  <c r="BI15" i="7" s="1"/>
  <c r="BG15" i="7"/>
  <c r="AP15" i="7"/>
  <c r="AG15" i="7"/>
  <c r="AI15" i="7" s="1"/>
  <c r="AF15" i="7"/>
  <c r="CI15" i="7" s="1"/>
  <c r="CJ15" i="7" s="1"/>
  <c r="AE15" i="7"/>
  <c r="AD15" i="7"/>
  <c r="BO15" i="7" s="1"/>
  <c r="Y15" i="7"/>
  <c r="DM15" i="7" s="1"/>
  <c r="X15" i="7"/>
  <c r="BN15" i="7" s="1"/>
  <c r="P15" i="7"/>
  <c r="N15" i="7"/>
  <c r="DM14" i="7"/>
  <c r="CX14" i="7"/>
  <c r="CW14" i="7"/>
  <c r="CV14" i="7"/>
  <c r="CR14" i="7"/>
  <c r="CP14" i="7"/>
  <c r="CI14" i="7"/>
  <c r="CJ14" i="7" s="1"/>
  <c r="CH14" i="7"/>
  <c r="BN14" i="7"/>
  <c r="BL14" i="7"/>
  <c r="BH14" i="7"/>
  <c r="BI14" i="7" s="1"/>
  <c r="BG14" i="7"/>
  <c r="AP14" i="7"/>
  <c r="AI14" i="7"/>
  <c r="AH14" i="7"/>
  <c r="AG14" i="7"/>
  <c r="AE14" i="7"/>
  <c r="AD14" i="7"/>
  <c r="BO14" i="7" s="1"/>
  <c r="Z14" i="7"/>
  <c r="Y14" i="7"/>
  <c r="X14" i="7"/>
  <c r="AF14" i="7" s="1"/>
  <c r="P14" i="7"/>
  <c r="CC14" i="7" s="1"/>
  <c r="N14" i="7"/>
  <c r="DM13" i="7"/>
  <c r="CX13" i="7"/>
  <c r="CW13" i="7"/>
  <c r="CV13" i="7"/>
  <c r="CR13" i="7"/>
  <c r="CO13" i="7"/>
  <c r="CI13" i="7"/>
  <c r="CJ13" i="7" s="1"/>
  <c r="CH13" i="7"/>
  <c r="CC13" i="7"/>
  <c r="BO13" i="7"/>
  <c r="BN13" i="7"/>
  <c r="BM13" i="7"/>
  <c r="BH13" i="7"/>
  <c r="BI13" i="7" s="1"/>
  <c r="BG13" i="7"/>
  <c r="AP13" i="7"/>
  <c r="AH13" i="7"/>
  <c r="AG13" i="7"/>
  <c r="AI13" i="7" s="1"/>
  <c r="AF13" i="7"/>
  <c r="AE13" i="7"/>
  <c r="AD13" i="7"/>
  <c r="CM13" i="7" s="1"/>
  <c r="CN13" i="7" s="1"/>
  <c r="Z13" i="7"/>
  <c r="Y13" i="7"/>
  <c r="X13" i="7"/>
  <c r="BL13" i="7" s="1"/>
  <c r="P13" i="7"/>
  <c r="N13" i="7"/>
  <c r="DM12" i="7"/>
  <c r="DM4" i="7" s="1"/>
  <c r="CX12" i="7"/>
  <c r="CW12" i="7"/>
  <c r="CV12" i="7"/>
  <c r="CR12" i="7"/>
  <c r="CH12" i="7"/>
  <c r="CH2" i="7" s="1"/>
  <c r="BQ12" i="7"/>
  <c r="BP12" i="7"/>
  <c r="BG12" i="7"/>
  <c r="BH12" i="7" s="1"/>
  <c r="BI12" i="7" s="1"/>
  <c r="AP12" i="7"/>
  <c r="AG12" i="7"/>
  <c r="AF12" i="7"/>
  <c r="AE12" i="7"/>
  <c r="AD12" i="7"/>
  <c r="BO12" i="7" s="1"/>
  <c r="Z12" i="7"/>
  <c r="Y12" i="7"/>
  <c r="X12" i="7"/>
  <c r="CM12" i="7" s="1"/>
  <c r="CM2" i="7" s="1"/>
  <c r="P12" i="7"/>
  <c r="CC12" i="7" s="1"/>
  <c r="N12" i="7"/>
  <c r="CX11" i="7"/>
  <c r="CU11" i="7"/>
  <c r="CF11" i="7"/>
  <c r="AZ11" i="7"/>
  <c r="AU11" i="7"/>
  <c r="AJ11" i="7"/>
  <c r="R11" i="7"/>
  <c r="M5" i="7"/>
  <c r="AD4" i="7"/>
  <c r="DM26" i="6"/>
  <c r="CX26" i="6"/>
  <c r="CW26" i="6"/>
  <c r="CV26" i="6"/>
  <c r="CT26" i="6"/>
  <c r="CR26" i="6"/>
  <c r="CP26" i="6"/>
  <c r="CH26" i="6"/>
  <c r="CC26" i="6"/>
  <c r="BU26" i="6"/>
  <c r="BQ26" i="6"/>
  <c r="BO26" i="6"/>
  <c r="BN26" i="6"/>
  <c r="BL26" i="6"/>
  <c r="BH26" i="6"/>
  <c r="BI26" i="6" s="1"/>
  <c r="BG26" i="6"/>
  <c r="AP26" i="6"/>
  <c r="AI26" i="6"/>
  <c r="AG26" i="6"/>
  <c r="AF26" i="6"/>
  <c r="CI26" i="6" s="1"/>
  <c r="CJ26" i="6" s="1"/>
  <c r="AE26" i="6"/>
  <c r="AD26" i="6"/>
  <c r="CM26" i="6" s="1"/>
  <c r="CN26" i="6" s="1"/>
  <c r="Y26" i="6"/>
  <c r="X26" i="6"/>
  <c r="BM26" i="6" s="1"/>
  <c r="P26" i="6"/>
  <c r="N26" i="6"/>
  <c r="DM25" i="6"/>
  <c r="CX25" i="6"/>
  <c r="CW25" i="6"/>
  <c r="CV25" i="6"/>
  <c r="CT25" i="6"/>
  <c r="CR25" i="6"/>
  <c r="CP25" i="6"/>
  <c r="CH25" i="6"/>
  <c r="BU25" i="6"/>
  <c r="BQ25" i="6"/>
  <c r="BP25" i="6"/>
  <c r="BL25" i="6"/>
  <c r="BG25" i="6"/>
  <c r="BH25" i="6" s="1"/>
  <c r="BI25" i="6" s="1"/>
  <c r="AP25" i="6"/>
  <c r="AH25" i="6"/>
  <c r="AG25" i="6"/>
  <c r="AI25" i="6" s="1"/>
  <c r="AF25" i="6"/>
  <c r="CI25" i="6" s="1"/>
  <c r="CJ25" i="6" s="1"/>
  <c r="AE25" i="6"/>
  <c r="AD25" i="6"/>
  <c r="BO25" i="6" s="1"/>
  <c r="Y25" i="6"/>
  <c r="X25" i="6"/>
  <c r="CM25" i="6" s="1"/>
  <c r="CN25" i="6" s="1"/>
  <c r="P25" i="6"/>
  <c r="CC25" i="6" s="1"/>
  <c r="N25" i="6"/>
  <c r="DM24" i="6"/>
  <c r="CX24" i="6"/>
  <c r="CW24" i="6"/>
  <c r="CV24" i="6"/>
  <c r="CT24" i="6"/>
  <c r="CR24" i="6"/>
  <c r="CP24" i="6"/>
  <c r="CH24" i="6"/>
  <c r="CC24" i="6"/>
  <c r="BU24" i="6"/>
  <c r="BM24" i="6"/>
  <c r="BH24" i="6"/>
  <c r="BI24" i="6" s="1"/>
  <c r="BG24" i="6"/>
  <c r="AP24" i="6"/>
  <c r="AH24" i="6"/>
  <c r="AE24" i="6"/>
  <c r="AD24" i="6"/>
  <c r="Y24" i="6"/>
  <c r="X24" i="6"/>
  <c r="AF24" i="6" s="1"/>
  <c r="CI24" i="6" s="1"/>
  <c r="CJ24" i="6" s="1"/>
  <c r="P24" i="6"/>
  <c r="N24" i="6"/>
  <c r="CX23" i="6"/>
  <c r="CW23" i="6"/>
  <c r="CV23" i="6"/>
  <c r="CT23" i="6"/>
  <c r="CR23" i="6"/>
  <c r="CP23" i="6"/>
  <c r="CL23" i="6"/>
  <c r="CK23" i="6"/>
  <c r="CH23" i="6"/>
  <c r="BU23" i="6"/>
  <c r="BQ23" i="6"/>
  <c r="BP23" i="6"/>
  <c r="BH23" i="6"/>
  <c r="BI23" i="6" s="1"/>
  <c r="BG23" i="6"/>
  <c r="AQ23" i="6"/>
  <c r="AS23" i="6" s="1"/>
  <c r="AT23" i="6" s="1"/>
  <c r="CS23" i="6" s="1"/>
  <c r="AP23" i="6"/>
  <c r="AD23" i="6"/>
  <c r="Y23" i="6"/>
  <c r="DM23" i="6" s="1"/>
  <c r="X23" i="6"/>
  <c r="P23" i="6"/>
  <c r="CC23" i="6" s="1"/>
  <c r="N23" i="6"/>
  <c r="CX22" i="6"/>
  <c r="CW22" i="6"/>
  <c r="CV22" i="6"/>
  <c r="CT22" i="6"/>
  <c r="CR22" i="6"/>
  <c r="CP22" i="6"/>
  <c r="CL22" i="6"/>
  <c r="CK22" i="6"/>
  <c r="CH22" i="6"/>
  <c r="BU22" i="6"/>
  <c r="BO22" i="6"/>
  <c r="BN22" i="6"/>
  <c r="BL22" i="6"/>
  <c r="BG22" i="6"/>
  <c r="BH22" i="6" s="1"/>
  <c r="BI22" i="6" s="1"/>
  <c r="AP22" i="6"/>
  <c r="AF22" i="6"/>
  <c r="AD22" i="6"/>
  <c r="Y22" i="6"/>
  <c r="DM22" i="6" s="1"/>
  <c r="X22" i="6"/>
  <c r="BM22" i="6" s="1"/>
  <c r="P22" i="6"/>
  <c r="CC22" i="6" s="1"/>
  <c r="AQ22" i="6" s="1"/>
  <c r="AS22" i="6" s="1"/>
  <c r="AT22" i="6" s="1"/>
  <c r="CS22" i="6" s="1"/>
  <c r="N22" i="6"/>
  <c r="CX21" i="6"/>
  <c r="CW21" i="6"/>
  <c r="CV21" i="6"/>
  <c r="CT21" i="6"/>
  <c r="CR21" i="6"/>
  <c r="CP21" i="6"/>
  <c r="CM21" i="6"/>
  <c r="CN21" i="6" s="1"/>
  <c r="CJ21" i="6"/>
  <c r="CI21" i="6"/>
  <c r="CH21" i="6"/>
  <c r="BU21" i="6"/>
  <c r="BQ21" i="6"/>
  <c r="BP21" i="6"/>
  <c r="BN21" i="6"/>
  <c r="BM21" i="6"/>
  <c r="BL21" i="6"/>
  <c r="BG21" i="6"/>
  <c r="BH21" i="6" s="1"/>
  <c r="BI21" i="6" s="1"/>
  <c r="AP21" i="6"/>
  <c r="AI21" i="6"/>
  <c r="AG21" i="6"/>
  <c r="AE21" i="6"/>
  <c r="AD21" i="6"/>
  <c r="BO21" i="6" s="1"/>
  <c r="Y21" i="6"/>
  <c r="DM21" i="6" s="1"/>
  <c r="X21" i="6"/>
  <c r="AF21" i="6" s="1"/>
  <c r="AH21" i="6" s="1"/>
  <c r="P21" i="6"/>
  <c r="CC21" i="6" s="1"/>
  <c r="CK21" i="6" s="1"/>
  <c r="CL21" i="6" s="1"/>
  <c r="N21" i="6"/>
  <c r="CX20" i="6"/>
  <c r="CW20" i="6"/>
  <c r="CV20" i="6"/>
  <c r="CT20" i="6"/>
  <c r="CR20" i="6"/>
  <c r="CP20" i="6"/>
  <c r="CK20" i="6"/>
  <c r="CL20" i="6" s="1"/>
  <c r="CH20" i="6"/>
  <c r="CB20" i="6"/>
  <c r="BU20" i="6"/>
  <c r="BN20" i="6"/>
  <c r="BM20" i="6"/>
  <c r="BG20" i="6"/>
  <c r="BH20" i="6" s="1"/>
  <c r="BI20" i="6" s="1"/>
  <c r="AP20" i="6"/>
  <c r="AN20" i="6"/>
  <c r="AM20" i="6"/>
  <c r="AD20" i="6"/>
  <c r="Y20" i="6"/>
  <c r="DM20" i="6" s="1"/>
  <c r="X20" i="6"/>
  <c r="P20" i="6"/>
  <c r="CC20" i="6" s="1"/>
  <c r="AQ20" i="6" s="1"/>
  <c r="AS20" i="6" s="1"/>
  <c r="AT20" i="6" s="1"/>
  <c r="CS20" i="6" s="1"/>
  <c r="N20" i="6"/>
  <c r="DM19" i="6"/>
  <c r="CX19" i="6"/>
  <c r="CW19" i="6"/>
  <c r="CV19" i="6"/>
  <c r="CT19" i="6"/>
  <c r="CR19" i="6"/>
  <c r="CP19" i="6"/>
  <c r="CK19" i="6"/>
  <c r="CL19" i="6" s="1"/>
  <c r="CH19" i="6"/>
  <c r="BU19" i="6"/>
  <c r="BI19" i="6"/>
  <c r="BH19" i="6"/>
  <c r="BG19" i="6"/>
  <c r="AT19" i="6"/>
  <c r="CS19" i="6" s="1"/>
  <c r="AP19" i="6"/>
  <c r="AD19" i="6"/>
  <c r="Y19" i="6"/>
  <c r="X19" i="6"/>
  <c r="P19" i="6"/>
  <c r="CC19" i="6" s="1"/>
  <c r="AQ19" i="6" s="1"/>
  <c r="AS19" i="6" s="1"/>
  <c r="N19" i="6"/>
  <c r="DM18" i="6"/>
  <c r="CX18" i="6"/>
  <c r="CW18" i="6"/>
  <c r="CV18" i="6"/>
  <c r="CT18" i="6"/>
  <c r="CR18" i="6"/>
  <c r="CP18" i="6"/>
  <c r="CH18" i="6"/>
  <c r="CC18" i="6"/>
  <c r="CK18" i="6" s="1"/>
  <c r="CL18" i="6" s="1"/>
  <c r="BU18" i="6"/>
  <c r="BO18" i="6"/>
  <c r="BH18" i="6"/>
  <c r="BI18" i="6" s="1"/>
  <c r="BG18" i="6"/>
  <c r="AQ18" i="6"/>
  <c r="AS18" i="6" s="1"/>
  <c r="AT18" i="6" s="1"/>
  <c r="CS18" i="6" s="1"/>
  <c r="AP18" i="6"/>
  <c r="AG18" i="6"/>
  <c r="AI18" i="6" s="1"/>
  <c r="AD18" i="6"/>
  <c r="BQ18" i="6" s="1"/>
  <c r="Y18" i="6"/>
  <c r="X18" i="6"/>
  <c r="P18" i="6"/>
  <c r="N18" i="6"/>
  <c r="DM17" i="6"/>
  <c r="CX17" i="6"/>
  <c r="CW17" i="6"/>
  <c r="CV17" i="6"/>
  <c r="CT17" i="6"/>
  <c r="CR17" i="6"/>
  <c r="CP17" i="6"/>
  <c r="CM17" i="6"/>
  <c r="CN17" i="6" s="1"/>
  <c r="CH17" i="6"/>
  <c r="CC17" i="6"/>
  <c r="BU17" i="6"/>
  <c r="BQ17" i="6"/>
  <c r="BN17" i="6"/>
  <c r="BL17" i="6"/>
  <c r="BG17" i="6"/>
  <c r="BH17" i="6" s="1"/>
  <c r="BI17" i="6" s="1"/>
  <c r="AP17" i="6"/>
  <c r="AF17" i="6"/>
  <c r="AE17" i="6"/>
  <c r="AD17" i="6"/>
  <c r="Y17" i="6"/>
  <c r="X17" i="6"/>
  <c r="BM17" i="6" s="1"/>
  <c r="P17" i="6"/>
  <c r="N17" i="6"/>
  <c r="DM16" i="6"/>
  <c r="CX16" i="6"/>
  <c r="CW16" i="6"/>
  <c r="CV16" i="6"/>
  <c r="CT16" i="6"/>
  <c r="CR16" i="6"/>
  <c r="CP16" i="6"/>
  <c r="CO16" i="6"/>
  <c r="CH16" i="6"/>
  <c r="BU16" i="6"/>
  <c r="BN16" i="6"/>
  <c r="BG16" i="6"/>
  <c r="BH16" i="6" s="1"/>
  <c r="BI16" i="6" s="1"/>
  <c r="AP16" i="6"/>
  <c r="AG16" i="6"/>
  <c r="AI16" i="6" s="1"/>
  <c r="AF16" i="6"/>
  <c r="AE16" i="6"/>
  <c r="AD16" i="6"/>
  <c r="CM16" i="6" s="1"/>
  <c r="CN16" i="6" s="1"/>
  <c r="Y16" i="6"/>
  <c r="X16" i="6"/>
  <c r="BL16" i="6" s="1"/>
  <c r="P16" i="6"/>
  <c r="CC16" i="6" s="1"/>
  <c r="N16" i="6"/>
  <c r="DM15" i="6"/>
  <c r="CX15" i="6"/>
  <c r="CW15" i="6"/>
  <c r="CV15" i="6"/>
  <c r="CT15" i="6"/>
  <c r="CR15" i="6"/>
  <c r="CP15" i="6"/>
  <c r="CM15" i="6"/>
  <c r="CO15" i="6" s="1"/>
  <c r="CH15" i="6"/>
  <c r="BU15" i="6"/>
  <c r="BO15" i="6"/>
  <c r="BL15" i="6"/>
  <c r="BH15" i="6"/>
  <c r="BI15" i="6" s="1"/>
  <c r="BG15" i="6"/>
  <c r="AP15" i="6"/>
  <c r="AF15" i="6"/>
  <c r="AD15" i="6"/>
  <c r="BQ15" i="6" s="1"/>
  <c r="Y15" i="6"/>
  <c r="X15" i="6"/>
  <c r="BN15" i="6" s="1"/>
  <c r="P15" i="6"/>
  <c r="CC15" i="6" s="1"/>
  <c r="N15" i="6"/>
  <c r="CX14" i="6"/>
  <c r="CW14" i="6"/>
  <c r="CV14" i="6"/>
  <c r="CT14" i="6"/>
  <c r="CR14" i="6"/>
  <c r="CP14" i="6"/>
  <c r="CM14" i="6"/>
  <c r="CH14" i="6"/>
  <c r="BU14" i="6"/>
  <c r="BO14" i="6"/>
  <c r="BM14" i="6"/>
  <c r="BL14" i="6"/>
  <c r="BG14" i="6"/>
  <c r="BH14" i="6" s="1"/>
  <c r="BI14" i="6" s="1"/>
  <c r="AP14" i="6"/>
  <c r="AG14" i="6"/>
  <c r="AI14" i="6" s="1"/>
  <c r="AD14" i="6"/>
  <c r="Z14" i="6"/>
  <c r="Y14" i="6"/>
  <c r="DM14" i="6" s="1"/>
  <c r="X14" i="6"/>
  <c r="AF14" i="6" s="1"/>
  <c r="CI14" i="6" s="1"/>
  <c r="CJ14" i="6" s="1"/>
  <c r="P14" i="6"/>
  <c r="CC14" i="6" s="1"/>
  <c r="CK14" i="6" s="1"/>
  <c r="CL14" i="6" s="1"/>
  <c r="N14" i="6"/>
  <c r="CX13" i="6"/>
  <c r="CW13" i="6"/>
  <c r="CV13" i="6"/>
  <c r="CT13" i="6"/>
  <c r="CR13" i="6"/>
  <c r="CP13" i="6"/>
  <c r="CL13" i="6"/>
  <c r="CH13" i="6"/>
  <c r="BU13" i="6"/>
  <c r="BQ13" i="6"/>
  <c r="BO13" i="6"/>
  <c r="BL13" i="6"/>
  <c r="BH13" i="6"/>
  <c r="BI13" i="6" s="1"/>
  <c r="BG13" i="6"/>
  <c r="AQ13" i="6"/>
  <c r="AS13" i="6" s="1"/>
  <c r="AT13" i="6" s="1"/>
  <c r="CS13" i="6" s="1"/>
  <c r="AP13" i="6"/>
  <c r="AI13" i="6"/>
  <c r="AG13" i="6"/>
  <c r="AF13" i="6"/>
  <c r="AE13" i="6"/>
  <c r="AD13" i="6"/>
  <c r="Y13" i="6"/>
  <c r="DM13" i="6" s="1"/>
  <c r="X13" i="6"/>
  <c r="BN13" i="6" s="1"/>
  <c r="P13" i="6"/>
  <c r="CC13" i="6" s="1"/>
  <c r="CK13" i="6" s="1"/>
  <c r="N13" i="6"/>
  <c r="DM12" i="6"/>
  <c r="CX12" i="6"/>
  <c r="CW12" i="6"/>
  <c r="CV12" i="6"/>
  <c r="CT12" i="6"/>
  <c r="CR12" i="6"/>
  <c r="CP12" i="6"/>
  <c r="CM12" i="6"/>
  <c r="CH12" i="6"/>
  <c r="BU12" i="6"/>
  <c r="BP12" i="6"/>
  <c r="BN12" i="6"/>
  <c r="BL12" i="6"/>
  <c r="BG12" i="6"/>
  <c r="BH12" i="6" s="1"/>
  <c r="BI12" i="6" s="1"/>
  <c r="AP12" i="6"/>
  <c r="AG12" i="6"/>
  <c r="AF12" i="6"/>
  <c r="CI12" i="6" s="1"/>
  <c r="CJ12" i="6" s="1"/>
  <c r="AD12" i="6"/>
  <c r="BO12" i="6" s="1"/>
  <c r="Y12" i="6"/>
  <c r="X12" i="6"/>
  <c r="BM12" i="6" s="1"/>
  <c r="P12" i="6"/>
  <c r="CC12" i="6" s="1"/>
  <c r="N12" i="6"/>
  <c r="CX11" i="6"/>
  <c r="CU11" i="6"/>
  <c r="CF11" i="6"/>
  <c r="AZ11" i="6"/>
  <c r="AU11" i="6"/>
  <c r="AJ11" i="6"/>
  <c r="R11" i="6"/>
  <c r="M5" i="6"/>
  <c r="DM4" i="6"/>
  <c r="CH2" i="6"/>
  <c r="CX48" i="5"/>
  <c r="CW48" i="5"/>
  <c r="CV48" i="5"/>
  <c r="CT48" i="5"/>
  <c r="CR48" i="5"/>
  <c r="CP48" i="5"/>
  <c r="CH48" i="5"/>
  <c r="BU48" i="5"/>
  <c r="BP48" i="5"/>
  <c r="BO48" i="5"/>
  <c r="BH48" i="5"/>
  <c r="BI48" i="5" s="1"/>
  <c r="BG48" i="5"/>
  <c r="AQ48" i="5"/>
  <c r="AS48" i="5" s="1"/>
  <c r="AT48" i="5" s="1"/>
  <c r="CS48" i="5" s="1"/>
  <c r="AP48" i="5"/>
  <c r="AG48" i="5"/>
  <c r="AI48" i="5" s="1"/>
  <c r="AD48" i="5"/>
  <c r="Z48" i="5"/>
  <c r="Y48" i="5"/>
  <c r="DM48" i="5" s="1"/>
  <c r="X48" i="5"/>
  <c r="P48" i="5"/>
  <c r="CC48" i="5" s="1"/>
  <c r="CK48" i="5" s="1"/>
  <c r="CL48" i="5" s="1"/>
  <c r="N48" i="5"/>
  <c r="DM47" i="5"/>
  <c r="CX47" i="5"/>
  <c r="CW47" i="5"/>
  <c r="CV47" i="5"/>
  <c r="CT47" i="5"/>
  <c r="CR47" i="5"/>
  <c r="CP47" i="5"/>
  <c r="CK47" i="5"/>
  <c r="CL47" i="5" s="1"/>
  <c r="CH47" i="5"/>
  <c r="CC47" i="5"/>
  <c r="AQ47" i="5" s="1"/>
  <c r="AS47" i="5" s="1"/>
  <c r="AT47" i="5" s="1"/>
  <c r="CS47" i="5" s="1"/>
  <c r="BU47" i="5"/>
  <c r="BM47" i="5"/>
  <c r="BH47" i="5"/>
  <c r="BI47" i="5" s="1"/>
  <c r="BG47" i="5"/>
  <c r="AP47" i="5"/>
  <c r="AG47" i="5"/>
  <c r="AI47" i="5" s="1"/>
  <c r="AE47" i="5"/>
  <c r="AD47" i="5"/>
  <c r="BQ47" i="5" s="1"/>
  <c r="Y47" i="5"/>
  <c r="X47" i="5"/>
  <c r="AF47" i="5" s="1"/>
  <c r="P47" i="5"/>
  <c r="N47" i="5"/>
  <c r="DM46" i="5"/>
  <c r="CX46" i="5"/>
  <c r="CW46" i="5"/>
  <c r="CV46" i="5"/>
  <c r="CT46" i="5"/>
  <c r="CR46" i="5"/>
  <c r="CP46" i="5"/>
  <c r="CN46" i="5"/>
  <c r="CM46" i="5"/>
  <c r="CO46" i="5" s="1"/>
  <c r="CH46" i="5"/>
  <c r="BU46" i="5"/>
  <c r="BO46" i="5"/>
  <c r="BM46" i="5"/>
  <c r="BL46" i="5"/>
  <c r="BG46" i="5"/>
  <c r="BH46" i="5" s="1"/>
  <c r="BI46" i="5" s="1"/>
  <c r="AP46" i="5"/>
  <c r="AG46" i="5"/>
  <c r="AI46" i="5" s="1"/>
  <c r="AF46" i="5"/>
  <c r="CI46" i="5" s="1"/>
  <c r="CJ46" i="5" s="1"/>
  <c r="AD46" i="5"/>
  <c r="BQ46" i="5" s="1"/>
  <c r="Z46" i="5"/>
  <c r="Y46" i="5"/>
  <c r="X46" i="5"/>
  <c r="BN46" i="5" s="1"/>
  <c r="P46" i="5"/>
  <c r="CC46" i="5" s="1"/>
  <c r="AQ46" i="5" s="1"/>
  <c r="AS46" i="5" s="1"/>
  <c r="AT46" i="5" s="1"/>
  <c r="CS46" i="5" s="1"/>
  <c r="N46" i="5"/>
  <c r="CX45" i="5"/>
  <c r="CW45" i="5"/>
  <c r="CV45" i="5"/>
  <c r="CT45" i="5"/>
  <c r="CR45" i="5"/>
  <c r="CP45" i="5"/>
  <c r="CI45" i="5"/>
  <c r="CJ45" i="5" s="1"/>
  <c r="CH45" i="5"/>
  <c r="BU45" i="5"/>
  <c r="BP45" i="5"/>
  <c r="BO45" i="5"/>
  <c r="BN45" i="5"/>
  <c r="BH45" i="5"/>
  <c r="BI45" i="5" s="1"/>
  <c r="BG45" i="5"/>
  <c r="AT45" i="5"/>
  <c r="CS45" i="5" s="1"/>
  <c r="AQ45" i="5"/>
  <c r="AS45" i="5" s="1"/>
  <c r="AP45" i="5"/>
  <c r="AG45" i="5"/>
  <c r="AI45" i="5" s="1"/>
  <c r="AE45" i="5"/>
  <c r="AD45" i="5"/>
  <c r="Y45" i="5"/>
  <c r="DM45" i="5" s="1"/>
  <c r="X45" i="5"/>
  <c r="AF45" i="5" s="1"/>
  <c r="AH45" i="5" s="1"/>
  <c r="P45" i="5"/>
  <c r="CC45" i="5" s="1"/>
  <c r="CK45" i="5" s="1"/>
  <c r="CL45" i="5" s="1"/>
  <c r="N45" i="5"/>
  <c r="CX44" i="5"/>
  <c r="CW44" i="5"/>
  <c r="CV44" i="5"/>
  <c r="CT44" i="5"/>
  <c r="CR44" i="5"/>
  <c r="CP44" i="5"/>
  <c r="CH44" i="5"/>
  <c r="BU44" i="5"/>
  <c r="BN44" i="5"/>
  <c r="BH44" i="5"/>
  <c r="BI44" i="5" s="1"/>
  <c r="BG44" i="5"/>
  <c r="AT44" i="5"/>
  <c r="CS44" i="5" s="1"/>
  <c r="AP44" i="5"/>
  <c r="AF44" i="5"/>
  <c r="AD44" i="5"/>
  <c r="Z44" i="5"/>
  <c r="Y44" i="5"/>
  <c r="DM44" i="5" s="1"/>
  <c r="X44" i="5"/>
  <c r="BM44" i="5" s="1"/>
  <c r="P44" i="5"/>
  <c r="CC44" i="5" s="1"/>
  <c r="AQ44" i="5" s="1"/>
  <c r="AS44" i="5" s="1"/>
  <c r="N44" i="5"/>
  <c r="DM43" i="5"/>
  <c r="CX43" i="5"/>
  <c r="CW43" i="5"/>
  <c r="CV43" i="5"/>
  <c r="CT43" i="5"/>
  <c r="CR43" i="5"/>
  <c r="CP43" i="5"/>
  <c r="CK43" i="5"/>
  <c r="CL43" i="5" s="1"/>
  <c r="CH43" i="5"/>
  <c r="BU43" i="5"/>
  <c r="BO43" i="5"/>
  <c r="BL43" i="5"/>
  <c r="BG43" i="5"/>
  <c r="BH43" i="5" s="1"/>
  <c r="BI43" i="5" s="1"/>
  <c r="AP43" i="5"/>
  <c r="AG43" i="5"/>
  <c r="AI43" i="5" s="1"/>
  <c r="AD43" i="5"/>
  <c r="BQ43" i="5" s="1"/>
  <c r="Y43" i="5"/>
  <c r="X43" i="5"/>
  <c r="BN43" i="5" s="1"/>
  <c r="P43" i="5"/>
  <c r="CC43" i="5" s="1"/>
  <c r="AQ43" i="5" s="1"/>
  <c r="AS43" i="5" s="1"/>
  <c r="AT43" i="5" s="1"/>
  <c r="CS43" i="5" s="1"/>
  <c r="N43" i="5"/>
  <c r="CX42" i="5"/>
  <c r="CW42" i="5"/>
  <c r="CV42" i="5"/>
  <c r="CT42" i="5"/>
  <c r="CR42" i="5"/>
  <c r="CP42" i="5"/>
  <c r="CO42" i="5"/>
  <c r="CM42" i="5"/>
  <c r="CN42" i="5" s="1"/>
  <c r="CH42" i="5"/>
  <c r="CC42" i="5"/>
  <c r="CK42" i="5" s="1"/>
  <c r="CL42" i="5" s="1"/>
  <c r="BU42" i="5"/>
  <c r="BQ42" i="5"/>
  <c r="BO42" i="5"/>
  <c r="BL42" i="5"/>
  <c r="BG42" i="5"/>
  <c r="BH42" i="5" s="1"/>
  <c r="BI42" i="5" s="1"/>
  <c r="AP42" i="5"/>
  <c r="AF42" i="5"/>
  <c r="AH42" i="5" s="1"/>
  <c r="AD42" i="5"/>
  <c r="Y42" i="5"/>
  <c r="DM42" i="5" s="1"/>
  <c r="X42" i="5"/>
  <c r="BN42" i="5" s="1"/>
  <c r="P42" i="5"/>
  <c r="N42" i="5"/>
  <c r="CX41" i="5"/>
  <c r="CW41" i="5"/>
  <c r="CV41" i="5"/>
  <c r="CT41" i="5"/>
  <c r="CR41" i="5"/>
  <c r="CP41" i="5"/>
  <c r="CH41" i="5"/>
  <c r="BU41" i="5"/>
  <c r="BQ41" i="5"/>
  <c r="BO41" i="5"/>
  <c r="BM41" i="5"/>
  <c r="BI41" i="5"/>
  <c r="BG41" i="5"/>
  <c r="BH41" i="5" s="1"/>
  <c r="AP41" i="5"/>
  <c r="AF41" i="5"/>
  <c r="AH41" i="5" s="1"/>
  <c r="AE41" i="5"/>
  <c r="AD41" i="5"/>
  <c r="AG41" i="5" s="1"/>
  <c r="AI41" i="5" s="1"/>
  <c r="Y41" i="5"/>
  <c r="DM41" i="5" s="1"/>
  <c r="X41" i="5"/>
  <c r="BL41" i="5" s="1"/>
  <c r="P41" i="5"/>
  <c r="CC41" i="5" s="1"/>
  <c r="AQ41" i="5" s="1"/>
  <c r="AS41" i="5" s="1"/>
  <c r="AT41" i="5" s="1"/>
  <c r="CS41" i="5" s="1"/>
  <c r="N41" i="5"/>
  <c r="CX40" i="5"/>
  <c r="CW40" i="5"/>
  <c r="CV40" i="5"/>
  <c r="CT40" i="5"/>
  <c r="CR40" i="5"/>
  <c r="CP40" i="5"/>
  <c r="CO40" i="5"/>
  <c r="CM40" i="5"/>
  <c r="CN40" i="5" s="1"/>
  <c r="CI40" i="5"/>
  <c r="CJ40" i="5" s="1"/>
  <c r="CH40" i="5"/>
  <c r="CB40" i="5"/>
  <c r="BU40" i="5"/>
  <c r="BQ40" i="5"/>
  <c r="BP40" i="5"/>
  <c r="BN40" i="5"/>
  <c r="BL40" i="5"/>
  <c r="BG40" i="5"/>
  <c r="BH40" i="5" s="1"/>
  <c r="BI40" i="5" s="1"/>
  <c r="AQ40" i="5"/>
  <c r="AS40" i="5" s="1"/>
  <c r="AT40" i="5" s="1"/>
  <c r="CS40" i="5" s="1"/>
  <c r="AP40" i="5"/>
  <c r="AH40" i="5"/>
  <c r="AG40" i="5"/>
  <c r="AI40" i="5" s="1"/>
  <c r="AF40" i="5"/>
  <c r="AE40" i="5"/>
  <c r="AD40" i="5"/>
  <c r="BO40" i="5" s="1"/>
  <c r="Y40" i="5"/>
  <c r="DM40" i="5" s="1"/>
  <c r="X40" i="5"/>
  <c r="BM40" i="5" s="1"/>
  <c r="P40" i="5"/>
  <c r="CC40" i="5" s="1"/>
  <c r="CK40" i="5" s="1"/>
  <c r="CL40" i="5" s="1"/>
  <c r="N40" i="5"/>
  <c r="CX39" i="5"/>
  <c r="CW39" i="5"/>
  <c r="CV39" i="5"/>
  <c r="CT39" i="5"/>
  <c r="CR39" i="5"/>
  <c r="CP39" i="5"/>
  <c r="CH39" i="5"/>
  <c r="BU39" i="5"/>
  <c r="BP39" i="5"/>
  <c r="BL39" i="5"/>
  <c r="BI39" i="5"/>
  <c r="BH39" i="5"/>
  <c r="BG39" i="5"/>
  <c r="AP39" i="5"/>
  <c r="AG39" i="5"/>
  <c r="AI39" i="5" s="1"/>
  <c r="AD39" i="5"/>
  <c r="Z39" i="5"/>
  <c r="Y39" i="5"/>
  <c r="DM39" i="5" s="1"/>
  <c r="X39" i="5"/>
  <c r="P39" i="5"/>
  <c r="CC39" i="5" s="1"/>
  <c r="N39" i="5"/>
  <c r="CX38" i="5"/>
  <c r="CW38" i="5"/>
  <c r="CV38" i="5"/>
  <c r="CT38" i="5"/>
  <c r="CR38" i="5"/>
  <c r="CP38" i="5"/>
  <c r="CH38" i="5"/>
  <c r="BU38" i="5"/>
  <c r="BN38" i="5"/>
  <c r="BI38" i="5"/>
  <c r="BG38" i="5"/>
  <c r="BH38" i="5" s="1"/>
  <c r="AP38" i="5"/>
  <c r="AE38" i="5"/>
  <c r="AD38" i="5"/>
  <c r="AG38" i="5" s="1"/>
  <c r="AI38" i="5" s="1"/>
  <c r="Y38" i="5"/>
  <c r="DM38" i="5" s="1"/>
  <c r="X38" i="5"/>
  <c r="BL38" i="5" s="1"/>
  <c r="P38" i="5"/>
  <c r="CC38" i="5" s="1"/>
  <c r="N38" i="5"/>
  <c r="DM37" i="5"/>
  <c r="CX37" i="5"/>
  <c r="CW37" i="5"/>
  <c r="CV37" i="5"/>
  <c r="CT37" i="5"/>
  <c r="CR37" i="5"/>
  <c r="CP37" i="5"/>
  <c r="CL37" i="5"/>
  <c r="CK37" i="5"/>
  <c r="CH37" i="5"/>
  <c r="CC37" i="5"/>
  <c r="AQ37" i="5" s="1"/>
  <c r="BU37" i="5"/>
  <c r="BQ37" i="5"/>
  <c r="BO37" i="5"/>
  <c r="BG37" i="5"/>
  <c r="BH37" i="5" s="1"/>
  <c r="BI37" i="5" s="1"/>
  <c r="AS37" i="5"/>
  <c r="AT37" i="5" s="1"/>
  <c r="CS37" i="5" s="1"/>
  <c r="AP37" i="5"/>
  <c r="AG37" i="5"/>
  <c r="AI37" i="5" s="1"/>
  <c r="AD37" i="5"/>
  <c r="AE37" i="5" s="1"/>
  <c r="Y37" i="5"/>
  <c r="X37" i="5"/>
  <c r="P37" i="5"/>
  <c r="N37" i="5"/>
  <c r="DM36" i="5"/>
  <c r="CX36" i="5"/>
  <c r="CW36" i="5"/>
  <c r="CV36" i="5"/>
  <c r="CT36" i="5"/>
  <c r="CR36" i="5"/>
  <c r="CP36" i="5"/>
  <c r="CH36" i="5"/>
  <c r="CC36" i="5"/>
  <c r="BU36" i="5"/>
  <c r="BQ36" i="5"/>
  <c r="BO36" i="5"/>
  <c r="BG36" i="5"/>
  <c r="BH36" i="5" s="1"/>
  <c r="BI36" i="5" s="1"/>
  <c r="AP36" i="5"/>
  <c r="AI36" i="5"/>
  <c r="AG36" i="5"/>
  <c r="AD36" i="5"/>
  <c r="Z36" i="5"/>
  <c r="Y36" i="5"/>
  <c r="X36" i="5"/>
  <c r="P36" i="5"/>
  <c r="N36" i="5"/>
  <c r="CX35" i="5"/>
  <c r="CW35" i="5"/>
  <c r="CV35" i="5"/>
  <c r="CT35" i="5"/>
  <c r="CR35" i="5"/>
  <c r="CP35" i="5"/>
  <c r="CJ35" i="5"/>
  <c r="CI35" i="5"/>
  <c r="CH35" i="5"/>
  <c r="BU35" i="5"/>
  <c r="BN35" i="5"/>
  <c r="BL35" i="5"/>
  <c r="BH35" i="5"/>
  <c r="BI35" i="5" s="1"/>
  <c r="BG35" i="5"/>
  <c r="AP35" i="5"/>
  <c r="AG35" i="5"/>
  <c r="AI35" i="5" s="1"/>
  <c r="AD35" i="5"/>
  <c r="Y35" i="5"/>
  <c r="DM35" i="5" s="1"/>
  <c r="X35" i="5"/>
  <c r="AF35" i="5" s="1"/>
  <c r="AH35" i="5" s="1"/>
  <c r="P35" i="5"/>
  <c r="CC35" i="5" s="1"/>
  <c r="AQ35" i="5" s="1"/>
  <c r="AS35" i="5" s="1"/>
  <c r="AT35" i="5" s="1"/>
  <c r="CS35" i="5" s="1"/>
  <c r="N35" i="5"/>
  <c r="CX34" i="5"/>
  <c r="CW34" i="5"/>
  <c r="CV34" i="5"/>
  <c r="CT34" i="5"/>
  <c r="CR34" i="5"/>
  <c r="CP34" i="5"/>
  <c r="CM34" i="5"/>
  <c r="CK34" i="5"/>
  <c r="CL34" i="5" s="1"/>
  <c r="CH34" i="5"/>
  <c r="BU34" i="5"/>
  <c r="BQ34" i="5"/>
  <c r="BO34" i="5"/>
  <c r="BN34" i="5"/>
  <c r="BL34" i="5"/>
  <c r="BH34" i="5"/>
  <c r="BI34" i="5" s="1"/>
  <c r="BG34" i="5"/>
  <c r="AP34" i="5"/>
  <c r="AG34" i="5"/>
  <c r="AI34" i="5" s="1"/>
  <c r="AF34" i="5"/>
  <c r="AD34" i="5"/>
  <c r="AE34" i="5" s="1"/>
  <c r="Y34" i="5"/>
  <c r="DM34" i="5" s="1"/>
  <c r="X34" i="5"/>
  <c r="BM34" i="5" s="1"/>
  <c r="P34" i="5"/>
  <c r="CC34" i="5" s="1"/>
  <c r="AQ34" i="5" s="1"/>
  <c r="AS34" i="5" s="1"/>
  <c r="AT34" i="5" s="1"/>
  <c r="CS34" i="5" s="1"/>
  <c r="N34" i="5"/>
  <c r="CX33" i="5"/>
  <c r="CW33" i="5"/>
  <c r="CV33" i="5"/>
  <c r="CT33" i="5"/>
  <c r="CR33" i="5"/>
  <c r="CP33" i="5"/>
  <c r="CO33" i="5"/>
  <c r="CM33" i="5"/>
  <c r="CN33" i="5" s="1"/>
  <c r="CH33" i="5"/>
  <c r="BU33" i="5"/>
  <c r="BQ33" i="5"/>
  <c r="BP33" i="5"/>
  <c r="BN33" i="5"/>
  <c r="BL33" i="5"/>
  <c r="BH33" i="5"/>
  <c r="BI33" i="5" s="1"/>
  <c r="BG33" i="5"/>
  <c r="AP33" i="5"/>
  <c r="AI33" i="5"/>
  <c r="AG33" i="5"/>
  <c r="AF33" i="5"/>
  <c r="AE33" i="5"/>
  <c r="AD33" i="5"/>
  <c r="BO33" i="5" s="1"/>
  <c r="Y33" i="5"/>
  <c r="DM33" i="5" s="1"/>
  <c r="X33" i="5"/>
  <c r="BM33" i="5" s="1"/>
  <c r="P33" i="5"/>
  <c r="CC33" i="5" s="1"/>
  <c r="N33" i="5"/>
  <c r="DM32" i="5"/>
  <c r="CX32" i="5"/>
  <c r="CW32" i="5"/>
  <c r="CV32" i="5"/>
  <c r="CT32" i="5"/>
  <c r="CR32" i="5"/>
  <c r="CP32" i="5"/>
  <c r="CH32" i="5"/>
  <c r="BU32" i="5"/>
  <c r="BP32" i="5"/>
  <c r="BH32" i="5"/>
  <c r="BI32" i="5" s="1"/>
  <c r="BG32" i="5"/>
  <c r="AQ32" i="5"/>
  <c r="AS32" i="5" s="1"/>
  <c r="AT32" i="5" s="1"/>
  <c r="CS32" i="5" s="1"/>
  <c r="AP32" i="5"/>
  <c r="AI32" i="5"/>
  <c r="AG32" i="5"/>
  <c r="AD32" i="5"/>
  <c r="Y32" i="5"/>
  <c r="X32" i="5"/>
  <c r="P32" i="5"/>
  <c r="CC32" i="5" s="1"/>
  <c r="CK32" i="5" s="1"/>
  <c r="CL32" i="5" s="1"/>
  <c r="N32" i="5"/>
  <c r="CX31" i="5"/>
  <c r="CW31" i="5"/>
  <c r="CV31" i="5"/>
  <c r="CT31" i="5"/>
  <c r="CR31" i="5"/>
  <c r="CP31" i="5"/>
  <c r="CK31" i="5"/>
  <c r="CL31" i="5" s="1"/>
  <c r="CH31" i="5"/>
  <c r="BU31" i="5"/>
  <c r="BP31" i="5"/>
  <c r="BH31" i="5"/>
  <c r="BI31" i="5" s="1"/>
  <c r="BG31" i="5"/>
  <c r="AS31" i="5"/>
  <c r="AT31" i="5" s="1"/>
  <c r="CS31" i="5" s="1"/>
  <c r="AQ31" i="5"/>
  <c r="AP31" i="5"/>
  <c r="AD31" i="5"/>
  <c r="Y31" i="5"/>
  <c r="DM31" i="5" s="1"/>
  <c r="X31" i="5"/>
  <c r="P31" i="5"/>
  <c r="CC31" i="5" s="1"/>
  <c r="N31" i="5"/>
  <c r="CX30" i="5"/>
  <c r="CW30" i="5"/>
  <c r="CV30" i="5"/>
  <c r="CT30" i="5"/>
  <c r="CS30" i="5"/>
  <c r="CR30" i="5"/>
  <c r="CP30" i="5"/>
  <c r="CK30" i="5"/>
  <c r="CL30" i="5" s="1"/>
  <c r="CH30" i="5"/>
  <c r="BU30" i="5"/>
  <c r="BN30" i="5"/>
  <c r="BL30" i="5"/>
  <c r="BG30" i="5"/>
  <c r="BH30" i="5" s="1"/>
  <c r="BI30" i="5" s="1"/>
  <c r="AQ30" i="5"/>
  <c r="AS30" i="5" s="1"/>
  <c r="AT30" i="5" s="1"/>
  <c r="AP30" i="5"/>
  <c r="AG30" i="5"/>
  <c r="AI30" i="5" s="1"/>
  <c r="AF30" i="5"/>
  <c r="AE30" i="5"/>
  <c r="AD30" i="5"/>
  <c r="BQ30" i="5" s="1"/>
  <c r="Y30" i="5"/>
  <c r="DM30" i="5" s="1"/>
  <c r="X30" i="5"/>
  <c r="BM30" i="5" s="1"/>
  <c r="P30" i="5"/>
  <c r="CC30" i="5" s="1"/>
  <c r="N30" i="5"/>
  <c r="DM29" i="5"/>
  <c r="CX29" i="5"/>
  <c r="CW29" i="5"/>
  <c r="CV29" i="5"/>
  <c r="CT29" i="5"/>
  <c r="CR29" i="5"/>
  <c r="CP29" i="5"/>
  <c r="CH29" i="5"/>
  <c r="BU29" i="5"/>
  <c r="BQ29" i="5"/>
  <c r="BP29" i="5"/>
  <c r="BH29" i="5"/>
  <c r="BI29" i="5" s="1"/>
  <c r="BG29" i="5"/>
  <c r="AP29" i="5"/>
  <c r="AI29" i="5"/>
  <c r="AG29" i="5"/>
  <c r="AD29" i="5"/>
  <c r="BO29" i="5" s="1"/>
  <c r="Z29" i="5"/>
  <c r="Y29" i="5"/>
  <c r="X29" i="5"/>
  <c r="P29" i="5"/>
  <c r="CC29" i="5" s="1"/>
  <c r="N29" i="5"/>
  <c r="CX28" i="5"/>
  <c r="CW28" i="5"/>
  <c r="CV28" i="5"/>
  <c r="CT28" i="5"/>
  <c r="CR28" i="5"/>
  <c r="CP28" i="5"/>
  <c r="CM28" i="5"/>
  <c r="CK28" i="5"/>
  <c r="CL28" i="5" s="1"/>
  <c r="CI28" i="5"/>
  <c r="CJ28" i="5" s="1"/>
  <c r="CH28" i="5"/>
  <c r="CC28" i="5"/>
  <c r="AQ28" i="5" s="1"/>
  <c r="AS28" i="5" s="1"/>
  <c r="AT28" i="5" s="1"/>
  <c r="CS28" i="5" s="1"/>
  <c r="BU28" i="5"/>
  <c r="BO28" i="5"/>
  <c r="BN28" i="5"/>
  <c r="BM28" i="5"/>
  <c r="BL28" i="5"/>
  <c r="BG28" i="5"/>
  <c r="BH28" i="5" s="1"/>
  <c r="BI28" i="5" s="1"/>
  <c r="AP28" i="5"/>
  <c r="AH28" i="5"/>
  <c r="AF28" i="5"/>
  <c r="AD28" i="5"/>
  <c r="BQ28" i="5" s="1"/>
  <c r="Z28" i="5"/>
  <c r="Y28" i="5"/>
  <c r="DM28" i="5" s="1"/>
  <c r="X28" i="5"/>
  <c r="P28" i="5"/>
  <c r="N28" i="5"/>
  <c r="CX27" i="5"/>
  <c r="CW27" i="5"/>
  <c r="CV27" i="5"/>
  <c r="CT27" i="5"/>
  <c r="CR27" i="5"/>
  <c r="CP27" i="5"/>
  <c r="CM27" i="5"/>
  <c r="CK27" i="5"/>
  <c r="CL27" i="5" s="1"/>
  <c r="CH27" i="5"/>
  <c r="BU27" i="5"/>
  <c r="BO27" i="5"/>
  <c r="BH27" i="5"/>
  <c r="BI27" i="5" s="1"/>
  <c r="BG27" i="5"/>
  <c r="AT27" i="5"/>
  <c r="CS27" i="5" s="1"/>
  <c r="AQ27" i="5"/>
  <c r="AS27" i="5" s="1"/>
  <c r="AP27" i="5"/>
  <c r="AF27" i="5"/>
  <c r="AD27" i="5"/>
  <c r="Z27" i="5"/>
  <c r="Y27" i="5"/>
  <c r="DM27" i="5" s="1"/>
  <c r="X27" i="5"/>
  <c r="P27" i="5"/>
  <c r="CC27" i="5" s="1"/>
  <c r="N27" i="5"/>
  <c r="DM26" i="5"/>
  <c r="CX26" i="5"/>
  <c r="CW26" i="5"/>
  <c r="CV26" i="5"/>
  <c r="CT26" i="5"/>
  <c r="CR26" i="5"/>
  <c r="CP26" i="5"/>
  <c r="CK26" i="5"/>
  <c r="CL26" i="5" s="1"/>
  <c r="CH26" i="5"/>
  <c r="CC26" i="5"/>
  <c r="AQ26" i="5" s="1"/>
  <c r="AS26" i="5" s="1"/>
  <c r="AT26" i="5" s="1"/>
  <c r="CS26" i="5" s="1"/>
  <c r="BU26" i="5"/>
  <c r="BL26" i="5"/>
  <c r="BH26" i="5"/>
  <c r="BI26" i="5" s="1"/>
  <c r="BG26" i="5"/>
  <c r="AP26" i="5"/>
  <c r="AF26" i="5"/>
  <c r="AH26" i="5" s="1"/>
  <c r="AD26" i="5"/>
  <c r="Y26" i="5"/>
  <c r="X26" i="5"/>
  <c r="BN26" i="5" s="1"/>
  <c r="P26" i="5"/>
  <c r="N26" i="5"/>
  <c r="DM25" i="5"/>
  <c r="CX25" i="5"/>
  <c r="CW25" i="5"/>
  <c r="CV25" i="5"/>
  <c r="CT25" i="5"/>
  <c r="CR25" i="5"/>
  <c r="CP25" i="5"/>
  <c r="CH25" i="5"/>
  <c r="CC25" i="5"/>
  <c r="CK25" i="5" s="1"/>
  <c r="CL25" i="5" s="1"/>
  <c r="BU25" i="5"/>
  <c r="BQ25" i="5"/>
  <c r="BN25" i="5"/>
  <c r="BM25" i="5"/>
  <c r="BG25" i="5"/>
  <c r="BH25" i="5" s="1"/>
  <c r="BI25" i="5" s="1"/>
  <c r="AP25" i="5"/>
  <c r="AD25" i="5"/>
  <c r="CM25" i="5" s="1"/>
  <c r="Y25" i="5"/>
  <c r="X25" i="5"/>
  <c r="BL25" i="5" s="1"/>
  <c r="P25" i="5"/>
  <c r="N25" i="5"/>
  <c r="DM24" i="5"/>
  <c r="CX24" i="5"/>
  <c r="CW24" i="5"/>
  <c r="CV24" i="5"/>
  <c r="CT24" i="5"/>
  <c r="CR24" i="5"/>
  <c r="CP24" i="5"/>
  <c r="CI24" i="5"/>
  <c r="CJ24" i="5" s="1"/>
  <c r="CH24" i="5"/>
  <c r="CC24" i="5"/>
  <c r="AQ24" i="5" s="1"/>
  <c r="AS24" i="5" s="1"/>
  <c r="BU24" i="5"/>
  <c r="BN24" i="5"/>
  <c r="BM24" i="5"/>
  <c r="BG24" i="5"/>
  <c r="BH24" i="5" s="1"/>
  <c r="BI24" i="5" s="1"/>
  <c r="AT24" i="5"/>
  <c r="CS24" i="5" s="1"/>
  <c r="AP24" i="5"/>
  <c r="AF24" i="5"/>
  <c r="AH24" i="5" s="1"/>
  <c r="AD24" i="5"/>
  <c r="BO24" i="5" s="1"/>
  <c r="Z24" i="5"/>
  <c r="Y24" i="5"/>
  <c r="X24" i="5"/>
  <c r="BL24" i="5" s="1"/>
  <c r="P24" i="5"/>
  <c r="N24" i="5"/>
  <c r="DM23" i="5"/>
  <c r="CX23" i="5"/>
  <c r="CW23" i="5"/>
  <c r="CV23" i="5"/>
  <c r="CT23" i="5"/>
  <c r="CR23" i="5"/>
  <c r="CP23" i="5"/>
  <c r="CH23" i="5"/>
  <c r="BU23" i="5"/>
  <c r="BQ23" i="5"/>
  <c r="BP23" i="5"/>
  <c r="BN23" i="5"/>
  <c r="BH23" i="5"/>
  <c r="BI23" i="5" s="1"/>
  <c r="BG23" i="5"/>
  <c r="AP23" i="5"/>
  <c r="AI23" i="5"/>
  <c r="AG23" i="5"/>
  <c r="AD23" i="5"/>
  <c r="BO23" i="5" s="1"/>
  <c r="Z23" i="5"/>
  <c r="Y23" i="5"/>
  <c r="X23" i="5"/>
  <c r="AF23" i="5" s="1"/>
  <c r="P23" i="5"/>
  <c r="CC23" i="5" s="1"/>
  <c r="N23" i="5"/>
  <c r="CX22" i="5"/>
  <c r="CW22" i="5"/>
  <c r="CV22" i="5"/>
  <c r="CT22" i="5"/>
  <c r="CR22" i="5"/>
  <c r="CP22" i="5"/>
  <c r="CH22" i="5"/>
  <c r="BU22" i="5"/>
  <c r="BM22" i="5"/>
  <c r="BL22" i="5"/>
  <c r="BG22" i="5"/>
  <c r="BH22" i="5" s="1"/>
  <c r="BI22" i="5" s="1"/>
  <c r="AQ22" i="5"/>
  <c r="AS22" i="5" s="1"/>
  <c r="AT22" i="5" s="1"/>
  <c r="CS22" i="5" s="1"/>
  <c r="AP22" i="5"/>
  <c r="AD22" i="5"/>
  <c r="Y22" i="5"/>
  <c r="DM22" i="5" s="1"/>
  <c r="X22" i="5"/>
  <c r="P22" i="5"/>
  <c r="CC22" i="5" s="1"/>
  <c r="CK22" i="5" s="1"/>
  <c r="CL22" i="5" s="1"/>
  <c r="N22" i="5"/>
  <c r="CX21" i="5"/>
  <c r="CW21" i="5"/>
  <c r="CV21" i="5"/>
  <c r="CT21" i="5"/>
  <c r="CR21" i="5"/>
  <c r="CP21" i="5"/>
  <c r="CK21" i="5"/>
  <c r="CL21" i="5" s="1"/>
  <c r="CH21" i="5"/>
  <c r="BU21" i="5"/>
  <c r="BQ21" i="5"/>
  <c r="BG21" i="5"/>
  <c r="BH21" i="5" s="1"/>
  <c r="BI21" i="5" s="1"/>
  <c r="AP21" i="5"/>
  <c r="AF21" i="5"/>
  <c r="AH21" i="5" s="1"/>
  <c r="AD21" i="5"/>
  <c r="CM21" i="5" s="1"/>
  <c r="Y21" i="5"/>
  <c r="DM21" i="5" s="1"/>
  <c r="X21" i="5"/>
  <c r="BN21" i="5" s="1"/>
  <c r="P21" i="5"/>
  <c r="CC21" i="5" s="1"/>
  <c r="AQ21" i="5" s="1"/>
  <c r="AS21" i="5" s="1"/>
  <c r="AT21" i="5" s="1"/>
  <c r="CS21" i="5" s="1"/>
  <c r="N21" i="5"/>
  <c r="CX20" i="5"/>
  <c r="CW20" i="5"/>
  <c r="CV20" i="5"/>
  <c r="CT20" i="5"/>
  <c r="CR20" i="5"/>
  <c r="CP20" i="5"/>
  <c r="CM20" i="5"/>
  <c r="CN20" i="5" s="1"/>
  <c r="CH20" i="5"/>
  <c r="BU20" i="5"/>
  <c r="BQ20" i="5"/>
  <c r="BN20" i="5"/>
  <c r="BL20" i="5"/>
  <c r="BG20" i="5"/>
  <c r="BH20" i="5" s="1"/>
  <c r="BI20" i="5" s="1"/>
  <c r="AP20" i="5"/>
  <c r="AF20" i="5"/>
  <c r="CI20" i="5" s="1"/>
  <c r="CJ20" i="5" s="1"/>
  <c r="AD20" i="5"/>
  <c r="BO20" i="5" s="1"/>
  <c r="Y20" i="5"/>
  <c r="DM20" i="5" s="1"/>
  <c r="X20" i="5"/>
  <c r="BM20" i="5" s="1"/>
  <c r="P20" i="5"/>
  <c r="CC20" i="5" s="1"/>
  <c r="N20" i="5"/>
  <c r="DM19" i="5"/>
  <c r="CX19" i="5"/>
  <c r="CW19" i="5"/>
  <c r="CV19" i="5"/>
  <c r="CT19" i="5"/>
  <c r="CR19" i="5"/>
  <c r="CP19" i="5"/>
  <c r="CM19" i="5"/>
  <c r="CH19" i="5"/>
  <c r="BU19" i="5"/>
  <c r="BQ19" i="5"/>
  <c r="BP19" i="5"/>
  <c r="BM19" i="5"/>
  <c r="BG19" i="5"/>
  <c r="BH19" i="5" s="1"/>
  <c r="BI19" i="5" s="1"/>
  <c r="AP19" i="5"/>
  <c r="AG19" i="5"/>
  <c r="AI19" i="5" s="1"/>
  <c r="AE19" i="5"/>
  <c r="AD19" i="5"/>
  <c r="BO19" i="5" s="1"/>
  <c r="Y19" i="5"/>
  <c r="X19" i="5"/>
  <c r="AF19" i="5" s="1"/>
  <c r="P19" i="5"/>
  <c r="CC19" i="5" s="1"/>
  <c r="N19" i="5"/>
  <c r="DM18" i="5"/>
  <c r="CX18" i="5"/>
  <c r="CW18" i="5"/>
  <c r="CV18" i="5"/>
  <c r="CT18" i="5"/>
  <c r="CR18" i="5"/>
  <c r="CP18" i="5"/>
  <c r="CH18" i="5"/>
  <c r="BU18" i="5"/>
  <c r="BM18" i="5"/>
  <c r="BI18" i="5"/>
  <c r="BH18" i="5"/>
  <c r="BG18" i="5"/>
  <c r="AP18" i="5"/>
  <c r="AD18" i="5"/>
  <c r="Y18" i="5"/>
  <c r="X18" i="5"/>
  <c r="P18" i="5"/>
  <c r="CC18" i="5" s="1"/>
  <c r="N18" i="5"/>
  <c r="CX17" i="5"/>
  <c r="CW17" i="5"/>
  <c r="CV17" i="5"/>
  <c r="CT17" i="5"/>
  <c r="CR17" i="5"/>
  <c r="CP17" i="5"/>
  <c r="CH17" i="5"/>
  <c r="BU17" i="5"/>
  <c r="BG17" i="5"/>
  <c r="BH17" i="5" s="1"/>
  <c r="BI17" i="5" s="1"/>
  <c r="AP17" i="5"/>
  <c r="AD17" i="5"/>
  <c r="Y17" i="5"/>
  <c r="DM17" i="5" s="1"/>
  <c r="X17" i="5"/>
  <c r="P17" i="5"/>
  <c r="CC17" i="5" s="1"/>
  <c r="AQ17" i="5" s="1"/>
  <c r="AS17" i="5" s="1"/>
  <c r="AT17" i="5" s="1"/>
  <c r="CS17" i="5" s="1"/>
  <c r="N17" i="5"/>
  <c r="DM16" i="5"/>
  <c r="CX16" i="5"/>
  <c r="CW16" i="5"/>
  <c r="CV16" i="5"/>
  <c r="CT16" i="5"/>
  <c r="CR16" i="5"/>
  <c r="CP16" i="5"/>
  <c r="CH16" i="5"/>
  <c r="BU16" i="5"/>
  <c r="BN16" i="5"/>
  <c r="BL16" i="5"/>
  <c r="BG16" i="5"/>
  <c r="BH16" i="5" s="1"/>
  <c r="BI16" i="5" s="1"/>
  <c r="AP16" i="5"/>
  <c r="AF16" i="5"/>
  <c r="CI16" i="5" s="1"/>
  <c r="CJ16" i="5" s="1"/>
  <c r="AD16" i="5"/>
  <c r="Y16" i="5"/>
  <c r="X16" i="5"/>
  <c r="BM16" i="5" s="1"/>
  <c r="P16" i="5"/>
  <c r="CC16" i="5" s="1"/>
  <c r="N16" i="5"/>
  <c r="DM15" i="5"/>
  <c r="CX15" i="5"/>
  <c r="CW15" i="5"/>
  <c r="CV15" i="5"/>
  <c r="CT15" i="5"/>
  <c r="CR15" i="5"/>
  <c r="CP15" i="5"/>
  <c r="CH15" i="5"/>
  <c r="BU15" i="5"/>
  <c r="BQ15" i="5"/>
  <c r="BP15" i="5"/>
  <c r="BG15" i="5"/>
  <c r="BH15" i="5" s="1"/>
  <c r="BI15" i="5" s="1"/>
  <c r="AP15" i="5"/>
  <c r="AH15" i="5"/>
  <c r="AG15" i="5"/>
  <c r="AI15" i="5" s="1"/>
  <c r="AD15" i="5"/>
  <c r="BO15" i="5" s="1"/>
  <c r="Y15" i="5"/>
  <c r="X15" i="5"/>
  <c r="AF15" i="5" s="1"/>
  <c r="CI15" i="5" s="1"/>
  <c r="CJ15" i="5" s="1"/>
  <c r="P15" i="5"/>
  <c r="CC15" i="5" s="1"/>
  <c r="N15" i="5"/>
  <c r="DM14" i="5"/>
  <c r="CX14" i="5"/>
  <c r="CW14" i="5"/>
  <c r="CV14" i="5"/>
  <c r="CT14" i="5"/>
  <c r="CR14" i="5"/>
  <c r="CP14" i="5"/>
  <c r="CH14" i="5"/>
  <c r="BU14" i="5"/>
  <c r="BM14" i="5"/>
  <c r="BI14" i="5"/>
  <c r="BH14" i="5"/>
  <c r="BG14" i="5"/>
  <c r="AP14" i="5"/>
  <c r="AD14" i="5"/>
  <c r="Y14" i="5"/>
  <c r="X14" i="5"/>
  <c r="BL14" i="5" s="1"/>
  <c r="P14" i="5"/>
  <c r="CC14" i="5" s="1"/>
  <c r="N14" i="5"/>
  <c r="CX13" i="5"/>
  <c r="CW13" i="5"/>
  <c r="CV13" i="5"/>
  <c r="CT13" i="5"/>
  <c r="CR13" i="5"/>
  <c r="CP13" i="5"/>
  <c r="CM13" i="5"/>
  <c r="CH13" i="5"/>
  <c r="BU13" i="5"/>
  <c r="BQ13" i="5"/>
  <c r="BN13" i="5"/>
  <c r="BL13" i="5"/>
  <c r="BH13" i="5"/>
  <c r="BI13" i="5" s="1"/>
  <c r="BG13" i="5"/>
  <c r="AQ13" i="5"/>
  <c r="AS13" i="5" s="1"/>
  <c r="AT13" i="5" s="1"/>
  <c r="CS13" i="5" s="1"/>
  <c r="AP13" i="5"/>
  <c r="AF13" i="5"/>
  <c r="AH13" i="5" s="1"/>
  <c r="AD13" i="5"/>
  <c r="BO13" i="5" s="1"/>
  <c r="Y13" i="5"/>
  <c r="DM13" i="5" s="1"/>
  <c r="X13" i="5"/>
  <c r="BM13" i="5" s="1"/>
  <c r="P13" i="5"/>
  <c r="CC13" i="5" s="1"/>
  <c r="CK13" i="5" s="1"/>
  <c r="CL13" i="5" s="1"/>
  <c r="N13" i="5"/>
  <c r="DM12" i="5"/>
  <c r="CX12" i="5"/>
  <c r="CW12" i="5"/>
  <c r="CV12" i="5"/>
  <c r="CT12" i="5"/>
  <c r="CR12" i="5"/>
  <c r="CP12" i="5"/>
  <c r="CL12" i="5"/>
  <c r="CL2" i="5" s="1"/>
  <c r="CK12" i="5"/>
  <c r="CH12" i="5"/>
  <c r="CH2" i="5" s="1"/>
  <c r="CC12" i="5"/>
  <c r="BU12" i="5"/>
  <c r="BI12" i="5"/>
  <c r="BG12" i="5"/>
  <c r="BH12" i="5" s="1"/>
  <c r="AQ12" i="5"/>
  <c r="AS12" i="5" s="1"/>
  <c r="AT12" i="5" s="1"/>
  <c r="CS12" i="5" s="1"/>
  <c r="CS2" i="5" s="1"/>
  <c r="AP12" i="5"/>
  <c r="AF12" i="5"/>
  <c r="CI12" i="5" s="1"/>
  <c r="CJ12" i="5" s="1"/>
  <c r="AD12" i="5"/>
  <c r="Z12" i="5"/>
  <c r="Y12" i="5"/>
  <c r="X12" i="5"/>
  <c r="BM12" i="5" s="1"/>
  <c r="P12" i="5"/>
  <c r="N12" i="5"/>
  <c r="CX11" i="5"/>
  <c r="CU11" i="5"/>
  <c r="CF11" i="5"/>
  <c r="AZ11" i="5"/>
  <c r="AU11" i="5"/>
  <c r="AJ11" i="5"/>
  <c r="R11" i="5"/>
  <c r="M5" i="5"/>
  <c r="DM4" i="5"/>
  <c r="CK2" i="5"/>
  <c r="CI2" i="5"/>
  <c r="CX50" i="4"/>
  <c r="CW50" i="4"/>
  <c r="CV50" i="4"/>
  <c r="CT50" i="4"/>
  <c r="CR50" i="4"/>
  <c r="CP50" i="4"/>
  <c r="CH50" i="4"/>
  <c r="BU50" i="4"/>
  <c r="BN50" i="4"/>
  <c r="BL50" i="4"/>
  <c r="BH50" i="4"/>
  <c r="BI50" i="4" s="1"/>
  <c r="BG50" i="4"/>
  <c r="AQ50" i="4"/>
  <c r="AS50" i="4" s="1"/>
  <c r="AT50" i="4" s="1"/>
  <c r="CS50" i="4" s="1"/>
  <c r="AP50" i="4"/>
  <c r="AF50" i="4"/>
  <c r="AH50" i="4" s="1"/>
  <c r="Y50" i="4"/>
  <c r="DM50" i="4" s="1"/>
  <c r="X50" i="4"/>
  <c r="BM50" i="4" s="1"/>
  <c r="P50" i="4"/>
  <c r="CC50" i="4" s="1"/>
  <c r="CK50" i="4" s="1"/>
  <c r="CL50" i="4" s="1"/>
  <c r="N50" i="4"/>
  <c r="CX49" i="4"/>
  <c r="CW49" i="4"/>
  <c r="CV49" i="4"/>
  <c r="CT49" i="4"/>
  <c r="CR49" i="4"/>
  <c r="CP49" i="4"/>
  <c r="CH49" i="4"/>
  <c r="CC49" i="4"/>
  <c r="BU49" i="4"/>
  <c r="BG49" i="4"/>
  <c r="BH49" i="4" s="1"/>
  <c r="BI49" i="4" s="1"/>
  <c r="AP49" i="4"/>
  <c r="Y49" i="4"/>
  <c r="DM49" i="4" s="1"/>
  <c r="X49" i="4"/>
  <c r="P49" i="4"/>
  <c r="N49" i="4"/>
  <c r="DM48" i="4"/>
  <c r="CX48" i="4"/>
  <c r="CW48" i="4"/>
  <c r="CV48" i="4"/>
  <c r="CT48" i="4"/>
  <c r="CR48" i="4"/>
  <c r="CP48" i="4"/>
  <c r="CH48" i="4"/>
  <c r="BU48" i="4"/>
  <c r="BI48" i="4"/>
  <c r="BH48" i="4"/>
  <c r="BG48" i="4"/>
  <c r="AP48" i="4"/>
  <c r="AD48" i="4"/>
  <c r="AG48" i="4" s="1"/>
  <c r="AI48" i="4" s="1"/>
  <c r="Y48" i="4"/>
  <c r="X48" i="4"/>
  <c r="BM48" i="4" s="1"/>
  <c r="P48" i="4"/>
  <c r="CC48" i="4" s="1"/>
  <c r="N48" i="4"/>
  <c r="DM47" i="4"/>
  <c r="CX47" i="4"/>
  <c r="CW47" i="4"/>
  <c r="CV47" i="4"/>
  <c r="CT47" i="4"/>
  <c r="CR47" i="4"/>
  <c r="CP47" i="4"/>
  <c r="CK47" i="4"/>
  <c r="CL47" i="4" s="1"/>
  <c r="CH47" i="4"/>
  <c r="BU47" i="4"/>
  <c r="BG47" i="4"/>
  <c r="BH47" i="4" s="1"/>
  <c r="BI47" i="4" s="1"/>
  <c r="AS47" i="4"/>
  <c r="AT47" i="4" s="1"/>
  <c r="CS47" i="4" s="1"/>
  <c r="AP47" i="4"/>
  <c r="AF47" i="4"/>
  <c r="AH47" i="4" s="1"/>
  <c r="AD47" i="4"/>
  <c r="Y47" i="4"/>
  <c r="X47" i="4"/>
  <c r="BL47" i="4" s="1"/>
  <c r="P47" i="4"/>
  <c r="CC47" i="4" s="1"/>
  <c r="AQ47" i="4" s="1"/>
  <c r="N47" i="4"/>
  <c r="DM46" i="4"/>
  <c r="CX46" i="4"/>
  <c r="CW46" i="4"/>
  <c r="CV46" i="4"/>
  <c r="CT46" i="4"/>
  <c r="CR46" i="4"/>
  <c r="CP46" i="4"/>
  <c r="CH46" i="4"/>
  <c r="BU46" i="4"/>
  <c r="BN46" i="4"/>
  <c r="BL46" i="4"/>
  <c r="BG46" i="4"/>
  <c r="BH46" i="4" s="1"/>
  <c r="BI46" i="4" s="1"/>
  <c r="AP46" i="4"/>
  <c r="AF46" i="4"/>
  <c r="AD46" i="4"/>
  <c r="AG46" i="4" s="1"/>
  <c r="AI46" i="4" s="1"/>
  <c r="Y46" i="4"/>
  <c r="X46" i="4"/>
  <c r="BM46" i="4" s="1"/>
  <c r="P46" i="4"/>
  <c r="CC46" i="4" s="1"/>
  <c r="N46" i="4"/>
  <c r="DM45" i="4"/>
  <c r="CX45" i="4"/>
  <c r="CW45" i="4"/>
  <c r="CV45" i="4"/>
  <c r="CT45" i="4"/>
  <c r="CR45" i="4"/>
  <c r="CP45" i="4"/>
  <c r="CH45" i="4"/>
  <c r="BU45" i="4"/>
  <c r="BG45" i="4"/>
  <c r="BH45" i="4" s="1"/>
  <c r="BI45" i="4" s="1"/>
  <c r="AP45" i="4"/>
  <c r="AD45" i="4"/>
  <c r="BO45" i="4" s="1"/>
  <c r="Y45" i="4"/>
  <c r="X45" i="4"/>
  <c r="P45" i="4"/>
  <c r="CC45" i="4" s="1"/>
  <c r="N45" i="4"/>
  <c r="DM44" i="4"/>
  <c r="CX44" i="4"/>
  <c r="CW44" i="4"/>
  <c r="CV44" i="4"/>
  <c r="CT44" i="4"/>
  <c r="CR44" i="4"/>
  <c r="CP44" i="4"/>
  <c r="CH44" i="4"/>
  <c r="BU44" i="4"/>
  <c r="BI44" i="4"/>
  <c r="BH44" i="4"/>
  <c r="BG44" i="4"/>
  <c r="AP44" i="4"/>
  <c r="Y44" i="4"/>
  <c r="X44" i="4"/>
  <c r="BM44" i="4" s="1"/>
  <c r="P44" i="4"/>
  <c r="CC44" i="4" s="1"/>
  <c r="N44" i="4"/>
  <c r="DM43" i="4"/>
  <c r="CX43" i="4"/>
  <c r="CW43" i="4"/>
  <c r="CV43" i="4"/>
  <c r="CT43" i="4"/>
  <c r="CR43" i="4"/>
  <c r="CP43" i="4"/>
  <c r="CH43" i="4"/>
  <c r="BU43" i="4"/>
  <c r="BG43" i="4"/>
  <c r="BH43" i="4" s="1"/>
  <c r="BI43" i="4" s="1"/>
  <c r="AP43" i="4"/>
  <c r="AF43" i="4"/>
  <c r="AH43" i="4" s="1"/>
  <c r="Y43" i="4"/>
  <c r="X43" i="4"/>
  <c r="BL43" i="4" s="1"/>
  <c r="P43" i="4"/>
  <c r="CC43" i="4" s="1"/>
  <c r="AQ43" i="4" s="1"/>
  <c r="AS43" i="4" s="1"/>
  <c r="AT43" i="4" s="1"/>
  <c r="CS43" i="4" s="1"/>
  <c r="N43" i="4"/>
  <c r="DM42" i="4"/>
  <c r="CX42" i="4"/>
  <c r="CW42" i="4"/>
  <c r="CV42" i="4"/>
  <c r="CT42" i="4"/>
  <c r="CR42" i="4"/>
  <c r="CP42" i="4"/>
  <c r="CH42" i="4"/>
  <c r="BU42" i="4"/>
  <c r="BN42" i="4"/>
  <c r="BL42" i="4"/>
  <c r="BG42" i="4"/>
  <c r="BH42" i="4" s="1"/>
  <c r="BI42" i="4" s="1"/>
  <c r="AP42" i="4"/>
  <c r="AF42" i="4"/>
  <c r="Y42" i="4"/>
  <c r="X42" i="4"/>
  <c r="BM42" i="4" s="1"/>
  <c r="P42" i="4"/>
  <c r="CC42" i="4" s="1"/>
  <c r="N42" i="4"/>
  <c r="DM41" i="4"/>
  <c r="CX41" i="4"/>
  <c r="CW41" i="4"/>
  <c r="CV41" i="4"/>
  <c r="CT41" i="4"/>
  <c r="CR41" i="4"/>
  <c r="CP41" i="4"/>
  <c r="CH41" i="4"/>
  <c r="CC41" i="4"/>
  <c r="BU41" i="4"/>
  <c r="BG41" i="4"/>
  <c r="BH41" i="4" s="1"/>
  <c r="BI41" i="4" s="1"/>
  <c r="AP41" i="4"/>
  <c r="Y41" i="4"/>
  <c r="X41" i="4"/>
  <c r="P41" i="4"/>
  <c r="N41" i="4"/>
  <c r="DM40" i="4"/>
  <c r="CX40" i="4"/>
  <c r="CW40" i="4"/>
  <c r="CV40" i="4"/>
  <c r="CT40" i="4"/>
  <c r="CR40" i="4"/>
  <c r="CP40" i="4"/>
  <c r="CH40" i="4"/>
  <c r="BU40" i="4"/>
  <c r="BM40" i="4"/>
  <c r="BI40" i="4"/>
  <c r="BH40" i="4"/>
  <c r="BG40" i="4"/>
  <c r="AP40" i="4"/>
  <c r="AD40" i="4"/>
  <c r="AG40" i="4" s="1"/>
  <c r="AI40" i="4" s="1"/>
  <c r="Y40" i="4"/>
  <c r="X40" i="4"/>
  <c r="P40" i="4"/>
  <c r="CC40" i="4" s="1"/>
  <c r="N40" i="4"/>
  <c r="DM39" i="4"/>
  <c r="CX39" i="4"/>
  <c r="CW39" i="4"/>
  <c r="CV39" i="4"/>
  <c r="CT39" i="4"/>
  <c r="CR39" i="4"/>
  <c r="CP39" i="4"/>
  <c r="CK39" i="4"/>
  <c r="CL39" i="4" s="1"/>
  <c r="CH39" i="4"/>
  <c r="BU39" i="4"/>
  <c r="BG39" i="4"/>
  <c r="BH39" i="4" s="1"/>
  <c r="BI39" i="4" s="1"/>
  <c r="AS39" i="4"/>
  <c r="AT39" i="4" s="1"/>
  <c r="CS39" i="4" s="1"/>
  <c r="AP39" i="4"/>
  <c r="AF39" i="4"/>
  <c r="AH39" i="4" s="1"/>
  <c r="AD39" i="4"/>
  <c r="Y39" i="4"/>
  <c r="X39" i="4"/>
  <c r="BL39" i="4" s="1"/>
  <c r="P39" i="4"/>
  <c r="CC39" i="4" s="1"/>
  <c r="AQ39" i="4" s="1"/>
  <c r="N39" i="4"/>
  <c r="DM38" i="4"/>
  <c r="CX38" i="4"/>
  <c r="CW38" i="4"/>
  <c r="CV38" i="4"/>
  <c r="CT38" i="4"/>
  <c r="CR38" i="4"/>
  <c r="CP38" i="4"/>
  <c r="CH38" i="4"/>
  <c r="BU38" i="4"/>
  <c r="BN38" i="4"/>
  <c r="BL38" i="4"/>
  <c r="BG38" i="4"/>
  <c r="BH38" i="4" s="1"/>
  <c r="BI38" i="4" s="1"/>
  <c r="AP38" i="4"/>
  <c r="AF38" i="4"/>
  <c r="AD38" i="4"/>
  <c r="AG38" i="4" s="1"/>
  <c r="AI38" i="4" s="1"/>
  <c r="Y38" i="4"/>
  <c r="X38" i="4"/>
  <c r="BM38" i="4" s="1"/>
  <c r="P38" i="4"/>
  <c r="CC38" i="4" s="1"/>
  <c r="N38" i="4"/>
  <c r="DM37" i="4"/>
  <c r="CX37" i="4"/>
  <c r="CW37" i="4"/>
  <c r="CV37" i="4"/>
  <c r="CT37" i="4"/>
  <c r="CR37" i="4"/>
  <c r="CP37" i="4"/>
  <c r="CI37" i="4"/>
  <c r="CJ37" i="4" s="1"/>
  <c r="CH37" i="4"/>
  <c r="CC37" i="4"/>
  <c r="BU37" i="4"/>
  <c r="BN37" i="4"/>
  <c r="BM37" i="4"/>
  <c r="BG37" i="4"/>
  <c r="BH37" i="4" s="1"/>
  <c r="BI37" i="4" s="1"/>
  <c r="AP37" i="4"/>
  <c r="AH37" i="4"/>
  <c r="AF37" i="4"/>
  <c r="Z37" i="4"/>
  <c r="Y37" i="4"/>
  <c r="X37" i="4"/>
  <c r="BL37" i="4" s="1"/>
  <c r="P37" i="4"/>
  <c r="N37" i="4"/>
  <c r="CX36" i="4"/>
  <c r="CW36" i="4"/>
  <c r="CV36" i="4"/>
  <c r="CT36" i="4"/>
  <c r="CR36" i="4"/>
  <c r="CP36" i="4"/>
  <c r="CJ36" i="4"/>
  <c r="CH36" i="4"/>
  <c r="BU36" i="4"/>
  <c r="BN36" i="4"/>
  <c r="BL36" i="4"/>
  <c r="BG36" i="4"/>
  <c r="BH36" i="4" s="1"/>
  <c r="BI36" i="4" s="1"/>
  <c r="AP36" i="4"/>
  <c r="AH36" i="4"/>
  <c r="AF36" i="4"/>
  <c r="CI36" i="4" s="1"/>
  <c r="Y36" i="4"/>
  <c r="DM36" i="4" s="1"/>
  <c r="X36" i="4"/>
  <c r="BM36" i="4" s="1"/>
  <c r="P36" i="4"/>
  <c r="CC36" i="4" s="1"/>
  <c r="CK36" i="4" s="1"/>
  <c r="CL36" i="4" s="1"/>
  <c r="N36" i="4"/>
  <c r="CX35" i="4"/>
  <c r="CW35" i="4"/>
  <c r="CV35" i="4"/>
  <c r="CT35" i="4"/>
  <c r="CR35" i="4"/>
  <c r="CP35" i="4"/>
  <c r="CH35" i="4"/>
  <c r="BU35" i="4"/>
  <c r="BN35" i="4"/>
  <c r="BH35" i="4"/>
  <c r="BI35" i="4" s="1"/>
  <c r="BG35" i="4"/>
  <c r="AP35" i="4"/>
  <c r="Y35" i="4"/>
  <c r="DM35" i="4" s="1"/>
  <c r="X35" i="4"/>
  <c r="BM35" i="4" s="1"/>
  <c r="P35" i="4"/>
  <c r="CC35" i="4" s="1"/>
  <c r="N35" i="4"/>
  <c r="CX34" i="4"/>
  <c r="CW34" i="4"/>
  <c r="CV34" i="4"/>
  <c r="CT34" i="4"/>
  <c r="CR34" i="4"/>
  <c r="CP34" i="4"/>
  <c r="CH34" i="4"/>
  <c r="BU34" i="4"/>
  <c r="BH34" i="4"/>
  <c r="BI34" i="4" s="1"/>
  <c r="BG34" i="4"/>
  <c r="AP34" i="4"/>
  <c r="Z34" i="4"/>
  <c r="Y34" i="4"/>
  <c r="DM34" i="4" s="1"/>
  <c r="X34" i="4"/>
  <c r="BN34" i="4" s="1"/>
  <c r="P34" i="4"/>
  <c r="CC34" i="4" s="1"/>
  <c r="N34" i="4"/>
  <c r="DM33" i="4"/>
  <c r="CX33" i="4"/>
  <c r="CW33" i="4"/>
  <c r="CV33" i="4"/>
  <c r="CT33" i="4"/>
  <c r="CR33" i="4"/>
  <c r="CP33" i="4"/>
  <c r="CH33" i="4"/>
  <c r="BU33" i="4"/>
  <c r="BM33" i="4"/>
  <c r="BI33" i="4"/>
  <c r="BH33" i="4"/>
  <c r="BG33" i="4"/>
  <c r="AP33" i="4"/>
  <c r="Y33" i="4"/>
  <c r="X33" i="4"/>
  <c r="P33" i="4"/>
  <c r="CC33" i="4" s="1"/>
  <c r="N33" i="4"/>
  <c r="DM32" i="4"/>
  <c r="CX32" i="4"/>
  <c r="CW32" i="4"/>
  <c r="CV32" i="4"/>
  <c r="CT32" i="4"/>
  <c r="CR32" i="4"/>
  <c r="CP32" i="4"/>
  <c r="CK32" i="4"/>
  <c r="CL32" i="4" s="1"/>
  <c r="CH32" i="4"/>
  <c r="BU32" i="4"/>
  <c r="BG32" i="4"/>
  <c r="BH32" i="4" s="1"/>
  <c r="BI32" i="4" s="1"/>
  <c r="AS32" i="4"/>
  <c r="AT32" i="4" s="1"/>
  <c r="CS32" i="4" s="1"/>
  <c r="AP32" i="4"/>
  <c r="AF32" i="4"/>
  <c r="AH32" i="4" s="1"/>
  <c r="AD32" i="4"/>
  <c r="BO32" i="4" s="1"/>
  <c r="Y32" i="4"/>
  <c r="X32" i="4"/>
  <c r="BL32" i="4" s="1"/>
  <c r="P32" i="4"/>
  <c r="CC32" i="4" s="1"/>
  <c r="AQ32" i="4" s="1"/>
  <c r="N32" i="4"/>
  <c r="DM31" i="4"/>
  <c r="CX31" i="4"/>
  <c r="CW31" i="4"/>
  <c r="CV31" i="4"/>
  <c r="CT31" i="4"/>
  <c r="CR31" i="4"/>
  <c r="CP31" i="4"/>
  <c r="CH31" i="4"/>
  <c r="CC31" i="4"/>
  <c r="AQ31" i="4" s="1"/>
  <c r="AS31" i="4" s="1"/>
  <c r="AT31" i="4" s="1"/>
  <c r="CS31" i="4" s="1"/>
  <c r="BU31" i="4"/>
  <c r="BN31" i="4"/>
  <c r="BG31" i="4"/>
  <c r="BH31" i="4" s="1"/>
  <c r="BI31" i="4" s="1"/>
  <c r="AP31" i="4"/>
  <c r="AF31" i="4"/>
  <c r="AD31" i="4"/>
  <c r="AG31" i="4" s="1"/>
  <c r="AI31" i="4" s="1"/>
  <c r="Z31" i="4"/>
  <c r="Y31" i="4"/>
  <c r="X31" i="4"/>
  <c r="BM31" i="4" s="1"/>
  <c r="P31" i="4"/>
  <c r="N31" i="4"/>
  <c r="CX30" i="4"/>
  <c r="CW30" i="4"/>
  <c r="CV30" i="4"/>
  <c r="CT30" i="4"/>
  <c r="CR30" i="4"/>
  <c r="CP30" i="4"/>
  <c r="CH30" i="4"/>
  <c r="BU30" i="4"/>
  <c r="BH30" i="4"/>
  <c r="BI30" i="4" s="1"/>
  <c r="BG30" i="4"/>
  <c r="AP30" i="4"/>
  <c r="AD30" i="4"/>
  <c r="BP30" i="4" s="1"/>
  <c r="Z30" i="4"/>
  <c r="Y30" i="4"/>
  <c r="DM30" i="4" s="1"/>
  <c r="X30" i="4"/>
  <c r="P30" i="4"/>
  <c r="CC30" i="4" s="1"/>
  <c r="N30" i="4"/>
  <c r="DM29" i="4"/>
  <c r="CX29" i="4"/>
  <c r="CW29" i="4"/>
  <c r="CV29" i="4"/>
  <c r="CT29" i="4"/>
  <c r="CR29" i="4"/>
  <c r="CP29" i="4"/>
  <c r="CK29" i="4"/>
  <c r="CL29" i="4" s="1"/>
  <c r="CH29" i="4"/>
  <c r="BU29" i="4"/>
  <c r="BG29" i="4"/>
  <c r="BH29" i="4" s="1"/>
  <c r="BI29" i="4" s="1"/>
  <c r="AS29" i="4"/>
  <c r="AT29" i="4" s="1"/>
  <c r="CS29" i="4" s="1"/>
  <c r="AP29" i="4"/>
  <c r="AF29" i="4"/>
  <c r="AH29" i="4" s="1"/>
  <c r="Y29" i="4"/>
  <c r="X29" i="4"/>
  <c r="BL29" i="4" s="1"/>
  <c r="P29" i="4"/>
  <c r="CC29" i="4" s="1"/>
  <c r="AQ29" i="4" s="1"/>
  <c r="N29" i="4"/>
  <c r="DM28" i="4"/>
  <c r="CX28" i="4"/>
  <c r="CW28" i="4"/>
  <c r="CV28" i="4"/>
  <c r="CT28" i="4"/>
  <c r="CR28" i="4"/>
  <c r="CP28" i="4"/>
  <c r="CH28" i="4"/>
  <c r="BU28" i="4"/>
  <c r="BN28" i="4"/>
  <c r="BL28" i="4"/>
  <c r="BG28" i="4"/>
  <c r="BH28" i="4" s="1"/>
  <c r="BI28" i="4" s="1"/>
  <c r="AP28" i="4"/>
  <c r="AF28" i="4"/>
  <c r="Y28" i="4"/>
  <c r="X28" i="4"/>
  <c r="BM28" i="4" s="1"/>
  <c r="P28" i="4"/>
  <c r="CC28" i="4" s="1"/>
  <c r="N28" i="4"/>
  <c r="DM27" i="4"/>
  <c r="CX27" i="4"/>
  <c r="CW27" i="4"/>
  <c r="CV27" i="4"/>
  <c r="CT27" i="4"/>
  <c r="CR27" i="4"/>
  <c r="CP27" i="4"/>
  <c r="CI27" i="4"/>
  <c r="CJ27" i="4" s="1"/>
  <c r="CH27" i="4"/>
  <c r="CC27" i="4"/>
  <c r="BU27" i="4"/>
  <c r="BN27" i="4"/>
  <c r="BM27" i="4"/>
  <c r="BI27" i="4"/>
  <c r="BG27" i="4"/>
  <c r="BH27" i="4" s="1"/>
  <c r="AP27" i="4"/>
  <c r="AH27" i="4"/>
  <c r="AF27" i="4"/>
  <c r="Z27" i="4"/>
  <c r="Y27" i="4"/>
  <c r="X27" i="4"/>
  <c r="BL27" i="4" s="1"/>
  <c r="P27" i="4"/>
  <c r="N27" i="4"/>
  <c r="CX26" i="4"/>
  <c r="CW26" i="4"/>
  <c r="CV26" i="4"/>
  <c r="CT26" i="4"/>
  <c r="CR26" i="4"/>
  <c r="CP26" i="4"/>
  <c r="CH26" i="4"/>
  <c r="BU26" i="4"/>
  <c r="BN26" i="4"/>
  <c r="BL26" i="4"/>
  <c r="BG26" i="4"/>
  <c r="BH26" i="4" s="1"/>
  <c r="BI26" i="4" s="1"/>
  <c r="AP26" i="4"/>
  <c r="AH26" i="4"/>
  <c r="AF26" i="4"/>
  <c r="CI26" i="4" s="1"/>
  <c r="CJ26" i="4" s="1"/>
  <c r="Y26" i="4"/>
  <c r="DM26" i="4" s="1"/>
  <c r="X26" i="4"/>
  <c r="BM26" i="4" s="1"/>
  <c r="P26" i="4"/>
  <c r="CC26" i="4" s="1"/>
  <c r="CK26" i="4" s="1"/>
  <c r="CL26" i="4" s="1"/>
  <c r="N26" i="4"/>
  <c r="CX25" i="4"/>
  <c r="CW25" i="4"/>
  <c r="CV25" i="4"/>
  <c r="CT25" i="4"/>
  <c r="CR25" i="4"/>
  <c r="CP25" i="4"/>
  <c r="CH25" i="4"/>
  <c r="BU25" i="4"/>
  <c r="BN25" i="4"/>
  <c r="BM25" i="4"/>
  <c r="BH25" i="4"/>
  <c r="BI25" i="4" s="1"/>
  <c r="BG25" i="4"/>
  <c r="AP25" i="4"/>
  <c r="Z25" i="4"/>
  <c r="Y25" i="4"/>
  <c r="DM25" i="4" s="1"/>
  <c r="X25" i="4"/>
  <c r="BL25" i="4" s="1"/>
  <c r="P25" i="4"/>
  <c r="CC25" i="4" s="1"/>
  <c r="N25" i="4"/>
  <c r="DM24" i="4"/>
  <c r="CX24" i="4"/>
  <c r="CW24" i="4"/>
  <c r="CV24" i="4"/>
  <c r="CT24" i="4"/>
  <c r="CR24" i="4"/>
  <c r="CP24" i="4"/>
  <c r="CH24" i="4"/>
  <c r="BU24" i="4"/>
  <c r="BI24" i="4"/>
  <c r="BG24" i="4"/>
  <c r="BH24" i="4" s="1"/>
  <c r="AP24" i="4"/>
  <c r="AH24" i="4"/>
  <c r="AF24" i="4"/>
  <c r="CI24" i="4" s="1"/>
  <c r="CJ24" i="4" s="1"/>
  <c r="AD24" i="4"/>
  <c r="BO24" i="4" s="1"/>
  <c r="Y24" i="4"/>
  <c r="X24" i="4"/>
  <c r="P24" i="4"/>
  <c r="CC24" i="4" s="1"/>
  <c r="N24" i="4"/>
  <c r="DM23" i="4"/>
  <c r="CX23" i="4"/>
  <c r="CW23" i="4"/>
  <c r="CV23" i="4"/>
  <c r="CT23" i="4"/>
  <c r="CR23" i="4"/>
  <c r="CP23" i="4"/>
  <c r="CH23" i="4"/>
  <c r="BU23" i="4"/>
  <c r="BI23" i="4"/>
  <c r="BH23" i="4"/>
  <c r="BG23" i="4"/>
  <c r="AP23" i="4"/>
  <c r="AD23" i="4"/>
  <c r="AG23" i="4" s="1"/>
  <c r="AI23" i="4" s="1"/>
  <c r="Y23" i="4"/>
  <c r="X23" i="4"/>
  <c r="BM23" i="4" s="1"/>
  <c r="P23" i="4"/>
  <c r="CC23" i="4" s="1"/>
  <c r="N23" i="4"/>
  <c r="DM22" i="4"/>
  <c r="CX22" i="4"/>
  <c r="CW22" i="4"/>
  <c r="CV22" i="4"/>
  <c r="CT22" i="4"/>
  <c r="CR22" i="4"/>
  <c r="CP22" i="4"/>
  <c r="CK22" i="4"/>
  <c r="CL22" i="4" s="1"/>
  <c r="CH22" i="4"/>
  <c r="BU22" i="4"/>
  <c r="BG22" i="4"/>
  <c r="BH22" i="4" s="1"/>
  <c r="BI22" i="4" s="1"/>
  <c r="AS22" i="4"/>
  <c r="AT22" i="4" s="1"/>
  <c r="CS22" i="4" s="1"/>
  <c r="AP22" i="4"/>
  <c r="Y22" i="4"/>
  <c r="X22" i="4"/>
  <c r="P22" i="4"/>
  <c r="CC22" i="4" s="1"/>
  <c r="AQ22" i="4" s="1"/>
  <c r="N22" i="4"/>
  <c r="DM21" i="4"/>
  <c r="CX21" i="4"/>
  <c r="CW21" i="4"/>
  <c r="CV21" i="4"/>
  <c r="CT21" i="4"/>
  <c r="CR21" i="4"/>
  <c r="CP21" i="4"/>
  <c r="CK21" i="4"/>
  <c r="CL21" i="4" s="1"/>
  <c r="CH21" i="4"/>
  <c r="CC21" i="4"/>
  <c r="AQ21" i="4" s="1"/>
  <c r="AS21" i="4" s="1"/>
  <c r="AT21" i="4" s="1"/>
  <c r="CS21" i="4" s="1"/>
  <c r="BU21" i="4"/>
  <c r="BN21" i="4"/>
  <c r="BG21" i="4"/>
  <c r="BH21" i="4" s="1"/>
  <c r="BI21" i="4" s="1"/>
  <c r="AP21" i="4"/>
  <c r="AF21" i="4"/>
  <c r="Z21" i="4"/>
  <c r="Y21" i="4"/>
  <c r="X21" i="4"/>
  <c r="BM21" i="4" s="1"/>
  <c r="P21" i="4"/>
  <c r="N21" i="4"/>
  <c r="CX20" i="4"/>
  <c r="CW20" i="4"/>
  <c r="CV20" i="4"/>
  <c r="CT20" i="4"/>
  <c r="CR20" i="4"/>
  <c r="CP20" i="4"/>
  <c r="CH20" i="4"/>
  <c r="BU20" i="4"/>
  <c r="BN20" i="4"/>
  <c r="BL20" i="4"/>
  <c r="BH20" i="4"/>
  <c r="BI20" i="4" s="1"/>
  <c r="BG20" i="4"/>
  <c r="AP20" i="4"/>
  <c r="AF20" i="4"/>
  <c r="CI20" i="4" s="1"/>
  <c r="Y20" i="4"/>
  <c r="DM20" i="4" s="1"/>
  <c r="X20" i="4"/>
  <c r="BM20" i="4" s="1"/>
  <c r="P20" i="4"/>
  <c r="CC20" i="4" s="1"/>
  <c r="N20" i="4"/>
  <c r="CX19" i="4"/>
  <c r="CW19" i="4"/>
  <c r="CV19" i="4"/>
  <c r="CT19" i="4"/>
  <c r="CR19" i="4"/>
  <c r="CP19" i="4"/>
  <c r="CH19" i="4"/>
  <c r="BU19" i="4"/>
  <c r="BN19" i="4"/>
  <c r="BL19" i="4"/>
  <c r="BG19" i="4"/>
  <c r="BH19" i="4" s="1"/>
  <c r="BI19" i="4" s="1"/>
  <c r="AP19" i="4"/>
  <c r="AH19" i="4"/>
  <c r="AF19" i="4"/>
  <c r="CI19" i="4" s="1"/>
  <c r="CJ19" i="4" s="1"/>
  <c r="Y19" i="4"/>
  <c r="DM19" i="4" s="1"/>
  <c r="X19" i="4"/>
  <c r="BM19" i="4" s="1"/>
  <c r="P19" i="4"/>
  <c r="CC19" i="4" s="1"/>
  <c r="CK19" i="4" s="1"/>
  <c r="CL19" i="4" s="1"/>
  <c r="N19" i="4"/>
  <c r="CX18" i="4"/>
  <c r="CW18" i="4"/>
  <c r="CV18" i="4"/>
  <c r="CT18" i="4"/>
  <c r="CR18" i="4"/>
  <c r="CP18" i="4"/>
  <c r="CH18" i="4"/>
  <c r="BU18" i="4"/>
  <c r="BN18" i="4"/>
  <c r="BM18" i="4"/>
  <c r="BH18" i="4"/>
  <c r="BI18" i="4" s="1"/>
  <c r="BG18" i="4"/>
  <c r="AP18" i="4"/>
  <c r="Z18" i="4"/>
  <c r="Y18" i="4"/>
  <c r="DM18" i="4" s="1"/>
  <c r="X18" i="4"/>
  <c r="BL18" i="4" s="1"/>
  <c r="P18" i="4"/>
  <c r="CC18" i="4" s="1"/>
  <c r="CK18" i="4" s="1"/>
  <c r="CL18" i="4" s="1"/>
  <c r="N18" i="4"/>
  <c r="DM17" i="4"/>
  <c r="CX17" i="4"/>
  <c r="CW17" i="4"/>
  <c r="CV17" i="4"/>
  <c r="CT17" i="4"/>
  <c r="CR17" i="4"/>
  <c r="CP17" i="4"/>
  <c r="CH17" i="4"/>
  <c r="CC17" i="4"/>
  <c r="BU17" i="4"/>
  <c r="BN17" i="4"/>
  <c r="BM17" i="4"/>
  <c r="BG17" i="4"/>
  <c r="BH17" i="4" s="1"/>
  <c r="BI17" i="4" s="1"/>
  <c r="AP17" i="4"/>
  <c r="AF17" i="4"/>
  <c r="CI17" i="4" s="1"/>
  <c r="CJ17" i="4" s="1"/>
  <c r="Z17" i="4"/>
  <c r="Y17" i="4"/>
  <c r="X17" i="4"/>
  <c r="BL17" i="4" s="1"/>
  <c r="P17" i="4"/>
  <c r="N17" i="4"/>
  <c r="CX16" i="4"/>
  <c r="CW16" i="4"/>
  <c r="CV16" i="4"/>
  <c r="CT16" i="4"/>
  <c r="CR16" i="4"/>
  <c r="CP16" i="4"/>
  <c r="CH16" i="4"/>
  <c r="CJ16" i="4" s="1"/>
  <c r="BU16" i="4"/>
  <c r="BN16" i="4"/>
  <c r="BL16" i="4"/>
  <c r="BG16" i="4"/>
  <c r="BH16" i="4" s="1"/>
  <c r="BI16" i="4" s="1"/>
  <c r="AQ16" i="4"/>
  <c r="AS16" i="4" s="1"/>
  <c r="AT16" i="4" s="1"/>
  <c r="CS16" i="4" s="1"/>
  <c r="AP16" i="4"/>
  <c r="AH16" i="4"/>
  <c r="AF16" i="4"/>
  <c r="CI16" i="4" s="1"/>
  <c r="Y16" i="4"/>
  <c r="DM16" i="4" s="1"/>
  <c r="X16" i="4"/>
  <c r="BM16" i="4" s="1"/>
  <c r="P16" i="4"/>
  <c r="CC16" i="4" s="1"/>
  <c r="CK16" i="4" s="1"/>
  <c r="CL16" i="4" s="1"/>
  <c r="N16" i="4"/>
  <c r="CX15" i="4"/>
  <c r="CW15" i="4"/>
  <c r="CV15" i="4"/>
  <c r="CT15" i="4"/>
  <c r="CR15" i="4"/>
  <c r="CP15" i="4"/>
  <c r="CH15" i="4"/>
  <c r="BU15" i="4"/>
  <c r="BN15" i="4"/>
  <c r="BH15" i="4"/>
  <c r="BI15" i="4" s="1"/>
  <c r="BG15" i="4"/>
  <c r="AQ15" i="4"/>
  <c r="AS15" i="4" s="1"/>
  <c r="AT15" i="4" s="1"/>
  <c r="CS15" i="4" s="1"/>
  <c r="AP15" i="4"/>
  <c r="Y15" i="4"/>
  <c r="DM15" i="4" s="1"/>
  <c r="X15" i="4"/>
  <c r="BM15" i="4" s="1"/>
  <c r="P15" i="4"/>
  <c r="CC15" i="4" s="1"/>
  <c r="CK15" i="4" s="1"/>
  <c r="CL15" i="4" s="1"/>
  <c r="N15" i="4"/>
  <c r="CX14" i="4"/>
  <c r="CW14" i="4"/>
  <c r="CV14" i="4"/>
  <c r="CT14" i="4"/>
  <c r="CR14" i="4"/>
  <c r="CP14" i="4"/>
  <c r="CH14" i="4"/>
  <c r="BU14" i="4"/>
  <c r="BL14" i="4"/>
  <c r="BH14" i="4"/>
  <c r="BI14" i="4" s="1"/>
  <c r="BG14" i="4"/>
  <c r="AP14" i="4"/>
  <c r="AD14" i="4"/>
  <c r="BO14" i="4" s="1"/>
  <c r="Y14" i="4"/>
  <c r="DM14" i="4" s="1"/>
  <c r="X14" i="4"/>
  <c r="BN14" i="4" s="1"/>
  <c r="P14" i="4"/>
  <c r="CC14" i="4" s="1"/>
  <c r="N14" i="4"/>
  <c r="CX13" i="4"/>
  <c r="CW13" i="4"/>
  <c r="CV13" i="4"/>
  <c r="CT13" i="4"/>
  <c r="CR13" i="4"/>
  <c r="CP13" i="4"/>
  <c r="CH13" i="4"/>
  <c r="BU13" i="4"/>
  <c r="BN13" i="4"/>
  <c r="BL13" i="4"/>
  <c r="BH13" i="4"/>
  <c r="BI13" i="4" s="1"/>
  <c r="BG13" i="4"/>
  <c r="AP13" i="4"/>
  <c r="AF13" i="4"/>
  <c r="CI13" i="4" s="1"/>
  <c r="Y13" i="4"/>
  <c r="DM13" i="4" s="1"/>
  <c r="X13" i="4"/>
  <c r="BM13" i="4" s="1"/>
  <c r="P13" i="4"/>
  <c r="CC13" i="4" s="1"/>
  <c r="N13" i="4"/>
  <c r="DM12" i="4"/>
  <c r="CX12" i="4"/>
  <c r="CW12" i="4"/>
  <c r="CV12" i="4"/>
  <c r="CR12" i="4"/>
  <c r="CH12" i="4"/>
  <c r="CC12" i="4"/>
  <c r="CK12" i="4" s="1"/>
  <c r="CL12" i="4" s="1"/>
  <c r="CL2" i="4" s="1"/>
  <c r="BL12" i="4"/>
  <c r="BG12" i="4"/>
  <c r="BH12" i="4" s="1"/>
  <c r="BI12" i="4" s="1"/>
  <c r="AQ12" i="4"/>
  <c r="AS12" i="4" s="1"/>
  <c r="AT12" i="4" s="1"/>
  <c r="CT12" i="4" s="1"/>
  <c r="AP12" i="4"/>
  <c r="Z12" i="4"/>
  <c r="Y12" i="4"/>
  <c r="X12" i="4"/>
  <c r="BN12" i="4" s="1"/>
  <c r="P12" i="4"/>
  <c r="N12" i="4"/>
  <c r="CX11" i="4"/>
  <c r="CU11" i="4"/>
  <c r="CF11" i="4"/>
  <c r="AZ11" i="4"/>
  <c r="AU11" i="4"/>
  <c r="AJ11" i="4"/>
  <c r="R11" i="4"/>
  <c r="M5" i="4"/>
  <c r="DM4" i="4"/>
  <c r="CK2" i="4"/>
  <c r="CH2" i="4"/>
  <c r="AD15" i="4" l="1"/>
  <c r="CM15" i="4" s="1"/>
  <c r="BO22" i="4"/>
  <c r="AD20" i="4"/>
  <c r="AD19" i="4"/>
  <c r="BO19" i="4" s="1"/>
  <c r="CM18" i="4"/>
  <c r="AD17" i="4"/>
  <c r="BO17" i="4" s="1"/>
  <c r="AD16" i="4"/>
  <c r="BO16" i="4" s="1"/>
  <c r="AD37" i="4"/>
  <c r="BO37" i="4" s="1"/>
  <c r="AD12" i="4"/>
  <c r="AG12" i="4" s="1"/>
  <c r="AI12" i="4" s="1"/>
  <c r="AD42" i="4"/>
  <c r="AG42" i="4" s="1"/>
  <c r="AI42" i="4" s="1"/>
  <c r="AD29" i="4"/>
  <c r="BQ29" i="4" s="1"/>
  <c r="AD13" i="4"/>
  <c r="CM13" i="4" s="1"/>
  <c r="AD43" i="4"/>
  <c r="BO43" i="4" s="1"/>
  <c r="AD35" i="4"/>
  <c r="BO35" i="4" s="1"/>
  <c r="AD27" i="4"/>
  <c r="BO27" i="4" s="1"/>
  <c r="AD34" i="4"/>
  <c r="BO34" i="4" s="1"/>
  <c r="AG13" i="4"/>
  <c r="AI13" i="4" s="1"/>
  <c r="BQ21" i="4"/>
  <c r="AD44" i="4"/>
  <c r="AG44" i="4" s="1"/>
  <c r="AI44" i="4" s="1"/>
  <c r="AD36" i="4"/>
  <c r="AG36" i="4" s="1"/>
  <c r="AI36" i="4" s="1"/>
  <c r="AD28" i="4"/>
  <c r="AG28" i="4" s="1"/>
  <c r="AI28" i="4" s="1"/>
  <c r="BP20" i="4"/>
  <c r="CM19" i="4"/>
  <c r="CO19" i="4" s="1"/>
  <c r="BP41" i="4"/>
  <c r="AE45" i="4"/>
  <c r="AG26" i="4"/>
  <c r="AI26" i="4" s="1"/>
  <c r="AE41" i="4"/>
  <c r="AE16" i="4"/>
  <c r="BQ16" i="4"/>
  <c r="AE19" i="4"/>
  <c r="BP19" i="4"/>
  <c r="CM26" i="4"/>
  <c r="AE24" i="4"/>
  <c r="BP24" i="4"/>
  <c r="AE25" i="4"/>
  <c r="BQ30" i="4"/>
  <c r="AG19" i="4"/>
  <c r="AI19" i="4" s="1"/>
  <c r="AE15" i="4"/>
  <c r="AE26" i="4"/>
  <c r="BP26" i="4"/>
  <c r="AG15" i="4"/>
  <c r="AI15" i="4" s="1"/>
  <c r="AE18" i="4"/>
  <c r="BQ26" i="4"/>
  <c r="AG30" i="4"/>
  <c r="AI30" i="4" s="1"/>
  <c r="BQ41" i="4"/>
  <c r="BQ45" i="4"/>
  <c r="CM50" i="4"/>
  <c r="CO50" i="4" s="1"/>
  <c r="BQ28" i="4"/>
  <c r="CM20" i="4"/>
  <c r="CO26" i="4"/>
  <c r="CM38" i="4"/>
  <c r="CO38" i="4" s="1"/>
  <c r="AE49" i="4"/>
  <c r="BP14" i="4"/>
  <c r="BP18" i="4"/>
  <c r="BQ19" i="4"/>
  <c r="BP45" i="4"/>
  <c r="CM46" i="4"/>
  <c r="CN46" i="4" s="1"/>
  <c r="BQ31" i="4"/>
  <c r="BP35" i="4"/>
  <c r="BQ13" i="4"/>
  <c r="AE14" i="4"/>
  <c r="CM17" i="4"/>
  <c r="AG18" i="4"/>
  <c r="AI18" i="4" s="1"/>
  <c r="CM21" i="4"/>
  <c r="CO21" i="4" s="1"/>
  <c r="BQ24" i="4"/>
  <c r="BQ35" i="4"/>
  <c r="AG14" i="4"/>
  <c r="AI14" i="4" s="1"/>
  <c r="BP25" i="4"/>
  <c r="AE35" i="4"/>
  <c r="BP37" i="4"/>
  <c r="BQ50" i="4"/>
  <c r="BQ38" i="4"/>
  <c r="BP49" i="4"/>
  <c r="BP15" i="4"/>
  <c r="AG16" i="4"/>
  <c r="AI16" i="4" s="1"/>
  <c r="BP16" i="4"/>
  <c r="CM24" i="4"/>
  <c r="AG25" i="4"/>
  <c r="AI25" i="4" s="1"/>
  <c r="CM31" i="4"/>
  <c r="CN31" i="4" s="1"/>
  <c r="BQ46" i="4"/>
  <c r="BQ49" i="4"/>
  <c r="CK24" i="4"/>
  <c r="CL24" i="4" s="1"/>
  <c r="AQ24" i="4"/>
  <c r="AS24" i="4" s="1"/>
  <c r="AT24" i="4" s="1"/>
  <c r="CS24" i="4" s="1"/>
  <c r="CK45" i="4"/>
  <c r="CL45" i="4" s="1"/>
  <c r="AQ45" i="4"/>
  <c r="AS45" i="4" s="1"/>
  <c r="AT45" i="4" s="1"/>
  <c r="CS45" i="4" s="1"/>
  <c r="CK14" i="4"/>
  <c r="CL14" i="4" s="1"/>
  <c r="AQ14" i="4"/>
  <c r="AS14" i="4" s="1"/>
  <c r="AT14" i="4" s="1"/>
  <c r="CS14" i="4" s="1"/>
  <c r="AQ28" i="4"/>
  <c r="AS28" i="4" s="1"/>
  <c r="AT28" i="4" s="1"/>
  <c r="CS28" i="4" s="1"/>
  <c r="CK28" i="4"/>
  <c r="CL28" i="4" s="1"/>
  <c r="AG29" i="4"/>
  <c r="AI29" i="4" s="1"/>
  <c r="CM29" i="4"/>
  <c r="CK33" i="4"/>
  <c r="CL33" i="4" s="1"/>
  <c r="AQ33" i="4"/>
  <c r="AS33" i="4" s="1"/>
  <c r="AT33" i="4" s="1"/>
  <c r="CS33" i="4" s="1"/>
  <c r="CK35" i="4"/>
  <c r="CL35" i="4" s="1"/>
  <c r="AQ35" i="4"/>
  <c r="AS35" i="4" s="1"/>
  <c r="AT35" i="4" s="1"/>
  <c r="CS35" i="4" s="1"/>
  <c r="AQ46" i="4"/>
  <c r="AS46" i="4" s="1"/>
  <c r="AT46" i="4" s="1"/>
  <c r="CS46" i="4" s="1"/>
  <c r="CK46" i="4"/>
  <c r="CL46" i="4" s="1"/>
  <c r="AG47" i="4"/>
  <c r="AI47" i="4" s="1"/>
  <c r="CM47" i="4"/>
  <c r="BQ47" i="4"/>
  <c r="BP47" i="4"/>
  <c r="AE47" i="4"/>
  <c r="CK49" i="4"/>
  <c r="CL49" i="4" s="1"/>
  <c r="AQ49" i="4"/>
  <c r="AS49" i="4" s="1"/>
  <c r="AT49" i="4" s="1"/>
  <c r="CS49" i="4" s="1"/>
  <c r="AG12" i="5"/>
  <c r="BO12" i="5"/>
  <c r="AE12" i="5"/>
  <c r="BQ12" i="5"/>
  <c r="CM12" i="5"/>
  <c r="BP12" i="5"/>
  <c r="CK15" i="5"/>
  <c r="CL15" i="5" s="1"/>
  <c r="AQ15" i="5"/>
  <c r="AS15" i="5" s="1"/>
  <c r="AT15" i="5" s="1"/>
  <c r="CS15" i="5" s="1"/>
  <c r="BN17" i="5"/>
  <c r="AF17" i="5"/>
  <c r="BM17" i="5"/>
  <c r="CM17" i="5"/>
  <c r="AQ18" i="5"/>
  <c r="AS18" i="5" s="1"/>
  <c r="AT18" i="5" s="1"/>
  <c r="CS18" i="5" s="1"/>
  <c r="CK18" i="5"/>
  <c r="CL18" i="5" s="1"/>
  <c r="CN14" i="6"/>
  <c r="CO14" i="6"/>
  <c r="AQ15" i="6"/>
  <c r="AS15" i="6" s="1"/>
  <c r="AT15" i="6" s="1"/>
  <c r="CS15" i="6" s="1"/>
  <c r="CK15" i="6"/>
  <c r="CL15" i="6" s="1"/>
  <c r="CS12" i="4"/>
  <c r="CS2" i="4" s="1"/>
  <c r="AQ19" i="4"/>
  <c r="AS19" i="4" s="1"/>
  <c r="AT19" i="4" s="1"/>
  <c r="CS19" i="4" s="1"/>
  <c r="CJ20" i="4"/>
  <c r="AG21" i="4"/>
  <c r="AI21" i="4" s="1"/>
  <c r="AE21" i="4"/>
  <c r="AG22" i="4"/>
  <c r="AI22" i="4" s="1"/>
  <c r="CM22" i="4"/>
  <c r="BQ22" i="4"/>
  <c r="BP22" i="4"/>
  <c r="AE22" i="4"/>
  <c r="CK23" i="4"/>
  <c r="CL23" i="4" s="1"/>
  <c r="AQ23" i="4"/>
  <c r="AS23" i="4" s="1"/>
  <c r="AT23" i="4" s="1"/>
  <c r="CS23" i="4" s="1"/>
  <c r="CO25" i="4"/>
  <c r="CK30" i="4"/>
  <c r="CL30" i="4" s="1"/>
  <c r="AQ30" i="4"/>
  <c r="AS30" i="4" s="1"/>
  <c r="AT30" i="4" s="1"/>
  <c r="CS30" i="4" s="1"/>
  <c r="AF33" i="4"/>
  <c r="BN33" i="4"/>
  <c r="BL33" i="4"/>
  <c r="AQ36" i="4"/>
  <c r="AS36" i="4" s="1"/>
  <c r="AT36" i="4" s="1"/>
  <c r="CS36" i="4" s="1"/>
  <c r="CI42" i="4"/>
  <c r="CJ42" i="4" s="1"/>
  <c r="AH42" i="4"/>
  <c r="CK48" i="4"/>
  <c r="CL48" i="4" s="1"/>
  <c r="AQ48" i="4"/>
  <c r="AS48" i="4" s="1"/>
  <c r="AT48" i="4" s="1"/>
  <c r="CS48" i="4" s="1"/>
  <c r="CN19" i="5"/>
  <c r="CO19" i="5"/>
  <c r="CO21" i="5"/>
  <c r="CN21" i="5"/>
  <c r="CO27" i="5"/>
  <c r="CN27" i="5"/>
  <c r="CO15" i="4"/>
  <c r="CI21" i="4"/>
  <c r="CJ21" i="4" s="1"/>
  <c r="AH21" i="4"/>
  <c r="AF23" i="4"/>
  <c r="BN23" i="4"/>
  <c r="BL23" i="4"/>
  <c r="CM30" i="4"/>
  <c r="AF30" i="4"/>
  <c r="BN30" i="4"/>
  <c r="BM30" i="4"/>
  <c r="AQ38" i="4"/>
  <c r="AS38" i="4" s="1"/>
  <c r="AT38" i="4" s="1"/>
  <c r="CS38" i="4" s="1"/>
  <c r="CK38" i="4"/>
  <c r="CL38" i="4" s="1"/>
  <c r="AG39" i="4"/>
  <c r="AI39" i="4" s="1"/>
  <c r="CM39" i="4"/>
  <c r="BQ39" i="4"/>
  <c r="BP39" i="4"/>
  <c r="AE39" i="4"/>
  <c r="CK41" i="4"/>
  <c r="CL41" i="4" s="1"/>
  <c r="AQ41" i="4"/>
  <c r="AS41" i="4" s="1"/>
  <c r="AT41" i="4" s="1"/>
  <c r="CS41" i="4" s="1"/>
  <c r="AF48" i="4"/>
  <c r="BN48" i="4"/>
  <c r="BL48" i="4"/>
  <c r="CK20" i="5"/>
  <c r="CL20" i="5" s="1"/>
  <c r="AQ20" i="5"/>
  <c r="AS20" i="5" s="1"/>
  <c r="AT20" i="5" s="1"/>
  <c r="CS20" i="5" s="1"/>
  <c r="CK39" i="5"/>
  <c r="CL39" i="5" s="1"/>
  <c r="AQ39" i="5"/>
  <c r="AS39" i="5" s="1"/>
  <c r="AT39" i="5" s="1"/>
  <c r="CS39" i="5" s="1"/>
  <c r="CK58" i="7"/>
  <c r="CL58" i="7" s="1"/>
  <c r="AQ58" i="7"/>
  <c r="AS58" i="7" s="1"/>
  <c r="AT58" i="7" s="1"/>
  <c r="AQ18" i="4"/>
  <c r="AS18" i="4" s="1"/>
  <c r="AT18" i="4" s="1"/>
  <c r="CS18" i="4" s="1"/>
  <c r="CK27" i="4"/>
  <c r="CL27" i="4" s="1"/>
  <c r="AQ27" i="4"/>
  <c r="AS27" i="4" s="1"/>
  <c r="AT27" i="4" s="1"/>
  <c r="CS27" i="4" s="1"/>
  <c r="BL30" i="4"/>
  <c r="CI31" i="4"/>
  <c r="CJ31" i="4" s="1"/>
  <c r="AH31" i="4"/>
  <c r="CK40" i="4"/>
  <c r="CL40" i="4" s="1"/>
  <c r="AQ40" i="4"/>
  <c r="AS40" i="4" s="1"/>
  <c r="AT40" i="4" s="1"/>
  <c r="CS40" i="4" s="1"/>
  <c r="CO13" i="5"/>
  <c r="CN13" i="5"/>
  <c r="AQ14" i="5"/>
  <c r="AS14" i="5" s="1"/>
  <c r="AT14" i="5" s="1"/>
  <c r="CS14" i="5" s="1"/>
  <c r="CK14" i="5"/>
  <c r="CL14" i="5" s="1"/>
  <c r="CJ13" i="4"/>
  <c r="CK20" i="4"/>
  <c r="CL20" i="4" s="1"/>
  <c r="AQ20" i="4"/>
  <c r="AS20" i="4" s="1"/>
  <c r="AT20" i="4" s="1"/>
  <c r="CS20" i="4" s="1"/>
  <c r="CI28" i="4"/>
  <c r="CJ28" i="4" s="1"/>
  <c r="AH28" i="4"/>
  <c r="CK34" i="4"/>
  <c r="CL34" i="4" s="1"/>
  <c r="AQ34" i="4"/>
  <c r="AS34" i="4" s="1"/>
  <c r="AT34" i="4" s="1"/>
  <c r="CS34" i="4" s="1"/>
  <c r="AF40" i="4"/>
  <c r="BN40" i="4"/>
  <c r="BL40" i="4"/>
  <c r="CI46" i="4"/>
  <c r="CJ46" i="4" s="1"/>
  <c r="AH46" i="4"/>
  <c r="CK16" i="5"/>
  <c r="CL16" i="5" s="1"/>
  <c r="AQ16" i="5"/>
  <c r="AS16" i="5" s="1"/>
  <c r="AT16" i="5" s="1"/>
  <c r="CS16" i="5" s="1"/>
  <c r="CK19" i="5"/>
  <c r="CL19" i="5" s="1"/>
  <c r="AQ19" i="5"/>
  <c r="AS19" i="5" s="1"/>
  <c r="AT19" i="5" s="1"/>
  <c r="CS19" i="5" s="1"/>
  <c r="CI23" i="5"/>
  <c r="CJ23" i="5" s="1"/>
  <c r="AH23" i="5"/>
  <c r="CN25" i="5"/>
  <c r="CO25" i="5"/>
  <c r="CK25" i="4"/>
  <c r="CL25" i="4" s="1"/>
  <c r="AQ25" i="4"/>
  <c r="AS25" i="4" s="1"/>
  <c r="AT25" i="4" s="1"/>
  <c r="CS25" i="4" s="1"/>
  <c r="CK37" i="4"/>
  <c r="CL37" i="4" s="1"/>
  <c r="AQ37" i="4"/>
  <c r="AS37" i="4" s="1"/>
  <c r="AT37" i="4" s="1"/>
  <c r="CS37" i="4" s="1"/>
  <c r="AQ42" i="4"/>
  <c r="AS42" i="4" s="1"/>
  <c r="AT42" i="4" s="1"/>
  <c r="CS42" i="4" s="1"/>
  <c r="CK42" i="4"/>
  <c r="CL42" i="4" s="1"/>
  <c r="BQ43" i="4"/>
  <c r="CK43" i="4"/>
  <c r="CL43" i="4" s="1"/>
  <c r="BO47" i="4"/>
  <c r="BL17" i="5"/>
  <c r="AH19" i="5"/>
  <c r="CI19" i="5"/>
  <c r="CJ19" i="5" s="1"/>
  <c r="AQ36" i="5"/>
  <c r="AS36" i="5" s="1"/>
  <c r="AT36" i="5" s="1"/>
  <c r="CS36" i="5" s="1"/>
  <c r="CK36" i="5"/>
  <c r="CL36" i="5" s="1"/>
  <c r="AH17" i="4"/>
  <c r="CI38" i="4"/>
  <c r="CJ38" i="4" s="1"/>
  <c r="AH38" i="4"/>
  <c r="CK44" i="4"/>
  <c r="CL44" i="4" s="1"/>
  <c r="AQ44" i="4"/>
  <c r="AS44" i="4" s="1"/>
  <c r="AT44" i="4" s="1"/>
  <c r="CS44" i="4" s="1"/>
  <c r="AG31" i="7"/>
  <c r="AI31" i="7" s="1"/>
  <c r="BQ31" i="7"/>
  <c r="CM31" i="7"/>
  <c r="BP31" i="7"/>
  <c r="BO31" i="7"/>
  <c r="AE31" i="7"/>
  <c r="AF12" i="4"/>
  <c r="BM12" i="4"/>
  <c r="CK13" i="4"/>
  <c r="CL13" i="4" s="1"/>
  <c r="AQ13" i="4"/>
  <c r="AS13" i="4" s="1"/>
  <c r="AT13" i="4" s="1"/>
  <c r="CS13" i="4" s="1"/>
  <c r="CK17" i="4"/>
  <c r="CL17" i="4" s="1"/>
  <c r="AQ17" i="4"/>
  <c r="AS17" i="4" s="1"/>
  <c r="AT17" i="4" s="1"/>
  <c r="CS17" i="4" s="1"/>
  <c r="CO18" i="4"/>
  <c r="CN18" i="4"/>
  <c r="BL22" i="4"/>
  <c r="AF22" i="4"/>
  <c r="BN22" i="4"/>
  <c r="BM22" i="4"/>
  <c r="AQ26" i="4"/>
  <c r="AS26" i="4" s="1"/>
  <c r="AT26" i="4" s="1"/>
  <c r="CS26" i="4" s="1"/>
  <c r="AG32" i="4"/>
  <c r="AI32" i="4" s="1"/>
  <c r="CM32" i="4"/>
  <c r="BQ32" i="4"/>
  <c r="BP32" i="4"/>
  <c r="AE32" i="4"/>
  <c r="BO39" i="4"/>
  <c r="AF44" i="4"/>
  <c r="BN44" i="4"/>
  <c r="BL44" i="4"/>
  <c r="BQ44" i="5"/>
  <c r="BP44" i="5"/>
  <c r="CM44" i="5"/>
  <c r="BO44" i="5"/>
  <c r="AG44" i="5"/>
  <c r="AI44" i="5" s="1"/>
  <c r="AE44" i="5"/>
  <c r="CI17" i="6"/>
  <c r="CJ17" i="6" s="1"/>
  <c r="AH17" i="6"/>
  <c r="BN19" i="6"/>
  <c r="AF19" i="6"/>
  <c r="BM19" i="6"/>
  <c r="BL19" i="6"/>
  <c r="BO28" i="4"/>
  <c r="BM29" i="4"/>
  <c r="CI29" i="4"/>
  <c r="CJ29" i="4" s="1"/>
  <c r="BO31" i="4"/>
  <c r="CK31" i="4"/>
  <c r="CL31" i="4" s="1"/>
  <c r="BM32" i="4"/>
  <c r="CI32" i="4"/>
  <c r="CJ32" i="4" s="1"/>
  <c r="BO38" i="4"/>
  <c r="BM39" i="4"/>
  <c r="CI39" i="4"/>
  <c r="CJ39" i="4" s="1"/>
  <c r="AF41" i="4"/>
  <c r="CM41" i="4"/>
  <c r="BM43" i="4"/>
  <c r="CI43" i="4"/>
  <c r="CJ43" i="4" s="1"/>
  <c r="AF45" i="4"/>
  <c r="CM45" i="4"/>
  <c r="BO46" i="4"/>
  <c r="BM47" i="4"/>
  <c r="CI47" i="4"/>
  <c r="CJ47" i="4" s="1"/>
  <c r="AF49" i="4"/>
  <c r="CM49" i="4"/>
  <c r="CM14" i="5"/>
  <c r="BQ14" i="5"/>
  <c r="BP14" i="5"/>
  <c r="AE14" i="5"/>
  <c r="AG22" i="5"/>
  <c r="AI22" i="5" s="1"/>
  <c r="BP22" i="5"/>
  <c r="AE22" i="5"/>
  <c r="BQ22" i="5"/>
  <c r="BM29" i="5"/>
  <c r="CM29" i="5"/>
  <c r="BN29" i="5"/>
  <c r="BL29" i="5"/>
  <c r="AF29" i="5"/>
  <c r="AE29" i="5"/>
  <c r="CI33" i="5"/>
  <c r="CJ33" i="5" s="1"/>
  <c r="AH33" i="5"/>
  <c r="CO34" i="5"/>
  <c r="CN34" i="5"/>
  <c r="CK16" i="6"/>
  <c r="CL16" i="6" s="1"/>
  <c r="AQ16" i="6"/>
  <c r="AS16" i="6" s="1"/>
  <c r="AT16" i="6" s="1"/>
  <c r="CS16" i="6" s="1"/>
  <c r="CM20" i="6"/>
  <c r="BQ20" i="6"/>
  <c r="BP20" i="6"/>
  <c r="BO20" i="6"/>
  <c r="AG20" i="6"/>
  <c r="AI20" i="6" s="1"/>
  <c r="AE20" i="6"/>
  <c r="CO46" i="7"/>
  <c r="CN46" i="7"/>
  <c r="AH13" i="4"/>
  <c r="AF14" i="4"/>
  <c r="BQ14" i="4"/>
  <c r="CM14" i="4"/>
  <c r="BO15" i="4"/>
  <c r="BO18" i="4"/>
  <c r="AH20" i="4"/>
  <c r="AG24" i="4"/>
  <c r="AI24" i="4" s="1"/>
  <c r="BO25" i="4"/>
  <c r="AE28" i="4"/>
  <c r="BP28" i="4"/>
  <c r="BN29" i="4"/>
  <c r="AE31" i="4"/>
  <c r="BP31" i="4"/>
  <c r="BN32" i="4"/>
  <c r="AF34" i="4"/>
  <c r="BQ34" i="4"/>
  <c r="AG37" i="4"/>
  <c r="AI37" i="4" s="1"/>
  <c r="AE38" i="4"/>
  <c r="BP38" i="4"/>
  <c r="BN39" i="4"/>
  <c r="AG41" i="4"/>
  <c r="AI41" i="4" s="1"/>
  <c r="AE42" i="4"/>
  <c r="BP42" i="4"/>
  <c r="BN43" i="4"/>
  <c r="AG45" i="4"/>
  <c r="AI45" i="4" s="1"/>
  <c r="AE46" i="4"/>
  <c r="BP46" i="4"/>
  <c r="BN47" i="4"/>
  <c r="AG49" i="4"/>
  <c r="AI49" i="4" s="1"/>
  <c r="AG50" i="4"/>
  <c r="AI50" i="4" s="1"/>
  <c r="AG13" i="5"/>
  <c r="AI13" i="5" s="1"/>
  <c r="AG14" i="5"/>
  <c r="AI14" i="5" s="1"/>
  <c r="CK17" i="5"/>
  <c r="CL17" i="5" s="1"/>
  <c r="AH20" i="5"/>
  <c r="CO20" i="5"/>
  <c r="BO22" i="5"/>
  <c r="CM31" i="5"/>
  <c r="BQ31" i="5"/>
  <c r="BO31" i="5"/>
  <c r="AG31" i="5"/>
  <c r="AI31" i="5" s="1"/>
  <c r="AE31" i="5"/>
  <c r="AH47" i="5"/>
  <c r="CI47" i="5"/>
  <c r="CJ47" i="5" s="1"/>
  <c r="AH13" i="6"/>
  <c r="CI13" i="6"/>
  <c r="CJ13" i="6" s="1"/>
  <c r="CK13" i="7"/>
  <c r="CL13" i="7" s="1"/>
  <c r="AQ13" i="7"/>
  <c r="AS13" i="7" s="1"/>
  <c r="AT13" i="7" s="1"/>
  <c r="CS13" i="7" s="1"/>
  <c r="AF15" i="4"/>
  <c r="BQ15" i="4"/>
  <c r="AF18" i="4"/>
  <c r="BQ18" i="4"/>
  <c r="BL24" i="4"/>
  <c r="AF25" i="4"/>
  <c r="BQ25" i="4"/>
  <c r="AF35" i="4"/>
  <c r="CM35" i="4"/>
  <c r="BL41" i="4"/>
  <c r="BL45" i="4"/>
  <c r="BL49" i="4"/>
  <c r="BO14" i="5"/>
  <c r="AF18" i="5"/>
  <c r="BN18" i="5"/>
  <c r="BL18" i="5"/>
  <c r="CI21" i="5"/>
  <c r="CJ21" i="5" s="1"/>
  <c r="CK24" i="5"/>
  <c r="CL24" i="5" s="1"/>
  <c r="BM27" i="5"/>
  <c r="BN27" i="5"/>
  <c r="BL27" i="5"/>
  <c r="CK33" i="5"/>
  <c r="CL33" i="5" s="1"/>
  <c r="AQ33" i="5"/>
  <c r="AS33" i="5" s="1"/>
  <c r="AT33" i="5" s="1"/>
  <c r="CS33" i="5" s="1"/>
  <c r="CM35" i="5"/>
  <c r="BQ35" i="5"/>
  <c r="BP35" i="5"/>
  <c r="BO35" i="5"/>
  <c r="AE35" i="5"/>
  <c r="AF39" i="5"/>
  <c r="AE39" i="5"/>
  <c r="BM39" i="5"/>
  <c r="CI44" i="5"/>
  <c r="CJ44" i="5" s="1"/>
  <c r="AH44" i="5"/>
  <c r="AI12" i="6"/>
  <c r="AG4" i="6"/>
  <c r="AD4" i="6"/>
  <c r="CM2" i="6"/>
  <c r="CO12" i="6"/>
  <c r="CO2" i="6" s="1"/>
  <c r="CN12" i="6"/>
  <c r="CN2" i="6" s="1"/>
  <c r="CK14" i="7"/>
  <c r="CL14" i="7" s="1"/>
  <c r="AQ14" i="7"/>
  <c r="AS14" i="7" s="1"/>
  <c r="AT14" i="7" s="1"/>
  <c r="CS14" i="7" s="1"/>
  <c r="AF17" i="7"/>
  <c r="BN17" i="7"/>
  <c r="BM17" i="7"/>
  <c r="BL17" i="7"/>
  <c r="CO20" i="7"/>
  <c r="BO23" i="4"/>
  <c r="BM24" i="4"/>
  <c r="BO33" i="4"/>
  <c r="BL34" i="4"/>
  <c r="BO40" i="4"/>
  <c r="BM41" i="4"/>
  <c r="BO44" i="4"/>
  <c r="BM45" i="4"/>
  <c r="BO48" i="4"/>
  <c r="BM49" i="4"/>
  <c r="BN15" i="5"/>
  <c r="BL15" i="5"/>
  <c r="AG16" i="5"/>
  <c r="AI16" i="5" s="1"/>
  <c r="BP16" i="5"/>
  <c r="AE16" i="5"/>
  <c r="AG17" i="5"/>
  <c r="AI17" i="5" s="1"/>
  <c r="BP17" i="5"/>
  <c r="AE17" i="5"/>
  <c r="BO17" i="5"/>
  <c r="BP26" i="5"/>
  <c r="AE26" i="5"/>
  <c r="BQ26" i="5"/>
  <c r="CM26" i="5"/>
  <c r="BO26" i="5"/>
  <c r="AF32" i="5"/>
  <c r="BL32" i="5"/>
  <c r="AE32" i="5"/>
  <c r="BN32" i="5"/>
  <c r="AQ16" i="7"/>
  <c r="AS16" i="7" s="1"/>
  <c r="AT16" i="7" s="1"/>
  <c r="CS16" i="7" s="1"/>
  <c r="CK16" i="7"/>
  <c r="CL16" i="7" s="1"/>
  <c r="BO13" i="4"/>
  <c r="BM14" i="4"/>
  <c r="BO20" i="4"/>
  <c r="BL21" i="4"/>
  <c r="AE23" i="4"/>
  <c r="BP23" i="4"/>
  <c r="BN24" i="4"/>
  <c r="BO30" i="4"/>
  <c r="BL31" i="4"/>
  <c r="AE33" i="4"/>
  <c r="BP33" i="4"/>
  <c r="BM34" i="4"/>
  <c r="AE40" i="4"/>
  <c r="BP40" i="4"/>
  <c r="BN41" i="4"/>
  <c r="AE44" i="4"/>
  <c r="BP44" i="4"/>
  <c r="BN45" i="4"/>
  <c r="AE48" i="4"/>
  <c r="BP48" i="4"/>
  <c r="BN49" i="4"/>
  <c r="AH12" i="5"/>
  <c r="BL12" i="5"/>
  <c r="CM16" i="5"/>
  <c r="BQ17" i="5"/>
  <c r="CM18" i="5"/>
  <c r="BQ18" i="5"/>
  <c r="BP18" i="5"/>
  <c r="AE18" i="5"/>
  <c r="BL21" i="5"/>
  <c r="BM32" i="5"/>
  <c r="CI41" i="5"/>
  <c r="CJ41" i="5" s="1"/>
  <c r="CK46" i="5"/>
  <c r="CL46" i="5" s="1"/>
  <c r="BN18" i="6"/>
  <c r="BM18" i="6"/>
  <c r="CM18" i="6"/>
  <c r="BL18" i="6"/>
  <c r="AF18" i="6"/>
  <c r="CK25" i="6"/>
  <c r="CL25" i="6" s="1"/>
  <c r="AQ25" i="6"/>
  <c r="AS25" i="6" s="1"/>
  <c r="AT25" i="6" s="1"/>
  <c r="CS25" i="6" s="1"/>
  <c r="AE13" i="4"/>
  <c r="BL15" i="4"/>
  <c r="AE20" i="4"/>
  <c r="BQ23" i="4"/>
  <c r="CM23" i="4"/>
  <c r="AE30" i="4"/>
  <c r="BQ33" i="4"/>
  <c r="CM33" i="4"/>
  <c r="BL35" i="4"/>
  <c r="BQ40" i="4"/>
  <c r="CM40" i="4"/>
  <c r="BQ44" i="4"/>
  <c r="CM44" i="4"/>
  <c r="BQ48" i="4"/>
  <c r="CM48" i="4"/>
  <c r="BN12" i="5"/>
  <c r="AF14" i="5"/>
  <c r="BN14" i="5"/>
  <c r="AH16" i="5"/>
  <c r="BO16" i="5"/>
  <c r="AG18" i="5"/>
  <c r="AI18" i="5" s="1"/>
  <c r="BO18" i="5"/>
  <c r="BM21" i="5"/>
  <c r="AF22" i="5"/>
  <c r="BN22" i="5"/>
  <c r="CM22" i="5"/>
  <c r="CK23" i="5"/>
  <c r="CL23" i="5" s="1"/>
  <c r="AQ23" i="5"/>
  <c r="AS23" i="5" s="1"/>
  <c r="AT23" i="5" s="1"/>
  <c r="CS23" i="5" s="1"/>
  <c r="AQ25" i="5"/>
  <c r="AS25" i="5" s="1"/>
  <c r="AT25" i="5" s="1"/>
  <c r="CS25" i="5" s="1"/>
  <c r="AG26" i="5"/>
  <c r="AI26" i="5" s="1"/>
  <c r="AG27" i="5"/>
  <c r="AI27" i="5" s="1"/>
  <c r="AE27" i="5"/>
  <c r="BQ27" i="5"/>
  <c r="BP27" i="5"/>
  <c r="BN37" i="5"/>
  <c r="BL37" i="5"/>
  <c r="BM37" i="5"/>
  <c r="AF37" i="5"/>
  <c r="AQ38" i="5"/>
  <c r="AS38" i="5" s="1"/>
  <c r="AT38" i="5" s="1"/>
  <c r="CS38" i="5" s="1"/>
  <c r="CK38" i="5"/>
  <c r="CL38" i="5" s="1"/>
  <c r="BN39" i="5"/>
  <c r="CK41" i="5"/>
  <c r="CL41" i="5" s="1"/>
  <c r="AQ42" i="5"/>
  <c r="AS42" i="5" s="1"/>
  <c r="AT42" i="5" s="1"/>
  <c r="CS42" i="5" s="1"/>
  <c r="AQ12" i="6"/>
  <c r="AS12" i="6" s="1"/>
  <c r="AT12" i="6" s="1"/>
  <c r="CS12" i="6" s="1"/>
  <c r="CS2" i="6" s="1"/>
  <c r="CK12" i="6"/>
  <c r="CI15" i="6"/>
  <c r="CJ15" i="6" s="1"/>
  <c r="AH15" i="6"/>
  <c r="CI27" i="7"/>
  <c r="CJ27" i="7" s="1"/>
  <c r="AH27" i="7"/>
  <c r="AH62" i="7"/>
  <c r="CI62" i="7"/>
  <c r="CJ62" i="7" s="1"/>
  <c r="BP50" i="4"/>
  <c r="AE50" i="4"/>
  <c r="CI50" i="4"/>
  <c r="CJ50" i="4" s="1"/>
  <c r="BP13" i="5"/>
  <c r="AE13" i="5"/>
  <c r="CI13" i="5"/>
  <c r="CJ13" i="5" s="1"/>
  <c r="AE15" i="5"/>
  <c r="BM15" i="5"/>
  <c r="CM15" i="5"/>
  <c r="BQ16" i="5"/>
  <c r="BN19" i="5"/>
  <c r="BL19" i="5"/>
  <c r="AG20" i="5"/>
  <c r="AI20" i="5" s="1"/>
  <c r="BP20" i="5"/>
  <c r="AE20" i="5"/>
  <c r="AG21" i="5"/>
  <c r="AI21" i="5" s="1"/>
  <c r="BP21" i="5"/>
  <c r="AE21" i="5"/>
  <c r="BO21" i="5"/>
  <c r="BM23" i="5"/>
  <c r="BL23" i="5"/>
  <c r="AE23" i="5"/>
  <c r="CM23" i="5"/>
  <c r="AG24" i="5"/>
  <c r="AI24" i="5" s="1"/>
  <c r="CM24" i="5"/>
  <c r="BQ24" i="5"/>
  <c r="BP24" i="5"/>
  <c r="AE24" i="5"/>
  <c r="CI27" i="5"/>
  <c r="CJ27" i="5" s="1"/>
  <c r="AH27" i="5"/>
  <c r="CN28" i="5"/>
  <c r="CO28" i="5"/>
  <c r="CK29" i="5"/>
  <c r="CL29" i="5" s="1"/>
  <c r="AQ29" i="5"/>
  <c r="AS29" i="5" s="1"/>
  <c r="AT29" i="5" s="1"/>
  <c r="CS29" i="5" s="1"/>
  <c r="AF31" i="5"/>
  <c r="BN31" i="5"/>
  <c r="BM31" i="5"/>
  <c r="BL31" i="5"/>
  <c r="BN36" i="5"/>
  <c r="BM36" i="5"/>
  <c r="BL36" i="5"/>
  <c r="AF36" i="5"/>
  <c r="AF48" i="5"/>
  <c r="BN48" i="5"/>
  <c r="BM48" i="5"/>
  <c r="BL48" i="5"/>
  <c r="AE48" i="5"/>
  <c r="CK12" i="7"/>
  <c r="AQ12" i="7"/>
  <c r="AS12" i="7" s="1"/>
  <c r="AT12" i="7" s="1"/>
  <c r="CS12" i="7" s="1"/>
  <c r="CS2" i="7" s="1"/>
  <c r="CK22" i="7"/>
  <c r="CL22" i="7" s="1"/>
  <c r="AQ22" i="7"/>
  <c r="AS22" i="7" s="1"/>
  <c r="AT22" i="7" s="1"/>
  <c r="CS22" i="7" s="1"/>
  <c r="CN26" i="7"/>
  <c r="CO26" i="7"/>
  <c r="BO25" i="5"/>
  <c r="CI26" i="5"/>
  <c r="CJ26" i="5" s="1"/>
  <c r="CI30" i="5"/>
  <c r="CJ30" i="5" s="1"/>
  <c r="AH30" i="5"/>
  <c r="BP37" i="5"/>
  <c r="CM37" i="5"/>
  <c r="AF38" i="5"/>
  <c r="BM38" i="5"/>
  <c r="BN41" i="5"/>
  <c r="BM43" i="5"/>
  <c r="CM43" i="5"/>
  <c r="AH46" i="5"/>
  <c r="CI2" i="6"/>
  <c r="AH12" i="6"/>
  <c r="BM13" i="6"/>
  <c r="AH14" i="6"/>
  <c r="BN14" i="6"/>
  <c r="BM15" i="6"/>
  <c r="CI16" i="6"/>
  <c r="CJ16" i="6" s="1"/>
  <c r="AH16" i="6"/>
  <c r="BQ16" i="6"/>
  <c r="AG22" i="6"/>
  <c r="AI22" i="6" s="1"/>
  <c r="BQ22" i="6"/>
  <c r="AE22" i="6"/>
  <c r="CM22" i="6"/>
  <c r="CM24" i="6"/>
  <c r="BQ24" i="6"/>
  <c r="BO24" i="6"/>
  <c r="AQ26" i="6"/>
  <c r="AS26" i="6" s="1"/>
  <c r="AT26" i="6" s="1"/>
  <c r="CS26" i="6" s="1"/>
  <c r="CK26" i="6"/>
  <c r="CL26" i="6" s="1"/>
  <c r="CI12" i="7"/>
  <c r="AH12" i="7"/>
  <c r="AH15" i="7"/>
  <c r="CI19" i="7"/>
  <c r="CJ19" i="7" s="1"/>
  <c r="AH19" i="7"/>
  <c r="AQ19" i="7"/>
  <c r="AS19" i="7" s="1"/>
  <c r="AT19" i="7" s="1"/>
  <c r="CS19" i="7" s="1"/>
  <c r="CK19" i="7"/>
  <c r="CL19" i="7" s="1"/>
  <c r="CK27" i="7"/>
  <c r="CL27" i="7" s="1"/>
  <c r="AQ27" i="7"/>
  <c r="AS27" i="7" s="1"/>
  <c r="AT27" i="7" s="1"/>
  <c r="CS27" i="7" s="1"/>
  <c r="BN29" i="7"/>
  <c r="AF29" i="7"/>
  <c r="CM29" i="7"/>
  <c r="BM29" i="7"/>
  <c r="BL29" i="7"/>
  <c r="CI37" i="7"/>
  <c r="CJ37" i="7" s="1"/>
  <c r="AH37" i="7"/>
  <c r="CM39" i="7"/>
  <c r="BQ39" i="7"/>
  <c r="BP39" i="7"/>
  <c r="BO39" i="7"/>
  <c r="AG39" i="7"/>
  <c r="AI39" i="7" s="1"/>
  <c r="CM43" i="7"/>
  <c r="BQ43" i="7"/>
  <c r="BP43" i="7"/>
  <c r="AE43" i="7"/>
  <c r="CM59" i="7"/>
  <c r="BQ59" i="7"/>
  <c r="BO59" i="7"/>
  <c r="AG59" i="7"/>
  <c r="AI59" i="7" s="1"/>
  <c r="BP59" i="7"/>
  <c r="AE59" i="7"/>
  <c r="AQ14" i="8"/>
  <c r="AS14" i="8" s="1"/>
  <c r="AT14" i="8" s="1"/>
  <c r="CS14" i="8" s="1"/>
  <c r="CK14" i="8"/>
  <c r="CL14" i="8" s="1"/>
  <c r="CK17" i="6"/>
  <c r="CL17" i="6" s="1"/>
  <c r="AQ17" i="6"/>
  <c r="AS17" i="6" s="1"/>
  <c r="AT17" i="6" s="1"/>
  <c r="CS17" i="6" s="1"/>
  <c r="AE19" i="6"/>
  <c r="CM19" i="6"/>
  <c r="BP19" i="6"/>
  <c r="CI22" i="6"/>
  <c r="CJ22" i="6" s="1"/>
  <c r="AH22" i="6"/>
  <c r="AG4" i="7"/>
  <c r="AI12" i="7"/>
  <c r="AE17" i="7"/>
  <c r="CK21" i="7"/>
  <c r="CL21" i="7" s="1"/>
  <c r="AQ21" i="7"/>
  <c r="AS21" i="7" s="1"/>
  <c r="AT21" i="7" s="1"/>
  <c r="CS21" i="7" s="1"/>
  <c r="CM28" i="7"/>
  <c r="BQ28" i="7"/>
  <c r="AG28" i="7"/>
  <c r="AI28" i="7" s="1"/>
  <c r="BP28" i="7"/>
  <c r="CO34" i="7"/>
  <c r="CN34" i="7"/>
  <c r="CM36" i="7"/>
  <c r="AF36" i="7"/>
  <c r="BL36" i="7"/>
  <c r="AE36" i="7"/>
  <c r="BN36" i="7"/>
  <c r="CK48" i="7"/>
  <c r="CL48" i="7" s="1"/>
  <c r="AQ48" i="7"/>
  <c r="AS48" i="7" s="1"/>
  <c r="AT48" i="7" s="1"/>
  <c r="CS48" i="7" s="1"/>
  <c r="CO50" i="7"/>
  <c r="CN50" i="7"/>
  <c r="CK52" i="7"/>
  <c r="CL52" i="7" s="1"/>
  <c r="AQ52" i="7"/>
  <c r="AS52" i="7" s="1"/>
  <c r="AT52" i="7" s="1"/>
  <c r="CS64" i="7"/>
  <c r="CT14" i="7"/>
  <c r="BN18" i="8"/>
  <c r="BL18" i="8"/>
  <c r="BM18" i="8"/>
  <c r="AF18" i="8"/>
  <c r="AE18" i="8"/>
  <c r="BM26" i="5"/>
  <c r="BP34" i="5"/>
  <c r="BM35" i="5"/>
  <c r="CK35" i="5"/>
  <c r="CL35" i="5" s="1"/>
  <c r="BP36" i="5"/>
  <c r="AE36" i="5"/>
  <c r="BO38" i="5"/>
  <c r="BP41" i="5"/>
  <c r="AG42" i="5"/>
  <c r="AI42" i="5" s="1"/>
  <c r="BP42" i="5"/>
  <c r="AE42" i="5"/>
  <c r="BL44" i="5"/>
  <c r="CK44" i="5"/>
  <c r="CL44" i="5" s="1"/>
  <c r="CM45" i="5"/>
  <c r="BQ45" i="5"/>
  <c r="BO47" i="5"/>
  <c r="CM48" i="5"/>
  <c r="BQ48" i="5"/>
  <c r="BQ12" i="6"/>
  <c r="BP15" i="6"/>
  <c r="CN15" i="6"/>
  <c r="AG19" i="6"/>
  <c r="AI19" i="6" s="1"/>
  <c r="CO21" i="6"/>
  <c r="BP22" i="6"/>
  <c r="AG24" i="6"/>
  <c r="AI24" i="6" s="1"/>
  <c r="BP24" i="6"/>
  <c r="CI26" i="7"/>
  <c r="CJ26" i="7" s="1"/>
  <c r="AH26" i="7"/>
  <c r="AE28" i="7"/>
  <c r="BO28" i="7"/>
  <c r="CJ33" i="7"/>
  <c r="BL35" i="7"/>
  <c r="AF35" i="7"/>
  <c r="BN35" i="7"/>
  <c r="BM35" i="7"/>
  <c r="AE35" i="7"/>
  <c r="CK37" i="7"/>
  <c r="CL37" i="7" s="1"/>
  <c r="AQ37" i="7"/>
  <c r="AS37" i="7" s="1"/>
  <c r="AT37" i="7" s="1"/>
  <c r="CS37" i="7" s="1"/>
  <c r="AQ45" i="7"/>
  <c r="AS45" i="7" s="1"/>
  <c r="AT45" i="7" s="1"/>
  <c r="CS45" i="7" s="1"/>
  <c r="CJ49" i="7"/>
  <c r="BN51" i="7"/>
  <c r="AF51" i="7"/>
  <c r="BM51" i="7"/>
  <c r="BL51" i="7"/>
  <c r="AQ60" i="7"/>
  <c r="AS60" i="7" s="1"/>
  <c r="AT60" i="7" s="1"/>
  <c r="CS60" i="7" s="1"/>
  <c r="BO30" i="5"/>
  <c r="CM30" i="5"/>
  <c r="CM32" i="5"/>
  <c r="BP38" i="5"/>
  <c r="CM41" i="5"/>
  <c r="CI42" i="5"/>
  <c r="CJ42" i="5" s="1"/>
  <c r="BP47" i="5"/>
  <c r="CM47" i="5"/>
  <c r="AQ14" i="6"/>
  <c r="AS14" i="6" s="1"/>
  <c r="AT14" i="6" s="1"/>
  <c r="CS14" i="6" s="1"/>
  <c r="BM23" i="6"/>
  <c r="BL23" i="6"/>
  <c r="AF23" i="6"/>
  <c r="CO25" i="6"/>
  <c r="CO26" i="6"/>
  <c r="CK15" i="7"/>
  <c r="CL15" i="7" s="1"/>
  <c r="AQ15" i="7"/>
  <c r="AS15" i="7" s="1"/>
  <c r="AT15" i="7" s="1"/>
  <c r="CS15" i="7" s="1"/>
  <c r="BM18" i="7"/>
  <c r="BL18" i="7"/>
  <c r="AF18" i="7"/>
  <c r="BN18" i="7"/>
  <c r="AH20" i="7"/>
  <c r="CK20" i="7"/>
  <c r="CL20" i="7" s="1"/>
  <c r="AQ20" i="7"/>
  <c r="AS20" i="7" s="1"/>
  <c r="AT20" i="7" s="1"/>
  <c r="CS20" i="7" s="1"/>
  <c r="AF24" i="7"/>
  <c r="BM24" i="7"/>
  <c r="BL24" i="7"/>
  <c r="CO30" i="7"/>
  <c r="CN30" i="7"/>
  <c r="CM32" i="7"/>
  <c r="AF32" i="7"/>
  <c r="AE32" i="7"/>
  <c r="BL32" i="7"/>
  <c r="BO38" i="7"/>
  <c r="CM38" i="7"/>
  <c r="AG38" i="7"/>
  <c r="AI38" i="7" s="1"/>
  <c r="AE38" i="7"/>
  <c r="BQ38" i="7"/>
  <c r="BP38" i="7"/>
  <c r="CI42" i="7"/>
  <c r="CJ42" i="7" s="1"/>
  <c r="AH42" i="7"/>
  <c r="CK55" i="7"/>
  <c r="CL55" i="7" s="1"/>
  <c r="AG25" i="5"/>
  <c r="AI25" i="5" s="1"/>
  <c r="BP25" i="5"/>
  <c r="AE25" i="5"/>
  <c r="BP30" i="5"/>
  <c r="BQ38" i="5"/>
  <c r="CM38" i="5"/>
  <c r="CM39" i="5"/>
  <c r="BM42" i="5"/>
  <c r="BL45" i="5"/>
  <c r="BN47" i="5"/>
  <c r="BL47" i="5"/>
  <c r="BO19" i="6"/>
  <c r="BN23" i="6"/>
  <c r="CM23" i="6"/>
  <c r="CK24" i="6"/>
  <c r="CL24" i="6" s="1"/>
  <c r="AQ24" i="6"/>
  <c r="AS24" i="6" s="1"/>
  <c r="AT24" i="6" s="1"/>
  <c r="CS24" i="6" s="1"/>
  <c r="CN12" i="7"/>
  <c r="CN2" i="7" s="1"/>
  <c r="BO18" i="7"/>
  <c r="BN24" i="7"/>
  <c r="AF25" i="7"/>
  <c r="BM25" i="7"/>
  <c r="BL25" i="7"/>
  <c r="BM36" i="7"/>
  <c r="CM40" i="7"/>
  <c r="AF40" i="7"/>
  <c r="BN40" i="7"/>
  <c r="BM40" i="7"/>
  <c r="BL40" i="7"/>
  <c r="CI58" i="7"/>
  <c r="CJ58" i="7" s="1"/>
  <c r="AH58" i="7"/>
  <c r="CK61" i="7"/>
  <c r="CL61" i="7" s="1"/>
  <c r="AQ61" i="7"/>
  <c r="AS61" i="7" s="1"/>
  <c r="AT61" i="7" s="1"/>
  <c r="CS61" i="7" s="1"/>
  <c r="BN16" i="8"/>
  <c r="BL16" i="8"/>
  <c r="AF16" i="8"/>
  <c r="BM16" i="8"/>
  <c r="CK15" i="9"/>
  <c r="CL15" i="9" s="1"/>
  <c r="AQ15" i="9"/>
  <c r="AS15" i="9" s="1"/>
  <c r="AT15" i="9" s="1"/>
  <c r="CS15" i="9" s="1"/>
  <c r="AF25" i="5"/>
  <c r="AG28" i="5"/>
  <c r="AI28" i="5" s="1"/>
  <c r="BP28" i="5"/>
  <c r="AE28" i="5"/>
  <c r="CM36" i="5"/>
  <c r="BP43" i="5"/>
  <c r="AE43" i="5"/>
  <c r="BM45" i="5"/>
  <c r="BP46" i="5"/>
  <c r="AE46" i="5"/>
  <c r="AE12" i="6"/>
  <c r="CM13" i="6"/>
  <c r="BP13" i="6"/>
  <c r="AG17" i="6"/>
  <c r="AI17" i="6" s="1"/>
  <c r="BP17" i="6"/>
  <c r="BO17" i="6"/>
  <c r="CO17" i="6"/>
  <c r="BQ19" i="6"/>
  <c r="BL20" i="6"/>
  <c r="AF20" i="6"/>
  <c r="AQ21" i="6"/>
  <c r="AS21" i="6" s="1"/>
  <c r="AT21" i="6" s="1"/>
  <c r="CS21" i="6" s="1"/>
  <c r="AG23" i="6"/>
  <c r="AI23" i="6" s="1"/>
  <c r="AE23" i="6"/>
  <c r="BO23" i="6"/>
  <c r="AH26" i="6"/>
  <c r="CO12" i="7"/>
  <c r="CO2" i="7" s="1"/>
  <c r="AE24" i="7"/>
  <c r="CK29" i="7"/>
  <c r="CL29" i="7" s="1"/>
  <c r="BM31" i="7"/>
  <c r="BL31" i="7"/>
  <c r="BN31" i="7"/>
  <c r="AF31" i="7"/>
  <c r="BM32" i="7"/>
  <c r="CK33" i="7"/>
  <c r="CL33" i="7" s="1"/>
  <c r="AQ33" i="7"/>
  <c r="AS33" i="7" s="1"/>
  <c r="AT33" i="7" s="1"/>
  <c r="CS33" i="7" s="1"/>
  <c r="CO37" i="7"/>
  <c r="CN37" i="7"/>
  <c r="CK49" i="7"/>
  <c r="CL49" i="7" s="1"/>
  <c r="AQ49" i="7"/>
  <c r="AS49" i="7" s="1"/>
  <c r="AT49" i="7" s="1"/>
  <c r="CS49" i="7" s="1"/>
  <c r="BL52" i="7"/>
  <c r="AE52" i="7"/>
  <c r="CM52" i="7"/>
  <c r="BN52" i="7"/>
  <c r="BM52" i="7"/>
  <c r="AF52" i="7"/>
  <c r="BO53" i="7"/>
  <c r="AG53" i="7"/>
  <c r="AI53" i="7" s="1"/>
  <c r="BQ53" i="7"/>
  <c r="CM53" i="7"/>
  <c r="CN62" i="7"/>
  <c r="CO62" i="7"/>
  <c r="BP13" i="8"/>
  <c r="AE13" i="8"/>
  <c r="BQ13" i="8"/>
  <c r="BO13" i="8"/>
  <c r="AG13" i="8"/>
  <c r="AI13" i="8" s="1"/>
  <c r="CM13" i="8"/>
  <c r="CI34" i="5"/>
  <c r="CJ34" i="5" s="1"/>
  <c r="AH34" i="5"/>
  <c r="AF43" i="5"/>
  <c r="BP14" i="6"/>
  <c r="AE14" i="6"/>
  <c r="BQ14" i="6"/>
  <c r="AG15" i="6"/>
  <c r="AI15" i="6" s="1"/>
  <c r="AE15" i="6"/>
  <c r="BP16" i="6"/>
  <c r="BO16" i="6"/>
  <c r="BP18" i="7"/>
  <c r="AE18" i="7"/>
  <c r="AG18" i="7"/>
  <c r="AI18" i="7" s="1"/>
  <c r="CM18" i="7"/>
  <c r="CM25" i="7"/>
  <c r="BQ25" i="7"/>
  <c r="AG25" i="7"/>
  <c r="AI25" i="7" s="1"/>
  <c r="BO25" i="7"/>
  <c r="BN32" i="7"/>
  <c r="BL39" i="7"/>
  <c r="AF39" i="7"/>
  <c r="BN39" i="7"/>
  <c r="BM39" i="7"/>
  <c r="CK41" i="7"/>
  <c r="CL41" i="7" s="1"/>
  <c r="AQ41" i="7"/>
  <c r="AS41" i="7" s="1"/>
  <c r="AT41" i="7" s="1"/>
  <c r="CS41" i="7" s="1"/>
  <c r="AE53" i="7"/>
  <c r="BN54" i="7"/>
  <c r="BM54" i="7"/>
  <c r="AF54" i="7"/>
  <c r="CM54" i="7"/>
  <c r="AE54" i="7"/>
  <c r="BL54" i="7"/>
  <c r="AF55" i="7"/>
  <c r="BM55" i="7"/>
  <c r="BN55" i="7"/>
  <c r="BL55" i="7"/>
  <c r="CJ13" i="8"/>
  <c r="AQ17" i="8"/>
  <c r="AS17" i="8" s="1"/>
  <c r="AT17" i="8" s="1"/>
  <c r="CS17" i="8" s="1"/>
  <c r="CK17" i="8"/>
  <c r="CL17" i="8" s="1"/>
  <c r="BL26" i="9"/>
  <c r="AF26" i="9"/>
  <c r="BN26" i="9"/>
  <c r="CM26" i="9"/>
  <c r="AE26" i="9"/>
  <c r="BM26" i="9"/>
  <c r="BQ19" i="7"/>
  <c r="BQ27" i="7"/>
  <c r="CM27" i="7"/>
  <c r="CI46" i="7"/>
  <c r="CJ46" i="7" s="1"/>
  <c r="AH46" i="7"/>
  <c r="AQ51" i="7"/>
  <c r="AS51" i="7" s="1"/>
  <c r="AT51" i="7" s="1"/>
  <c r="CS51" i="7" s="1"/>
  <c r="AF59" i="7"/>
  <c r="BN59" i="7"/>
  <c r="BL59" i="7"/>
  <c r="BO14" i="8"/>
  <c r="AG14" i="8"/>
  <c r="AI14" i="8" s="1"/>
  <c r="AE14" i="8"/>
  <c r="BQ14" i="8"/>
  <c r="AQ15" i="8"/>
  <c r="AS15" i="8" s="1"/>
  <c r="AT15" i="8" s="1"/>
  <c r="CS15" i="8" s="1"/>
  <c r="BP17" i="9"/>
  <c r="AE17" i="9"/>
  <c r="BO17" i="9"/>
  <c r="CM17" i="9"/>
  <c r="CK29" i="10"/>
  <c r="CL29" i="10" s="1"/>
  <c r="AQ13" i="8"/>
  <c r="AS13" i="8" s="1"/>
  <c r="AT13" i="8" s="1"/>
  <c r="CS13" i="8" s="1"/>
  <c r="CK13" i="8"/>
  <c r="CL13" i="8" s="1"/>
  <c r="AF19" i="8"/>
  <c r="BN19" i="8"/>
  <c r="BM19" i="8"/>
  <c r="BL12" i="9"/>
  <c r="BM12" i="9"/>
  <c r="AF12" i="9"/>
  <c r="CM12" i="9"/>
  <c r="CK14" i="9"/>
  <c r="CL14" i="9" s="1"/>
  <c r="AQ14" i="9"/>
  <c r="AS14" i="9" s="1"/>
  <c r="AT14" i="9" s="1"/>
  <c r="CS14" i="9" s="1"/>
  <c r="CN14" i="9"/>
  <c r="AG16" i="9"/>
  <c r="AI16" i="9" s="1"/>
  <c r="BP16" i="9"/>
  <c r="AE16" i="9"/>
  <c r="CM16" i="9"/>
  <c r="BO16" i="9"/>
  <c r="AG17" i="9"/>
  <c r="AI17" i="9" s="1"/>
  <c r="BL19" i="9"/>
  <c r="BM19" i="9"/>
  <c r="AF19" i="9"/>
  <c r="CN20" i="9"/>
  <c r="CO20" i="9"/>
  <c r="CK21" i="9"/>
  <c r="CL21" i="9" s="1"/>
  <c r="AQ21" i="9"/>
  <c r="AS21" i="9" s="1"/>
  <c r="AT21" i="9" s="1"/>
  <c r="CS21" i="9" s="1"/>
  <c r="AH23" i="9"/>
  <c r="CM25" i="9"/>
  <c r="BQ25" i="9"/>
  <c r="AE25" i="9"/>
  <c r="BP25" i="9"/>
  <c r="BO25" i="9"/>
  <c r="AG27" i="9"/>
  <c r="AI27" i="9" s="1"/>
  <c r="BO27" i="9"/>
  <c r="CM27" i="9"/>
  <c r="AE27" i="9"/>
  <c r="BQ27" i="9"/>
  <c r="BP27" i="9"/>
  <c r="AG28" i="9"/>
  <c r="AI28" i="9" s="1"/>
  <c r="BO28" i="9"/>
  <c r="AE28" i="9"/>
  <c r="BQ28" i="9"/>
  <c r="CK2" i="10"/>
  <c r="CL12" i="10"/>
  <c r="CL2" i="10" s="1"/>
  <c r="CI15" i="10"/>
  <c r="CJ15" i="10" s="1"/>
  <c r="AQ24" i="10"/>
  <c r="AS24" i="10" s="1"/>
  <c r="AT24" i="10" s="1"/>
  <c r="CS24" i="10" s="1"/>
  <c r="CK24" i="10"/>
  <c r="CL24" i="10" s="1"/>
  <c r="CK20" i="12"/>
  <c r="CL20" i="12" s="1"/>
  <c r="AQ20" i="12"/>
  <c r="AS20" i="12" s="1"/>
  <c r="AT20" i="12" s="1"/>
  <c r="CS20" i="12" s="1"/>
  <c r="CK17" i="9"/>
  <c r="CL17" i="9" s="1"/>
  <c r="BN19" i="9"/>
  <c r="CM19" i="9"/>
  <c r="BM21" i="9"/>
  <c r="BL21" i="9"/>
  <c r="AE21" i="9"/>
  <c r="AE22" i="9"/>
  <c r="BQ22" i="9"/>
  <c r="CN22" i="9"/>
  <c r="AG25" i="9"/>
  <c r="AI25" i="9" s="1"/>
  <c r="CI27" i="9"/>
  <c r="CJ27" i="9" s="1"/>
  <c r="AH27" i="9"/>
  <c r="CK14" i="10"/>
  <c r="CL14" i="10" s="1"/>
  <c r="AE27" i="10"/>
  <c r="BQ27" i="10"/>
  <c r="BP27" i="10"/>
  <c r="BO27" i="10"/>
  <c r="CM27" i="10"/>
  <c r="BO32" i="5"/>
  <c r="BO39" i="5"/>
  <c r="BM16" i="6"/>
  <c r="BL24" i="6"/>
  <c r="BM25" i="6"/>
  <c r="BL12" i="7"/>
  <c r="BM14" i="7"/>
  <c r="BO16" i="7"/>
  <c r="BP17" i="7"/>
  <c r="CM17" i="7"/>
  <c r="AG19" i="7"/>
  <c r="AI19" i="7" s="1"/>
  <c r="BO20" i="7"/>
  <c r="BM21" i="7"/>
  <c r="BO23" i="7"/>
  <c r="BP24" i="7"/>
  <c r="CM24" i="7"/>
  <c r="AG27" i="7"/>
  <c r="AI27" i="7" s="1"/>
  <c r="BP30" i="7"/>
  <c r="CK31" i="7"/>
  <c r="CL31" i="7" s="1"/>
  <c r="AQ32" i="7"/>
  <c r="AS32" i="7" s="1"/>
  <c r="AT32" i="7" s="1"/>
  <c r="CS32" i="7" s="1"/>
  <c r="CM35" i="7"/>
  <c r="BQ35" i="7"/>
  <c r="CK38" i="7"/>
  <c r="CL38" i="7" s="1"/>
  <c r="AG42" i="7"/>
  <c r="AI42" i="7" s="1"/>
  <c r="CM42" i="7"/>
  <c r="BL47" i="7"/>
  <c r="AF47" i="7"/>
  <c r="CM48" i="7"/>
  <c r="AF48" i="7"/>
  <c r="AQ57" i="7"/>
  <c r="AS57" i="7" s="1"/>
  <c r="AT57" i="7" s="1"/>
  <c r="CS57" i="7" s="1"/>
  <c r="BM59" i="7"/>
  <c r="CM60" i="7"/>
  <c r="AF60" i="7"/>
  <c r="BL60" i="7"/>
  <c r="BL12" i="8"/>
  <c r="CK12" i="8"/>
  <c r="AG12" i="9"/>
  <c r="BP12" i="9"/>
  <c r="BO12" i="9"/>
  <c r="BN12" i="9"/>
  <c r="BN20" i="9"/>
  <c r="BM20" i="9"/>
  <c r="CK23" i="9"/>
  <c r="CL23" i="9" s="1"/>
  <c r="CI14" i="10"/>
  <c r="CJ14" i="10" s="1"/>
  <c r="AH14" i="10"/>
  <c r="CO15" i="10"/>
  <c r="CN15" i="10"/>
  <c r="CK21" i="10"/>
  <c r="CL21" i="10" s="1"/>
  <c r="AQ21" i="10"/>
  <c r="AS21" i="10" s="1"/>
  <c r="AT21" i="10" s="1"/>
  <c r="CS21" i="10" s="1"/>
  <c r="BN25" i="6"/>
  <c r="BM12" i="7"/>
  <c r="BP16" i="7"/>
  <c r="CM16" i="7"/>
  <c r="BQ17" i="7"/>
  <c r="BP23" i="7"/>
  <c r="CM23" i="7"/>
  <c r="BQ24" i="7"/>
  <c r="BN30" i="7"/>
  <c r="BL30" i="7"/>
  <c r="CI38" i="7"/>
  <c r="CJ38" i="7" s="1"/>
  <c r="AH38" i="7"/>
  <c r="BO42" i="7"/>
  <c r="CM51" i="7"/>
  <c r="BQ51" i="7"/>
  <c r="AG51" i="7"/>
  <c r="AI51" i="7" s="1"/>
  <c r="BP51" i="7"/>
  <c r="AE51" i="7"/>
  <c r="AF12" i="8"/>
  <c r="BM12" i="8"/>
  <c r="CM12" i="8"/>
  <c r="CI14" i="8"/>
  <c r="CJ14" i="8" s="1"/>
  <c r="AG16" i="8"/>
  <c r="AI16" i="8" s="1"/>
  <c r="BP16" i="8"/>
  <c r="AE16" i="8"/>
  <c r="CM16" i="8"/>
  <c r="BO16" i="8"/>
  <c r="BQ16" i="8"/>
  <c r="CM18" i="8"/>
  <c r="CM19" i="8"/>
  <c r="BQ19" i="8"/>
  <c r="AE19" i="8"/>
  <c r="BL19" i="8"/>
  <c r="AE12" i="9"/>
  <c r="CM13" i="9"/>
  <c r="AF13" i="9"/>
  <c r="BM13" i="9"/>
  <c r="CK13" i="9"/>
  <c r="CL13" i="9" s="1"/>
  <c r="AQ13" i="9"/>
  <c r="AS13" i="9" s="1"/>
  <c r="AT13" i="9" s="1"/>
  <c r="CS13" i="9" s="1"/>
  <c r="BQ16" i="9"/>
  <c r="AQ18" i="9"/>
  <c r="AS18" i="9" s="1"/>
  <c r="AT18" i="9" s="1"/>
  <c r="CS18" i="9" s="1"/>
  <c r="CK18" i="9"/>
  <c r="CL18" i="9" s="1"/>
  <c r="AE19" i="9"/>
  <c r="CO21" i="9"/>
  <c r="CN21" i="9"/>
  <c r="CK17" i="10"/>
  <c r="CL17" i="10" s="1"/>
  <c r="AQ17" i="10"/>
  <c r="AS17" i="10" s="1"/>
  <c r="AT17" i="10" s="1"/>
  <c r="CS17" i="10" s="1"/>
  <c r="CK25" i="10"/>
  <c r="CL25" i="10" s="1"/>
  <c r="AQ25" i="10"/>
  <c r="AS25" i="10" s="1"/>
  <c r="AT25" i="10" s="1"/>
  <c r="CS25" i="10" s="1"/>
  <c r="BQ32" i="5"/>
  <c r="BQ39" i="5"/>
  <c r="BN24" i="6"/>
  <c r="BP26" i="6"/>
  <c r="BN12" i="7"/>
  <c r="BP13" i="7"/>
  <c r="CN15" i="7"/>
  <c r="AE16" i="7"/>
  <c r="BM19" i="7"/>
  <c r="BQ20" i="7"/>
  <c r="CN22" i="7"/>
  <c r="AE23" i="7"/>
  <c r="BM26" i="7"/>
  <c r="BM28" i="7"/>
  <c r="BP29" i="7"/>
  <c r="AE29" i="7"/>
  <c r="CN33" i="7"/>
  <c r="CK34" i="7"/>
  <c r="CL34" i="7" s="1"/>
  <c r="BP42" i="7"/>
  <c r="BL43" i="7"/>
  <c r="AF43" i="7"/>
  <c r="CM44" i="7"/>
  <c r="AF44" i="7"/>
  <c r="AQ44" i="7"/>
  <c r="AS44" i="7" s="1"/>
  <c r="AT44" i="7" s="1"/>
  <c r="CS44" i="7" s="1"/>
  <c r="CM47" i="7"/>
  <c r="BQ47" i="7"/>
  <c r="CN49" i="7"/>
  <c r="CK50" i="7"/>
  <c r="CL50" i="7" s="1"/>
  <c r="CM56" i="7"/>
  <c r="AF56" i="7"/>
  <c r="AE56" i="7"/>
  <c r="CM63" i="7"/>
  <c r="AF63" i="7"/>
  <c r="AE63" i="7"/>
  <c r="BN13" i="8"/>
  <c r="BL13" i="8"/>
  <c r="CM14" i="8"/>
  <c r="AG19" i="8"/>
  <c r="AI19" i="8" s="1"/>
  <c r="BO19" i="8"/>
  <c r="CM20" i="8"/>
  <c r="AF20" i="8"/>
  <c r="AE20" i="8"/>
  <c r="AG15" i="9"/>
  <c r="AI15" i="9" s="1"/>
  <c r="BO15" i="9"/>
  <c r="AE15" i="9"/>
  <c r="CM15" i="9"/>
  <c r="BQ15" i="9"/>
  <c r="BP15" i="9"/>
  <c r="BN18" i="9"/>
  <c r="BL18" i="9"/>
  <c r="BM18" i="9"/>
  <c r="AF18" i="9"/>
  <c r="CM18" i="9"/>
  <c r="CO24" i="9"/>
  <c r="CN24" i="9"/>
  <c r="AG12" i="10"/>
  <c r="AE12" i="10"/>
  <c r="CM12" i="10"/>
  <c r="BP12" i="10"/>
  <c r="BO12" i="10"/>
  <c r="CO28" i="10"/>
  <c r="CN28" i="10"/>
  <c r="BP18" i="6"/>
  <c r="AE18" i="6"/>
  <c r="BQ13" i="7"/>
  <c r="CM14" i="7"/>
  <c r="BQ14" i="7"/>
  <c r="BP14" i="7"/>
  <c r="CM21" i="7"/>
  <c r="BQ21" i="7"/>
  <c r="BP21" i="7"/>
  <c r="BN28" i="7"/>
  <c r="CI34" i="7"/>
  <c r="CJ34" i="7" s="1"/>
  <c r="AH34" i="7"/>
  <c r="CI50" i="7"/>
  <c r="CJ50" i="7" s="1"/>
  <c r="AH50" i="7"/>
  <c r="BO51" i="7"/>
  <c r="BN14" i="8"/>
  <c r="BL14" i="8"/>
  <c r="BM14" i="8"/>
  <c r="BP19" i="8"/>
  <c r="AQ12" i="9"/>
  <c r="AS12" i="9" s="1"/>
  <c r="AT12" i="9" s="1"/>
  <c r="CS12" i="9" s="1"/>
  <c r="CS2" i="9" s="1"/>
  <c r="CK12" i="9"/>
  <c r="BQ17" i="9"/>
  <c r="CK20" i="9"/>
  <c r="CL20" i="9" s="1"/>
  <c r="AQ20" i="9"/>
  <c r="AS20" i="9" s="1"/>
  <c r="AT20" i="9" s="1"/>
  <c r="CS20" i="9" s="1"/>
  <c r="CI21" i="9"/>
  <c r="CJ21" i="9" s="1"/>
  <c r="AH21" i="9"/>
  <c r="CK26" i="9"/>
  <c r="CL26" i="9" s="1"/>
  <c r="AQ26" i="9"/>
  <c r="AS26" i="9" s="1"/>
  <c r="AT26" i="9" s="1"/>
  <c r="CS26" i="9" s="1"/>
  <c r="BM28" i="9"/>
  <c r="AF28" i="9"/>
  <c r="BN28" i="9"/>
  <c r="BL28" i="9"/>
  <c r="CM28" i="9"/>
  <c r="CO31" i="10"/>
  <c r="CN31" i="10"/>
  <c r="AG23" i="9"/>
  <c r="AI23" i="9" s="1"/>
  <c r="CM23" i="9"/>
  <c r="BP23" i="9"/>
  <c r="AE23" i="9"/>
  <c r="BN14" i="10"/>
  <c r="BM14" i="10"/>
  <c r="BL14" i="10"/>
  <c r="CM14" i="10"/>
  <c r="AG16" i="10"/>
  <c r="AI16" i="10" s="1"/>
  <c r="CM16" i="10"/>
  <c r="BQ16" i="10"/>
  <c r="BP16" i="10"/>
  <c r="BM17" i="10"/>
  <c r="CI19" i="10"/>
  <c r="CJ19" i="10" s="1"/>
  <c r="AH19" i="10"/>
  <c r="AF21" i="10"/>
  <c r="BN21" i="10"/>
  <c r="BM21" i="10"/>
  <c r="BL21" i="10"/>
  <c r="AQ22" i="10"/>
  <c r="AS22" i="10" s="1"/>
  <c r="AT22" i="10" s="1"/>
  <c r="CS22" i="10" s="1"/>
  <c r="CK22" i="10"/>
  <c r="CL22" i="10" s="1"/>
  <c r="AQ23" i="10"/>
  <c r="AS23" i="10" s="1"/>
  <c r="AT23" i="10" s="1"/>
  <c r="CS23" i="10" s="1"/>
  <c r="CK23" i="10"/>
  <c r="CL23" i="10" s="1"/>
  <c r="AF24" i="10"/>
  <c r="BN24" i="10"/>
  <c r="BL24" i="10"/>
  <c r="BM24" i="10"/>
  <c r="CI28" i="10"/>
  <c r="CJ28" i="10" s="1"/>
  <c r="AH28" i="10"/>
  <c r="AG29" i="10"/>
  <c r="AI29" i="10" s="1"/>
  <c r="BP29" i="10"/>
  <c r="BQ29" i="10"/>
  <c r="BO29" i="10"/>
  <c r="CM29" i="10"/>
  <c r="CK34" i="10"/>
  <c r="CL34" i="10" s="1"/>
  <c r="AQ34" i="10"/>
  <c r="AS34" i="10" s="1"/>
  <c r="AT34" i="10" s="1"/>
  <c r="CS34" i="10" s="1"/>
  <c r="BO58" i="7"/>
  <c r="CM58" i="7"/>
  <c r="BP62" i="7"/>
  <c r="BQ15" i="8"/>
  <c r="CM15" i="8"/>
  <c r="BP18" i="8"/>
  <c r="AF17" i="9"/>
  <c r="BP19" i="9"/>
  <c r="AG20" i="9"/>
  <c r="AI20" i="9" s="1"/>
  <c r="BP20" i="9"/>
  <c r="AE20" i="9"/>
  <c r="BM25" i="9"/>
  <c r="CI13" i="10"/>
  <c r="CJ13" i="10" s="1"/>
  <c r="BP14" i="10"/>
  <c r="AE14" i="10"/>
  <c r="BQ14" i="10"/>
  <c r="AG14" i="10"/>
  <c r="AI14" i="10" s="1"/>
  <c r="BO14" i="10"/>
  <c r="BN15" i="10"/>
  <c r="BL15" i="10"/>
  <c r="AF17" i="10"/>
  <c r="CI18" i="10"/>
  <c r="CJ18" i="10" s="1"/>
  <c r="AH18" i="10"/>
  <c r="AQ19" i="10"/>
  <c r="AS19" i="10" s="1"/>
  <c r="AT19" i="10" s="1"/>
  <c r="CS19" i="10" s="1"/>
  <c r="AE21" i="10"/>
  <c r="CK30" i="10"/>
  <c r="CL30" i="10" s="1"/>
  <c r="AQ30" i="10"/>
  <c r="AS30" i="10" s="1"/>
  <c r="AT30" i="10" s="1"/>
  <c r="CS30" i="10" s="1"/>
  <c r="BP17" i="8"/>
  <c r="AE17" i="8"/>
  <c r="BM17" i="9"/>
  <c r="BQ23" i="9"/>
  <c r="CI12" i="10"/>
  <c r="AH12" i="10"/>
  <c r="BP13" i="10"/>
  <c r="AE13" i="10"/>
  <c r="BO13" i="10"/>
  <c r="BP15" i="10"/>
  <c r="AG15" i="10"/>
  <c r="AI15" i="10" s="1"/>
  <c r="BO15" i="10"/>
  <c r="CM17" i="10"/>
  <c r="CK18" i="10"/>
  <c r="CL18" i="10" s="1"/>
  <c r="AQ18" i="10"/>
  <c r="AS18" i="10" s="1"/>
  <c r="AT18" i="10" s="1"/>
  <c r="CS18" i="10" s="1"/>
  <c r="CI22" i="10"/>
  <c r="CJ22" i="10" s="1"/>
  <c r="AH22" i="10"/>
  <c r="AH23" i="10"/>
  <c r="CI23" i="10"/>
  <c r="CJ23" i="10" s="1"/>
  <c r="CM55" i="7"/>
  <c r="BQ55" i="7"/>
  <c r="BP55" i="7"/>
  <c r="AG12" i="8"/>
  <c r="BP12" i="8"/>
  <c r="AE12" i="8"/>
  <c r="CI22" i="9"/>
  <c r="CJ22" i="9" s="1"/>
  <c r="AH22" i="9"/>
  <c r="BL24" i="9"/>
  <c r="BM24" i="9"/>
  <c r="AF24" i="9"/>
  <c r="CO13" i="10"/>
  <c r="CN13" i="10"/>
  <c r="BM29" i="10"/>
  <c r="BN29" i="10"/>
  <c r="AF29" i="10"/>
  <c r="AQ31" i="10"/>
  <c r="AS31" i="10" s="1"/>
  <c r="AT31" i="10" s="1"/>
  <c r="CS31" i="10" s="1"/>
  <c r="CK32" i="10"/>
  <c r="CL32" i="10" s="1"/>
  <c r="AQ32" i="10"/>
  <c r="AS32" i="10" s="1"/>
  <c r="AT32" i="10" s="1"/>
  <c r="CS32" i="10" s="1"/>
  <c r="CK40" i="10"/>
  <c r="CL40" i="10" s="1"/>
  <c r="AQ40" i="10"/>
  <c r="AS40" i="10" s="1"/>
  <c r="AT40" i="10" s="1"/>
  <c r="CS40" i="10" s="1"/>
  <c r="CK48" i="10"/>
  <c r="CL48" i="10" s="1"/>
  <c r="AQ48" i="10"/>
  <c r="AS48" i="10" s="1"/>
  <c r="AT48" i="10" s="1"/>
  <c r="CS48" i="10" s="1"/>
  <c r="AQ49" i="10"/>
  <c r="AS49" i="10" s="1"/>
  <c r="AT49" i="10" s="1"/>
  <c r="CS49" i="10" s="1"/>
  <c r="CK49" i="10"/>
  <c r="CL49" i="10" s="1"/>
  <c r="CO19" i="10"/>
  <c r="CN19" i="10"/>
  <c r="CO36" i="10"/>
  <c r="CN36" i="10"/>
  <c r="AQ37" i="10"/>
  <c r="AS37" i="10" s="1"/>
  <c r="AT37" i="10" s="1"/>
  <c r="CS37" i="10" s="1"/>
  <c r="CK37" i="10"/>
  <c r="CL37" i="10" s="1"/>
  <c r="CM40" i="10"/>
  <c r="BL40" i="10"/>
  <c r="AF40" i="10"/>
  <c r="BN40" i="10"/>
  <c r="AE40" i="10"/>
  <c r="BM40" i="10"/>
  <c r="BP41" i="10"/>
  <c r="AE41" i="10"/>
  <c r="BQ41" i="10"/>
  <c r="BO41" i="10"/>
  <c r="AG41" i="10"/>
  <c r="AI41" i="10" s="1"/>
  <c r="AQ42" i="10"/>
  <c r="AS42" i="10" s="1"/>
  <c r="AT42" i="10" s="1"/>
  <c r="CS42" i="10" s="1"/>
  <c r="CK42" i="10"/>
  <c r="CL42" i="10" s="1"/>
  <c r="CI20" i="10"/>
  <c r="CJ20" i="10" s="1"/>
  <c r="CM21" i="10"/>
  <c r="AG26" i="10"/>
  <c r="AI26" i="10" s="1"/>
  <c r="AE26" i="10"/>
  <c r="CI27" i="10"/>
  <c r="CJ27" i="10" s="1"/>
  <c r="AH27" i="10"/>
  <c r="CM34" i="10"/>
  <c r="BL34" i="10"/>
  <c r="AE34" i="10"/>
  <c r="BN34" i="10"/>
  <c r="BM34" i="10"/>
  <c r="AF34" i="10"/>
  <c r="CO35" i="10"/>
  <c r="CN35" i="10"/>
  <c r="CM41" i="10"/>
  <c r="AQ41" i="10"/>
  <c r="AS41" i="10" s="1"/>
  <c r="AT41" i="10" s="1"/>
  <c r="CS41" i="10" s="1"/>
  <c r="CK41" i="10"/>
  <c r="CL41" i="10" s="1"/>
  <c r="AF44" i="10"/>
  <c r="BL44" i="10"/>
  <c r="BM44" i="10"/>
  <c r="BN44" i="10"/>
  <c r="BL16" i="10"/>
  <c r="AF16" i="10"/>
  <c r="CM20" i="10"/>
  <c r="BQ20" i="10"/>
  <c r="BP20" i="10"/>
  <c r="AE20" i="10"/>
  <c r="BO26" i="10"/>
  <c r="CM26" i="10"/>
  <c r="BP28" i="10"/>
  <c r="BQ28" i="10"/>
  <c r="AQ47" i="10"/>
  <c r="AS47" i="10" s="1"/>
  <c r="AT47" i="10" s="1"/>
  <c r="CS47" i="10" s="1"/>
  <c r="CK47" i="10"/>
  <c r="CL47" i="10" s="1"/>
  <c r="AE19" i="10"/>
  <c r="AG20" i="10"/>
  <c r="AI20" i="10" s="1"/>
  <c r="BM20" i="10"/>
  <c r="CO25" i="10"/>
  <c r="CN25" i="10"/>
  <c r="BP26" i="10"/>
  <c r="AE28" i="10"/>
  <c r="BO28" i="10"/>
  <c r="CK38" i="10"/>
  <c r="CL38" i="10" s="1"/>
  <c r="AQ38" i="10"/>
  <c r="AS38" i="10" s="1"/>
  <c r="AT38" i="10" s="1"/>
  <c r="CS38" i="10" s="1"/>
  <c r="AE43" i="10"/>
  <c r="CM43" i="10"/>
  <c r="BP43" i="10"/>
  <c r="BO43" i="10"/>
  <c r="AG43" i="10"/>
  <c r="AI43" i="10" s="1"/>
  <c r="AG51" i="10"/>
  <c r="AI51" i="10" s="1"/>
  <c r="CM51" i="10"/>
  <c r="BQ51" i="10"/>
  <c r="BP51" i="10"/>
  <c r="BO51" i="10"/>
  <c r="AE51" i="10"/>
  <c r="CO36" i="11"/>
  <c r="CN36" i="11"/>
  <c r="CK46" i="10"/>
  <c r="CL46" i="10" s="1"/>
  <c r="BN50" i="10"/>
  <c r="BL50" i="10"/>
  <c r="CM50" i="10"/>
  <c r="AF50" i="10"/>
  <c r="BM50" i="10"/>
  <c r="BO17" i="10"/>
  <c r="BL18" i="10"/>
  <c r="CM24" i="10"/>
  <c r="BQ24" i="10"/>
  <c r="CI30" i="10"/>
  <c r="CJ30" i="10" s="1"/>
  <c r="AH30" i="10"/>
  <c r="CJ31" i="10"/>
  <c r="CJ35" i="10"/>
  <c r="AF37" i="10"/>
  <c r="BN37" i="10"/>
  <c r="BL37" i="10"/>
  <c r="BN42" i="10"/>
  <c r="BL42" i="10"/>
  <c r="BM42" i="10"/>
  <c r="AF42" i="10"/>
  <c r="CO13" i="11"/>
  <c r="CN13" i="11"/>
  <c r="CK14" i="11"/>
  <c r="CL14" i="11" s="1"/>
  <c r="AQ14" i="11"/>
  <c r="AS14" i="11" s="1"/>
  <c r="AT14" i="11" s="1"/>
  <c r="CS14" i="11" s="1"/>
  <c r="CK19" i="11"/>
  <c r="CL19" i="11" s="1"/>
  <c r="AQ19" i="11"/>
  <c r="AS19" i="11" s="1"/>
  <c r="AT19" i="11" s="1"/>
  <c r="CS19" i="11" s="1"/>
  <c r="AE17" i="10"/>
  <c r="BP17" i="10"/>
  <c r="BO21" i="10"/>
  <c r="BN22" i="10"/>
  <c r="AE24" i="10"/>
  <c r="AF32" i="10"/>
  <c r="BL32" i="10"/>
  <c r="BM33" i="10"/>
  <c r="CM44" i="10"/>
  <c r="BQ44" i="10"/>
  <c r="AG44" i="10"/>
  <c r="AI44" i="10" s="1"/>
  <c r="AE44" i="10"/>
  <c r="BP44" i="10"/>
  <c r="BO44" i="10"/>
  <c r="CO45" i="10"/>
  <c r="AQ51" i="10"/>
  <c r="AS51" i="10" s="1"/>
  <c r="AT51" i="10" s="1"/>
  <c r="CS51" i="10" s="1"/>
  <c r="CK51" i="10"/>
  <c r="CL51" i="10" s="1"/>
  <c r="CK12" i="11"/>
  <c r="AQ12" i="11"/>
  <c r="AS12" i="11" s="1"/>
  <c r="AT12" i="11" s="1"/>
  <c r="CS12" i="11" s="1"/>
  <c r="CS2" i="11" s="1"/>
  <c r="BP23" i="10"/>
  <c r="CM23" i="10"/>
  <c r="AG24" i="10"/>
  <c r="AI24" i="10" s="1"/>
  <c r="BN27" i="10"/>
  <c r="BL27" i="10"/>
  <c r="BL28" i="10"/>
  <c r="BM28" i="10"/>
  <c r="AH31" i="10"/>
  <c r="BM32" i="10"/>
  <c r="CM32" i="10"/>
  <c r="BN33" i="10"/>
  <c r="AQ36" i="10"/>
  <c r="AS36" i="10" s="1"/>
  <c r="AT36" i="10" s="1"/>
  <c r="CS36" i="10" s="1"/>
  <c r="CM42" i="10"/>
  <c r="BP42" i="10"/>
  <c r="BQ36" i="11"/>
  <c r="AG36" i="11"/>
  <c r="AI36" i="11" s="1"/>
  <c r="BP36" i="11"/>
  <c r="BO36" i="11"/>
  <c r="AE36" i="11"/>
  <c r="BQ21" i="10"/>
  <c r="BP22" i="10"/>
  <c r="AE25" i="10"/>
  <c r="CM30" i="10"/>
  <c r="BL30" i="10"/>
  <c r="BN36" i="10"/>
  <c r="AF36" i="10"/>
  <c r="AE37" i="10"/>
  <c r="AE42" i="10"/>
  <c r="BO42" i="10"/>
  <c r="CK43" i="10"/>
  <c r="CL43" i="10" s="1"/>
  <c r="CK53" i="10"/>
  <c r="CL53" i="10" s="1"/>
  <c r="AQ53" i="10"/>
  <c r="AS53" i="10" s="1"/>
  <c r="AT53" i="10" s="1"/>
  <c r="CS53" i="10" s="1"/>
  <c r="CO24" i="11"/>
  <c r="CK28" i="12"/>
  <c r="CL28" i="12" s="1"/>
  <c r="AQ28" i="12"/>
  <c r="AS28" i="12" s="1"/>
  <c r="AT28" i="12" s="1"/>
  <c r="CS28" i="12" s="1"/>
  <c r="CM33" i="10"/>
  <c r="BQ33" i="10"/>
  <c r="BP33" i="10"/>
  <c r="AH41" i="10"/>
  <c r="BN51" i="10"/>
  <c r="BL51" i="10"/>
  <c r="AF51" i="10"/>
  <c r="CI13" i="11"/>
  <c r="CJ13" i="11" s="1"/>
  <c r="AH13" i="11"/>
  <c r="CK16" i="11"/>
  <c r="CL16" i="11" s="1"/>
  <c r="AQ16" i="11"/>
  <c r="AS16" i="11" s="1"/>
  <c r="AT16" i="11" s="1"/>
  <c r="CS16" i="11" s="1"/>
  <c r="AG17" i="11"/>
  <c r="AI17" i="11" s="1"/>
  <c r="CM17" i="11"/>
  <c r="BQ17" i="11"/>
  <c r="BP17" i="11"/>
  <c r="AQ43" i="11"/>
  <c r="AS43" i="11" s="1"/>
  <c r="AT43" i="11" s="1"/>
  <c r="CS43" i="11" s="1"/>
  <c r="CK43" i="11"/>
  <c r="CL43" i="11" s="1"/>
  <c r="BP31" i="10"/>
  <c r="CM37" i="10"/>
  <c r="BQ37" i="10"/>
  <c r="CM39" i="10"/>
  <c r="BQ39" i="10"/>
  <c r="BM45" i="10"/>
  <c r="AF45" i="10"/>
  <c r="BQ46" i="10"/>
  <c r="AF47" i="10"/>
  <c r="BM47" i="10"/>
  <c r="BL47" i="10"/>
  <c r="CK13" i="11"/>
  <c r="CL13" i="11" s="1"/>
  <c r="AQ13" i="11"/>
  <c r="AS13" i="11" s="1"/>
  <c r="AT13" i="11" s="1"/>
  <c r="CS13" i="11" s="1"/>
  <c r="CK17" i="11"/>
  <c r="CL17" i="11" s="1"/>
  <c r="BN35" i="11"/>
  <c r="BM35" i="11"/>
  <c r="BL35" i="11"/>
  <c r="AF35" i="11"/>
  <c r="CM35" i="11"/>
  <c r="AQ37" i="11"/>
  <c r="AS37" i="11" s="1"/>
  <c r="AT37" i="11" s="1"/>
  <c r="CS37" i="11" s="1"/>
  <c r="CK37" i="11"/>
  <c r="CL37" i="11" s="1"/>
  <c r="CM18" i="11"/>
  <c r="AF18" i="11"/>
  <c r="BN18" i="11"/>
  <c r="CO20" i="11"/>
  <c r="CN20" i="11"/>
  <c r="CK27" i="11"/>
  <c r="CL27" i="11" s="1"/>
  <c r="AQ27" i="11"/>
  <c r="AS27" i="11" s="1"/>
  <c r="AT27" i="11" s="1"/>
  <c r="CS27" i="11" s="1"/>
  <c r="CM31" i="11"/>
  <c r="AF31" i="11"/>
  <c r="BM31" i="11"/>
  <c r="BL31" i="11"/>
  <c r="AE31" i="11"/>
  <c r="CK32" i="11"/>
  <c r="CL32" i="11" s="1"/>
  <c r="AQ32" i="11"/>
  <c r="AS32" i="11" s="1"/>
  <c r="AT32" i="11" s="1"/>
  <c r="CS32" i="11" s="1"/>
  <c r="BQ33" i="11"/>
  <c r="BP33" i="11"/>
  <c r="CM33" i="11"/>
  <c r="BO33" i="11"/>
  <c r="AG33" i="11"/>
  <c r="AI33" i="11" s="1"/>
  <c r="AE33" i="11"/>
  <c r="AG47" i="10"/>
  <c r="AI47" i="10" s="1"/>
  <c r="CM47" i="10"/>
  <c r="BQ47" i="10"/>
  <c r="BO47" i="10"/>
  <c r="BP47" i="10"/>
  <c r="AG14" i="11"/>
  <c r="AI14" i="11" s="1"/>
  <c r="CM14" i="11"/>
  <c r="BQ14" i="11"/>
  <c r="BP14" i="11"/>
  <c r="AE14" i="11"/>
  <c r="AQ21" i="11"/>
  <c r="AS21" i="11" s="1"/>
  <c r="AT21" i="11" s="1"/>
  <c r="CS21" i="11" s="1"/>
  <c r="CK21" i="11"/>
  <c r="CL21" i="11" s="1"/>
  <c r="CI25" i="11"/>
  <c r="CJ25" i="11" s="1"/>
  <c r="AH25" i="11"/>
  <c r="BP35" i="10"/>
  <c r="AE47" i="10"/>
  <c r="BP49" i="10"/>
  <c r="AE49" i="10"/>
  <c r="CM49" i="10"/>
  <c r="AQ50" i="10"/>
  <c r="AS50" i="10" s="1"/>
  <c r="AT50" i="10" s="1"/>
  <c r="CS50" i="10" s="1"/>
  <c r="CK50" i="10"/>
  <c r="CL50" i="10" s="1"/>
  <c r="CM52" i="10"/>
  <c r="AF52" i="10"/>
  <c r="BN52" i="10"/>
  <c r="CJ12" i="11"/>
  <c r="CI2" i="11"/>
  <c r="BM18" i="11"/>
  <c r="CJ19" i="11"/>
  <c r="BO40" i="10"/>
  <c r="CN12" i="11"/>
  <c r="CN2" i="11" s="1"/>
  <c r="CK22" i="11"/>
  <c r="CL22" i="11" s="1"/>
  <c r="AQ22" i="11"/>
  <c r="AS22" i="11" s="1"/>
  <c r="AT22" i="11" s="1"/>
  <c r="CS22" i="11" s="1"/>
  <c r="CM30" i="11"/>
  <c r="BQ30" i="11"/>
  <c r="BP30" i="11"/>
  <c r="BO30" i="11"/>
  <c r="AG30" i="11"/>
  <c r="AI30" i="11" s="1"/>
  <c r="AE30" i="11"/>
  <c r="AF34" i="11"/>
  <c r="BN34" i="11"/>
  <c r="BM34" i="11"/>
  <c r="BL34" i="11"/>
  <c r="AE34" i="11"/>
  <c r="CK35" i="11"/>
  <c r="CL35" i="11" s="1"/>
  <c r="AQ35" i="11"/>
  <c r="AS35" i="11" s="1"/>
  <c r="AT35" i="11" s="1"/>
  <c r="CS35" i="11" s="1"/>
  <c r="CK52" i="10"/>
  <c r="CL52" i="10" s="1"/>
  <c r="AQ52" i="10"/>
  <c r="AS52" i="10" s="1"/>
  <c r="AT52" i="10" s="1"/>
  <c r="CS52" i="10" s="1"/>
  <c r="AG54" i="10"/>
  <c r="AI54" i="10" s="1"/>
  <c r="CM54" i="10"/>
  <c r="BQ54" i="10"/>
  <c r="CK15" i="11"/>
  <c r="CL15" i="11" s="1"/>
  <c r="AQ15" i="11"/>
  <c r="AS15" i="11" s="1"/>
  <c r="AT15" i="11" s="1"/>
  <c r="CS15" i="11" s="1"/>
  <c r="AQ20" i="11"/>
  <c r="AS20" i="11" s="1"/>
  <c r="AT20" i="11" s="1"/>
  <c r="CS20" i="11" s="1"/>
  <c r="CK20" i="11"/>
  <c r="CL20" i="11" s="1"/>
  <c r="CI24" i="11"/>
  <c r="CJ24" i="11" s="1"/>
  <c r="AH24" i="11"/>
  <c r="AQ28" i="11"/>
  <c r="AS28" i="11" s="1"/>
  <c r="AT28" i="11" s="1"/>
  <c r="CS28" i="11" s="1"/>
  <c r="CI29" i="11"/>
  <c r="CJ29" i="11" s="1"/>
  <c r="AH29" i="11"/>
  <c r="CN23" i="11"/>
  <c r="CJ30" i="11"/>
  <c r="CK38" i="11"/>
  <c r="CL38" i="11" s="1"/>
  <c r="AQ38" i="11"/>
  <c r="AS38" i="11" s="1"/>
  <c r="AT38" i="11" s="1"/>
  <c r="CS38" i="11" s="1"/>
  <c r="BP54" i="10"/>
  <c r="AD4" i="11"/>
  <c r="AI12" i="11"/>
  <c r="CM15" i="11"/>
  <c r="AF15" i="11"/>
  <c r="BN15" i="11"/>
  <c r="BL15" i="11"/>
  <c r="CK18" i="11"/>
  <c r="CL18" i="11" s="1"/>
  <c r="AQ18" i="11"/>
  <c r="AS18" i="11" s="1"/>
  <c r="AT18" i="11" s="1"/>
  <c r="CS18" i="11" s="1"/>
  <c r="CM22" i="11"/>
  <c r="BQ22" i="11"/>
  <c r="AG22" i="11"/>
  <c r="AI22" i="11" s="1"/>
  <c r="AE22" i="11"/>
  <c r="BO22" i="11"/>
  <c r="AF26" i="11"/>
  <c r="BN26" i="11"/>
  <c r="BM26" i="11"/>
  <c r="BL26" i="11"/>
  <c r="CN46" i="11"/>
  <c r="CO46" i="11"/>
  <c r="AQ47" i="11"/>
  <c r="AS47" i="11" s="1"/>
  <c r="AT47" i="11" s="1"/>
  <c r="CS47" i="11" s="1"/>
  <c r="CK47" i="11"/>
  <c r="CL47" i="11" s="1"/>
  <c r="BO48" i="10"/>
  <c r="BM49" i="10"/>
  <c r="BL16" i="11"/>
  <c r="AF17" i="11"/>
  <c r="BM19" i="11"/>
  <c r="AF23" i="11"/>
  <c r="BL25" i="11"/>
  <c r="CM26" i="11"/>
  <c r="BQ26" i="11"/>
  <c r="CM27" i="11"/>
  <c r="AF27" i="11"/>
  <c r="CJ32" i="11"/>
  <c r="CI36" i="11"/>
  <c r="CJ36" i="11" s="1"/>
  <c r="AH36" i="11"/>
  <c r="BL37" i="11"/>
  <c r="AF37" i="11"/>
  <c r="BN37" i="11"/>
  <c r="BM37" i="11"/>
  <c r="AF38" i="11"/>
  <c r="BN38" i="11"/>
  <c r="BL38" i="11"/>
  <c r="BN12" i="12"/>
  <c r="BL12" i="12"/>
  <c r="CM12" i="12"/>
  <c r="AF12" i="12"/>
  <c r="AE12" i="12"/>
  <c r="BM12" i="12"/>
  <c r="AE48" i="10"/>
  <c r="BP48" i="10"/>
  <c r="BM12" i="11"/>
  <c r="AF14" i="11"/>
  <c r="BO15" i="11"/>
  <c r="BM16" i="11"/>
  <c r="BO18" i="11"/>
  <c r="BN19" i="11"/>
  <c r="CM21" i="11"/>
  <c r="BN25" i="11"/>
  <c r="AE26" i="11"/>
  <c r="BO29" i="11"/>
  <c r="CM29" i="11"/>
  <c r="CI33" i="11"/>
  <c r="CJ33" i="11" s="1"/>
  <c r="AH33" i="11"/>
  <c r="CK33" i="11"/>
  <c r="CL33" i="11" s="1"/>
  <c r="AG34" i="11"/>
  <c r="AI34" i="11" s="1"/>
  <c r="CM34" i="11"/>
  <c r="BQ34" i="11"/>
  <c r="CK46" i="11"/>
  <c r="CL46" i="11" s="1"/>
  <c r="AQ46" i="11"/>
  <c r="AS46" i="11" s="1"/>
  <c r="AT46" i="11" s="1"/>
  <c r="CS46" i="11" s="1"/>
  <c r="BL13" i="11"/>
  <c r="AE15" i="11"/>
  <c r="AE18" i="11"/>
  <c r="BP19" i="11"/>
  <c r="CM19" i="11"/>
  <c r="BP20" i="11"/>
  <c r="BL23" i="11"/>
  <c r="CM25" i="11"/>
  <c r="AG26" i="11"/>
  <c r="AI26" i="11" s="1"/>
  <c r="CK30" i="11"/>
  <c r="CL30" i="11" s="1"/>
  <c r="AH32" i="11"/>
  <c r="AG37" i="11"/>
  <c r="AI37" i="11" s="1"/>
  <c r="CM37" i="11"/>
  <c r="BQ37" i="11"/>
  <c r="BP37" i="11"/>
  <c r="AQ39" i="11"/>
  <c r="AS39" i="11" s="1"/>
  <c r="AT39" i="11" s="1"/>
  <c r="CS39" i="11" s="1"/>
  <c r="CK39" i="11"/>
  <c r="CL39" i="11" s="1"/>
  <c r="AH44" i="11"/>
  <c r="CI44" i="11"/>
  <c r="CJ44" i="11" s="1"/>
  <c r="AQ45" i="11"/>
  <c r="AS45" i="11" s="1"/>
  <c r="AT45" i="11" s="1"/>
  <c r="CS45" i="11" s="1"/>
  <c r="CK45" i="11"/>
  <c r="CL45" i="11" s="1"/>
  <c r="CI14" i="12"/>
  <c r="CJ14" i="12" s="1"/>
  <c r="AH14" i="12"/>
  <c r="CI25" i="12"/>
  <c r="CJ25" i="12" s="1"/>
  <c r="AH25" i="12"/>
  <c r="BL54" i="10"/>
  <c r="BO12" i="11"/>
  <c r="BO16" i="11"/>
  <c r="BL17" i="11"/>
  <c r="BQ19" i="11"/>
  <c r="BN39" i="11"/>
  <c r="AF39" i="11"/>
  <c r="CM39" i="11"/>
  <c r="BM39" i="11"/>
  <c r="CK41" i="11"/>
  <c r="CL41" i="11" s="1"/>
  <c r="CI43" i="11"/>
  <c r="CJ43" i="11" s="1"/>
  <c r="AH43" i="11"/>
  <c r="CI47" i="11"/>
  <c r="CJ47" i="11" s="1"/>
  <c r="AH47" i="11"/>
  <c r="BN23" i="11"/>
  <c r="CK36" i="11"/>
  <c r="CL36" i="11" s="1"/>
  <c r="CK42" i="11"/>
  <c r="CL42" i="11" s="1"/>
  <c r="AQ42" i="11"/>
  <c r="AS42" i="11" s="1"/>
  <c r="AT42" i="11" s="1"/>
  <c r="CS42" i="11" s="1"/>
  <c r="BQ12" i="11"/>
  <c r="BQ16" i="11"/>
  <c r="CI21" i="11"/>
  <c r="CJ21" i="11" s="1"/>
  <c r="BN22" i="11"/>
  <c r="AQ23" i="11"/>
  <c r="AS23" i="11" s="1"/>
  <c r="AT23" i="11" s="1"/>
  <c r="CS23" i="11" s="1"/>
  <c r="BP24" i="11"/>
  <c r="BO26" i="11"/>
  <c r="BL27" i="11"/>
  <c r="BO34" i="11"/>
  <c r="AG40" i="11"/>
  <c r="AI40" i="11" s="1"/>
  <c r="AE40" i="11"/>
  <c r="CM40" i="11"/>
  <c r="BP40" i="11"/>
  <c r="BO40" i="11"/>
  <c r="CN43" i="11"/>
  <c r="CO43" i="11"/>
  <c r="AQ48" i="11"/>
  <c r="AS48" i="11" s="1"/>
  <c r="AT48" i="11" s="1"/>
  <c r="CS48" i="11" s="1"/>
  <c r="CK48" i="11"/>
  <c r="CL48" i="11" s="1"/>
  <c r="CK17" i="12"/>
  <c r="CL17" i="12" s="1"/>
  <c r="AQ17" i="12"/>
  <c r="AS17" i="12" s="1"/>
  <c r="AT17" i="12" s="1"/>
  <c r="CS17" i="12" s="1"/>
  <c r="AG45" i="11"/>
  <c r="AI45" i="11" s="1"/>
  <c r="CM45" i="11"/>
  <c r="BQ45" i="11"/>
  <c r="BN48" i="11"/>
  <c r="BM48" i="11"/>
  <c r="CM48" i="11"/>
  <c r="CO21" i="12"/>
  <c r="CN21" i="12"/>
  <c r="AQ23" i="12"/>
  <c r="AS23" i="12" s="1"/>
  <c r="AT23" i="12" s="1"/>
  <c r="CS23" i="12" s="1"/>
  <c r="CK23" i="12"/>
  <c r="CL23" i="12" s="1"/>
  <c r="CN24" i="12"/>
  <c r="CK25" i="12"/>
  <c r="CL25" i="12" s="1"/>
  <c r="AQ25" i="12"/>
  <c r="AS25" i="12" s="1"/>
  <c r="AT25" i="12" s="1"/>
  <c r="CS25" i="12" s="1"/>
  <c r="AH28" i="12"/>
  <c r="CI28" i="12"/>
  <c r="CJ28" i="12" s="1"/>
  <c r="CI42" i="11"/>
  <c r="CJ42" i="11" s="1"/>
  <c r="BP43" i="11"/>
  <c r="AD4" i="12"/>
  <c r="AI12" i="12"/>
  <c r="AG4" i="12"/>
  <c r="CK13" i="12"/>
  <c r="CL13" i="12" s="1"/>
  <c r="AQ13" i="12"/>
  <c r="AS13" i="12" s="1"/>
  <c r="AT13" i="12" s="1"/>
  <c r="CS13" i="12" s="1"/>
  <c r="CN14" i="12"/>
  <c r="CO14" i="12"/>
  <c r="CO17" i="12"/>
  <c r="CN17" i="12"/>
  <c r="AH21" i="12"/>
  <c r="CI21" i="12"/>
  <c r="CJ21" i="12" s="1"/>
  <c r="AQ27" i="12"/>
  <c r="AS27" i="12" s="1"/>
  <c r="AT27" i="12" s="1"/>
  <c r="CS27" i="12" s="1"/>
  <c r="CK27" i="12"/>
  <c r="CL27" i="12" s="1"/>
  <c r="BO38" i="11"/>
  <c r="CM38" i="11"/>
  <c r="BQ39" i="11"/>
  <c r="BQ43" i="11"/>
  <c r="CK44" i="11"/>
  <c r="CL44" i="11" s="1"/>
  <c r="BP45" i="11"/>
  <c r="CM49" i="11"/>
  <c r="BQ49" i="11"/>
  <c r="BP49" i="11"/>
  <c r="AE49" i="11"/>
  <c r="BO49" i="11"/>
  <c r="AH17" i="12"/>
  <c r="CI17" i="12"/>
  <c r="CJ17" i="12" s="1"/>
  <c r="CI18" i="12"/>
  <c r="CJ18" i="12" s="1"/>
  <c r="AH18" i="12"/>
  <c r="CK24" i="12"/>
  <c r="CL24" i="12" s="1"/>
  <c r="AQ24" i="12"/>
  <c r="AS24" i="12" s="1"/>
  <c r="AT24" i="12" s="1"/>
  <c r="CS24" i="12" s="1"/>
  <c r="BL36" i="11"/>
  <c r="AE38" i="11"/>
  <c r="BQ38" i="11"/>
  <c r="AE39" i="11"/>
  <c r="CI40" i="11"/>
  <c r="CJ40" i="11" s="1"/>
  <c r="AF41" i="11"/>
  <c r="BN41" i="11"/>
  <c r="BN44" i="11"/>
  <c r="BL44" i="11"/>
  <c r="CM44" i="11"/>
  <c r="AE46" i="11"/>
  <c r="BL46" i="11"/>
  <c r="AE48" i="11"/>
  <c r="AG49" i="11"/>
  <c r="AI49" i="11" s="1"/>
  <c r="CK16" i="12"/>
  <c r="CL16" i="12" s="1"/>
  <c r="AQ16" i="12"/>
  <c r="AS16" i="12" s="1"/>
  <c r="AT16" i="12" s="1"/>
  <c r="CS16" i="12" s="1"/>
  <c r="BO35" i="11"/>
  <c r="BM36" i="11"/>
  <c r="AF48" i="11"/>
  <c r="CM18" i="12"/>
  <c r="BQ18" i="12"/>
  <c r="BP18" i="12"/>
  <c r="AE18" i="12"/>
  <c r="AG18" i="12"/>
  <c r="AI18" i="12" s="1"/>
  <c r="CK19" i="12"/>
  <c r="CL19" i="12" s="1"/>
  <c r="AQ19" i="12"/>
  <c r="AS19" i="12" s="1"/>
  <c r="AT19" i="12" s="1"/>
  <c r="CS19" i="12" s="1"/>
  <c r="CK26" i="12"/>
  <c r="CL26" i="12" s="1"/>
  <c r="AQ26" i="12"/>
  <c r="AS26" i="12" s="1"/>
  <c r="AT26" i="12" s="1"/>
  <c r="CS26" i="12" s="1"/>
  <c r="AE35" i="11"/>
  <c r="AG38" i="11"/>
  <c r="AI38" i="11" s="1"/>
  <c r="CM41" i="11"/>
  <c r="BQ41" i="11"/>
  <c r="AE43" i="11"/>
  <c r="BP44" i="11"/>
  <c r="AE44" i="11"/>
  <c r="BO44" i="11"/>
  <c r="BL45" i="11"/>
  <c r="AF45" i="11"/>
  <c r="BN45" i="11"/>
  <c r="BM46" i="11"/>
  <c r="BP47" i="11"/>
  <c r="AE47" i="11"/>
  <c r="AG47" i="11"/>
  <c r="AI47" i="11" s="1"/>
  <c r="CO47" i="11"/>
  <c r="CK12" i="12"/>
  <c r="AQ12" i="12"/>
  <c r="AS12" i="12" s="1"/>
  <c r="AT12" i="12" s="1"/>
  <c r="CS12" i="12" s="1"/>
  <c r="CS2" i="12" s="1"/>
  <c r="CK14" i="12"/>
  <c r="CL14" i="12" s="1"/>
  <c r="AQ14" i="12"/>
  <c r="AS14" i="12" s="1"/>
  <c r="AT14" i="12" s="1"/>
  <c r="CS14" i="12" s="1"/>
  <c r="BN19" i="12"/>
  <c r="BL19" i="12"/>
  <c r="CM19" i="12"/>
  <c r="AF19" i="12"/>
  <c r="CK21" i="12"/>
  <c r="CL21" i="12" s="1"/>
  <c r="AQ21" i="12"/>
  <c r="AS21" i="12" s="1"/>
  <c r="AT21" i="12" s="1"/>
  <c r="CS21" i="12" s="1"/>
  <c r="CJ23" i="12"/>
  <c r="BO48" i="11"/>
  <c r="BM49" i="11"/>
  <c r="BN13" i="12"/>
  <c r="BN16" i="12"/>
  <c r="BL17" i="12"/>
  <c r="AE19" i="12"/>
  <c r="BP19" i="12"/>
  <c r="BN20" i="12"/>
  <c r="BL21" i="12"/>
  <c r="AF22" i="12"/>
  <c r="CM22" i="12"/>
  <c r="BM24" i="12"/>
  <c r="BQ26" i="12"/>
  <c r="CM26" i="12"/>
  <c r="BO27" i="12"/>
  <c r="BL28" i="12"/>
  <c r="BO13" i="12"/>
  <c r="BL14" i="12"/>
  <c r="BO16" i="12"/>
  <c r="BM17" i="12"/>
  <c r="BO20" i="12"/>
  <c r="BM21" i="12"/>
  <c r="BN17" i="12"/>
  <c r="BL18" i="12"/>
  <c r="AE20" i="12"/>
  <c r="BP20" i="12"/>
  <c r="BO24" i="12"/>
  <c r="BM25" i="12"/>
  <c r="BN28" i="12"/>
  <c r="BM47" i="11"/>
  <c r="BQ13" i="12"/>
  <c r="CM13" i="12"/>
  <c r="BN14" i="12"/>
  <c r="BL15" i="12"/>
  <c r="BQ16" i="12"/>
  <c r="CM16" i="12"/>
  <c r="BO17" i="12"/>
  <c r="BM18" i="12"/>
  <c r="BQ20" i="12"/>
  <c r="CM20" i="12"/>
  <c r="BO21" i="12"/>
  <c r="BL22" i="12"/>
  <c r="CN27" i="12"/>
  <c r="BO28" i="12"/>
  <c r="AF49" i="11"/>
  <c r="BO14" i="12"/>
  <c r="BN18" i="12"/>
  <c r="AE21" i="12"/>
  <c r="BP21" i="12"/>
  <c r="BM22" i="12"/>
  <c r="AH23" i="12"/>
  <c r="AF24" i="12"/>
  <c r="BQ24" i="12"/>
  <c r="BO25" i="12"/>
  <c r="AH27" i="12"/>
  <c r="AE28" i="12"/>
  <c r="BP28" i="12"/>
  <c r="BQ28" i="12"/>
  <c r="CM28" i="12"/>
  <c r="BL13" i="12"/>
  <c r="BQ14" i="12"/>
  <c r="BL20" i="12"/>
  <c r="BQ25" i="12"/>
  <c r="CM25" i="12"/>
  <c r="BO26" i="12"/>
  <c r="BM27" i="12"/>
  <c r="AE26" i="12"/>
  <c r="AE43" i="4" l="1"/>
  <c r="AE17" i="4"/>
  <c r="BP43" i="4"/>
  <c r="BQ17" i="4"/>
  <c r="CM43" i="4"/>
  <c r="CO46" i="4"/>
  <c r="BP17" i="4"/>
  <c r="AG43" i="4"/>
  <c r="AI43" i="4" s="1"/>
  <c r="BQ37" i="4"/>
  <c r="CM16" i="4"/>
  <c r="AG17" i="4"/>
  <c r="AI17" i="4" s="1"/>
  <c r="CM37" i="4"/>
  <c r="BP13" i="4"/>
  <c r="AE37" i="4"/>
  <c r="CM42" i="4"/>
  <c r="CN42" i="4" s="1"/>
  <c r="CO31" i="4"/>
  <c r="BP34" i="4"/>
  <c r="AE34" i="4"/>
  <c r="CN19" i="4"/>
  <c r="CN38" i="4"/>
  <c r="AG35" i="4"/>
  <c r="AI35" i="4" s="1"/>
  <c r="CM34" i="4"/>
  <c r="CO34" i="4" s="1"/>
  <c r="BQ20" i="4"/>
  <c r="AG20" i="4"/>
  <c r="AI20" i="4" s="1"/>
  <c r="AG34" i="4"/>
  <c r="AI34" i="4" s="1"/>
  <c r="AE27" i="4"/>
  <c r="AG27" i="4"/>
  <c r="AI27" i="4" s="1"/>
  <c r="BO42" i="4"/>
  <c r="BP27" i="4"/>
  <c r="AE29" i="4"/>
  <c r="BQ42" i="4"/>
  <c r="BO29" i="4"/>
  <c r="BP29" i="4"/>
  <c r="BQ27" i="4"/>
  <c r="CM27" i="4"/>
  <c r="CO27" i="4" s="1"/>
  <c r="CN25" i="4"/>
  <c r="CN26" i="4"/>
  <c r="CN16" i="4"/>
  <c r="BP21" i="4"/>
  <c r="CM28" i="4"/>
  <c r="BO36" i="4"/>
  <c r="BP12" i="4"/>
  <c r="CN15" i="4"/>
  <c r="BO12" i="4"/>
  <c r="CM36" i="4"/>
  <c r="CN36" i="4" s="1"/>
  <c r="BQ36" i="4"/>
  <c r="CO16" i="4"/>
  <c r="AE36" i="4"/>
  <c r="BP36" i="4"/>
  <c r="BO21" i="4"/>
  <c r="CM12" i="4"/>
  <c r="CO12" i="4" s="1"/>
  <c r="CO2" i="4" s="1"/>
  <c r="CN50" i="4"/>
  <c r="BQ12" i="4"/>
  <c r="AE12" i="4"/>
  <c r="CN21" i="4"/>
  <c r="CN17" i="4"/>
  <c r="CO17" i="4"/>
  <c r="CO13" i="4"/>
  <c r="CN13" i="4"/>
  <c r="CO20" i="4"/>
  <c r="CN24" i="4"/>
  <c r="CO24" i="4"/>
  <c r="CN37" i="4"/>
  <c r="CO37" i="4"/>
  <c r="AG4" i="4"/>
  <c r="AD4" i="4"/>
  <c r="AH17" i="7"/>
  <c r="CI17" i="7"/>
  <c r="CJ17" i="7" s="1"/>
  <c r="CI30" i="4"/>
  <c r="CJ30" i="4" s="1"/>
  <c r="AH30" i="4"/>
  <c r="AH49" i="11"/>
  <c r="CI49" i="11"/>
  <c r="CJ49" i="11" s="1"/>
  <c r="AH19" i="12"/>
  <c r="CI19" i="12"/>
  <c r="CJ19" i="12" s="1"/>
  <c r="CO18" i="12"/>
  <c r="CN18" i="12"/>
  <c r="CO27" i="11"/>
  <c r="CN27" i="11"/>
  <c r="AH34" i="11"/>
  <c r="CI34" i="11"/>
  <c r="CJ34" i="11" s="1"/>
  <c r="AH52" i="10"/>
  <c r="CI52" i="10"/>
  <c r="CJ52" i="10" s="1"/>
  <c r="CO14" i="11"/>
  <c r="CN14" i="11"/>
  <c r="CN33" i="10"/>
  <c r="CO33" i="10"/>
  <c r="CN51" i="10"/>
  <c r="CO51" i="10"/>
  <c r="CI44" i="10"/>
  <c r="CJ44" i="10" s="1"/>
  <c r="AH44" i="10"/>
  <c r="CO21" i="10"/>
  <c r="CN21" i="10"/>
  <c r="AH24" i="10"/>
  <c r="CI24" i="10"/>
  <c r="CJ24" i="10" s="1"/>
  <c r="AH21" i="10"/>
  <c r="CI21" i="10"/>
  <c r="CJ21" i="10" s="1"/>
  <c r="CN14" i="10"/>
  <c r="CO14" i="10"/>
  <c r="AH20" i="8"/>
  <c r="CI20" i="8"/>
  <c r="CJ20" i="8" s="1"/>
  <c r="CI63" i="7"/>
  <c r="CJ63" i="7" s="1"/>
  <c r="AH63" i="7"/>
  <c r="CO47" i="7"/>
  <c r="CN47" i="7"/>
  <c r="CN16" i="8"/>
  <c r="CO16" i="8"/>
  <c r="AH47" i="7"/>
  <c r="CI47" i="7"/>
  <c r="CJ47" i="7" s="1"/>
  <c r="CI19" i="9"/>
  <c r="CJ19" i="9" s="1"/>
  <c r="AH19" i="9"/>
  <c r="AH54" i="7"/>
  <c r="CI54" i="7"/>
  <c r="CJ54" i="7" s="1"/>
  <c r="AH39" i="7"/>
  <c r="CI39" i="7"/>
  <c r="CJ39" i="7" s="1"/>
  <c r="CI25" i="7"/>
  <c r="CJ25" i="7" s="1"/>
  <c r="AH25" i="7"/>
  <c r="CN32" i="7"/>
  <c r="CO32" i="7"/>
  <c r="CN41" i="5"/>
  <c r="CO41" i="5"/>
  <c r="AH51" i="7"/>
  <c r="CI51" i="7"/>
  <c r="CJ51" i="7" s="1"/>
  <c r="AH36" i="5"/>
  <c r="CI36" i="5"/>
  <c r="CJ36" i="5" s="1"/>
  <c r="CL12" i="6"/>
  <c r="CL2" i="6" s="1"/>
  <c r="CK2" i="6"/>
  <c r="CN44" i="4"/>
  <c r="CO44" i="4"/>
  <c r="CN23" i="4"/>
  <c r="CO23" i="4"/>
  <c r="CO35" i="4"/>
  <c r="CN35" i="4"/>
  <c r="CI15" i="4"/>
  <c r="CJ15" i="4" s="1"/>
  <c r="AH15" i="4"/>
  <c r="CO14" i="4"/>
  <c r="CN14" i="4"/>
  <c r="CN49" i="4"/>
  <c r="CO49" i="4"/>
  <c r="CO44" i="5"/>
  <c r="CN44" i="5"/>
  <c r="CO30" i="4"/>
  <c r="CN30" i="4"/>
  <c r="CI27" i="11"/>
  <c r="CJ27" i="11" s="1"/>
  <c r="AH27" i="11"/>
  <c r="CN12" i="10"/>
  <c r="CN2" i="10" s="1"/>
  <c r="CM2" i="10"/>
  <c r="CO12" i="10"/>
  <c r="CO2" i="10" s="1"/>
  <c r="AH31" i="5"/>
  <c r="CI31" i="5"/>
  <c r="CJ31" i="5" s="1"/>
  <c r="AH22" i="4"/>
  <c r="CI22" i="4"/>
  <c r="CJ22" i="4" s="1"/>
  <c r="AH24" i="12"/>
  <c r="CI24" i="12"/>
  <c r="CJ24" i="12" s="1"/>
  <c r="CN16" i="12"/>
  <c r="CO16" i="12"/>
  <c r="CO19" i="12"/>
  <c r="CN19" i="12"/>
  <c r="CI48" i="11"/>
  <c r="CJ48" i="11" s="1"/>
  <c r="AH48" i="11"/>
  <c r="CN45" i="11"/>
  <c r="CO45" i="11"/>
  <c r="CO39" i="11"/>
  <c r="CN39" i="11"/>
  <c r="AH12" i="12"/>
  <c r="CI12" i="12"/>
  <c r="AH26" i="11"/>
  <c r="CI26" i="11"/>
  <c r="CJ26" i="11" s="1"/>
  <c r="CO52" i="10"/>
  <c r="CN52" i="10"/>
  <c r="AH18" i="11"/>
  <c r="CI18" i="11"/>
  <c r="CJ18" i="11" s="1"/>
  <c r="CI45" i="10"/>
  <c r="CJ45" i="10" s="1"/>
  <c r="AH45" i="10"/>
  <c r="AH32" i="10"/>
  <c r="CI32" i="10"/>
  <c r="CJ32" i="10" s="1"/>
  <c r="CN24" i="10"/>
  <c r="CO24" i="10"/>
  <c r="AG4" i="10"/>
  <c r="AI12" i="10"/>
  <c r="AD4" i="10"/>
  <c r="CO20" i="8"/>
  <c r="CN20" i="8"/>
  <c r="CO63" i="7"/>
  <c r="CN63" i="7"/>
  <c r="CO17" i="7"/>
  <c r="CN17" i="7"/>
  <c r="AH59" i="7"/>
  <c r="CI59" i="7"/>
  <c r="CJ59" i="7" s="1"/>
  <c r="CI52" i="7"/>
  <c r="CJ52" i="7" s="1"/>
  <c r="AH52" i="7"/>
  <c r="CN36" i="5"/>
  <c r="CO36" i="5"/>
  <c r="CI16" i="8"/>
  <c r="CJ16" i="8" s="1"/>
  <c r="AH16" i="8"/>
  <c r="AH23" i="6"/>
  <c r="CI23" i="6"/>
  <c r="CJ23" i="6" s="1"/>
  <c r="AH35" i="7"/>
  <c r="CI35" i="7"/>
  <c r="CJ35" i="7" s="1"/>
  <c r="CO48" i="5"/>
  <c r="CN48" i="5"/>
  <c r="CS52" i="7"/>
  <c r="CT12" i="7"/>
  <c r="CO28" i="7"/>
  <c r="CN28" i="7"/>
  <c r="CO43" i="7"/>
  <c r="CN43" i="7"/>
  <c r="CN24" i="5"/>
  <c r="CO24" i="5"/>
  <c r="CN15" i="5"/>
  <c r="CO15" i="5"/>
  <c r="CO18" i="6"/>
  <c r="CN18" i="6"/>
  <c r="CO35" i="5"/>
  <c r="CN35" i="5"/>
  <c r="CI35" i="4"/>
  <c r="CJ35" i="4" s="1"/>
  <c r="AH35" i="4"/>
  <c r="CI49" i="4"/>
  <c r="CJ49" i="4" s="1"/>
  <c r="AH49" i="4"/>
  <c r="AH19" i="6"/>
  <c r="CI19" i="6"/>
  <c r="CJ19" i="6" s="1"/>
  <c r="AH12" i="4"/>
  <c r="CI12" i="4"/>
  <c r="CO39" i="4"/>
  <c r="CN39" i="4"/>
  <c r="CO22" i="4"/>
  <c r="CN22" i="4"/>
  <c r="AH17" i="5"/>
  <c r="CI17" i="5"/>
  <c r="CJ17" i="5" s="1"/>
  <c r="CL12" i="12"/>
  <c r="CL2" i="12" s="1"/>
  <c r="CK2" i="12"/>
  <c r="CI37" i="5"/>
  <c r="CJ37" i="5" s="1"/>
  <c r="AH37" i="5"/>
  <c r="CO28" i="12"/>
  <c r="CN28" i="12"/>
  <c r="CO22" i="12"/>
  <c r="CN22" i="12"/>
  <c r="CO44" i="11"/>
  <c r="CN44" i="11"/>
  <c r="CI39" i="11"/>
  <c r="CJ39" i="11" s="1"/>
  <c r="AH39" i="11"/>
  <c r="CO25" i="11"/>
  <c r="CN25" i="11"/>
  <c r="CO29" i="11"/>
  <c r="CN29" i="11"/>
  <c r="CO12" i="12"/>
  <c r="CO2" i="12" s="1"/>
  <c r="CM2" i="12"/>
  <c r="CN12" i="12"/>
  <c r="CN2" i="12" s="1"/>
  <c r="AH37" i="11"/>
  <c r="CI37" i="11"/>
  <c r="CJ37" i="11" s="1"/>
  <c r="CO26" i="11"/>
  <c r="CN26" i="11"/>
  <c r="CO33" i="11"/>
  <c r="CN33" i="11"/>
  <c r="CI31" i="11"/>
  <c r="CJ31" i="11" s="1"/>
  <c r="AH31" i="11"/>
  <c r="CO18" i="11"/>
  <c r="CN18" i="11"/>
  <c r="AH51" i="10"/>
  <c r="CI51" i="10"/>
  <c r="CJ51" i="10" s="1"/>
  <c r="AH36" i="10"/>
  <c r="CI36" i="10"/>
  <c r="CJ36" i="10" s="1"/>
  <c r="CO32" i="10"/>
  <c r="CN32" i="10"/>
  <c r="CO23" i="10"/>
  <c r="CN23" i="10"/>
  <c r="CO20" i="10"/>
  <c r="CN20" i="10"/>
  <c r="AG4" i="8"/>
  <c r="AI12" i="8"/>
  <c r="AD4" i="8"/>
  <c r="CO58" i="7"/>
  <c r="CN58" i="7"/>
  <c r="CP13" i="7" s="1"/>
  <c r="CN28" i="9"/>
  <c r="CO28" i="9"/>
  <c r="AH44" i="7"/>
  <c r="CI44" i="7"/>
  <c r="CJ44" i="7" s="1"/>
  <c r="CI60" i="7"/>
  <c r="CJ60" i="7" s="1"/>
  <c r="AH60" i="7"/>
  <c r="CO42" i="7"/>
  <c r="CN42" i="7"/>
  <c r="CN19" i="9"/>
  <c r="CO19" i="9"/>
  <c r="CO25" i="9"/>
  <c r="CN25" i="9"/>
  <c r="AH19" i="8"/>
  <c r="CI19" i="8"/>
  <c r="CJ19" i="8" s="1"/>
  <c r="CO26" i="9"/>
  <c r="CN26" i="9"/>
  <c r="CI43" i="5"/>
  <c r="CJ43" i="5" s="1"/>
  <c r="AH43" i="5"/>
  <c r="AH20" i="6"/>
  <c r="CI20" i="6"/>
  <c r="CJ20" i="6" s="1"/>
  <c r="CO13" i="6"/>
  <c r="CN13" i="6"/>
  <c r="CI18" i="7"/>
  <c r="CJ18" i="7" s="1"/>
  <c r="AH18" i="7"/>
  <c r="CN32" i="5"/>
  <c r="CO32" i="5"/>
  <c r="CI36" i="7"/>
  <c r="CJ36" i="7" s="1"/>
  <c r="AH36" i="7"/>
  <c r="CO19" i="6"/>
  <c r="CN19" i="6"/>
  <c r="CO43" i="5"/>
  <c r="CN43" i="5"/>
  <c r="CL12" i="7"/>
  <c r="CL2" i="7" s="1"/>
  <c r="CK2" i="7"/>
  <c r="CN40" i="4"/>
  <c r="CO40" i="4"/>
  <c r="AH32" i="5"/>
  <c r="CI32" i="5"/>
  <c r="CJ32" i="5" s="1"/>
  <c r="CI34" i="4"/>
  <c r="CJ34" i="4" s="1"/>
  <c r="AH34" i="4"/>
  <c r="CI14" i="4"/>
  <c r="CJ14" i="4" s="1"/>
  <c r="AH14" i="4"/>
  <c r="CN41" i="4"/>
  <c r="CO41" i="4"/>
  <c r="CO32" i="4"/>
  <c r="CN32" i="4"/>
  <c r="CN12" i="4"/>
  <c r="CO43" i="4"/>
  <c r="CN43" i="4"/>
  <c r="AI12" i="5"/>
  <c r="AD4" i="5"/>
  <c r="AG4" i="5"/>
  <c r="CO47" i="4"/>
  <c r="CN47" i="4"/>
  <c r="CI22" i="12"/>
  <c r="CJ22" i="12" s="1"/>
  <c r="AH22" i="12"/>
  <c r="CO38" i="11"/>
  <c r="CN38" i="11"/>
  <c r="CO40" i="11"/>
  <c r="CN40" i="11"/>
  <c r="CI14" i="11"/>
  <c r="CJ14" i="11" s="1"/>
  <c r="AH14" i="11"/>
  <c r="AH15" i="11"/>
  <c r="CI15" i="11"/>
  <c r="CJ15" i="11" s="1"/>
  <c r="CO31" i="11"/>
  <c r="CN31" i="11"/>
  <c r="AH37" i="10"/>
  <c r="CI37" i="10"/>
  <c r="CJ37" i="10" s="1"/>
  <c r="AH16" i="10"/>
  <c r="CI16" i="10"/>
  <c r="CJ16" i="10" s="1"/>
  <c r="CO41" i="10"/>
  <c r="CN41" i="10"/>
  <c r="CO34" i="10"/>
  <c r="CN34" i="10"/>
  <c r="CI24" i="9"/>
  <c r="CJ24" i="9" s="1"/>
  <c r="AH24" i="9"/>
  <c r="CN15" i="9"/>
  <c r="CO15" i="9"/>
  <c r="AH56" i="7"/>
  <c r="CI56" i="7"/>
  <c r="CJ56" i="7" s="1"/>
  <c r="CN44" i="7"/>
  <c r="CO44" i="7"/>
  <c r="CO23" i="7"/>
  <c r="CN23" i="7"/>
  <c r="CO60" i="7"/>
  <c r="CN60" i="7"/>
  <c r="CO24" i="7"/>
  <c r="CN24" i="7"/>
  <c r="CO27" i="10"/>
  <c r="CN27" i="10"/>
  <c r="CN27" i="9"/>
  <c r="CO27" i="9"/>
  <c r="CI40" i="7"/>
  <c r="CJ40" i="7" s="1"/>
  <c r="AH40" i="7"/>
  <c r="CO38" i="7"/>
  <c r="CN38" i="7"/>
  <c r="CO30" i="5"/>
  <c r="CN30" i="5"/>
  <c r="CI18" i="8"/>
  <c r="CJ18" i="8" s="1"/>
  <c r="AH18" i="8"/>
  <c r="CN36" i="7"/>
  <c r="CO36" i="7"/>
  <c r="CN29" i="7"/>
  <c r="CO29" i="7"/>
  <c r="CN24" i="6"/>
  <c r="CO24" i="6"/>
  <c r="CO23" i="5"/>
  <c r="CN23" i="5"/>
  <c r="CN22" i="5"/>
  <c r="CO22" i="5"/>
  <c r="CO18" i="5"/>
  <c r="CN18" i="5"/>
  <c r="AH18" i="5"/>
  <c r="CI18" i="5"/>
  <c r="CJ18" i="5" s="1"/>
  <c r="CI25" i="4"/>
  <c r="CJ25" i="4" s="1"/>
  <c r="AH25" i="4"/>
  <c r="CO31" i="5"/>
  <c r="CN31" i="5"/>
  <c r="CO20" i="6"/>
  <c r="CN20" i="6"/>
  <c r="CI29" i="5"/>
  <c r="CJ29" i="5" s="1"/>
  <c r="AH29" i="5"/>
  <c r="CI41" i="4"/>
  <c r="CJ41" i="4" s="1"/>
  <c r="AH41" i="4"/>
  <c r="AH40" i="4"/>
  <c r="CI40" i="4"/>
  <c r="CJ40" i="4" s="1"/>
  <c r="CT13" i="7"/>
  <c r="CS58" i="7"/>
  <c r="AH48" i="4"/>
  <c r="CI48" i="4"/>
  <c r="CJ48" i="4" s="1"/>
  <c r="AH23" i="4"/>
  <c r="CI23" i="4"/>
  <c r="CJ23" i="4" s="1"/>
  <c r="CI38" i="11"/>
  <c r="CJ38" i="11" s="1"/>
  <c r="AH38" i="11"/>
  <c r="AH17" i="10"/>
  <c r="CI17" i="10"/>
  <c r="CJ17" i="10" s="1"/>
  <c r="CN15" i="8"/>
  <c r="CO15" i="8"/>
  <c r="CL12" i="8"/>
  <c r="CL2" i="8" s="1"/>
  <c r="CK2" i="8"/>
  <c r="CI32" i="7"/>
  <c r="CJ32" i="7" s="1"/>
  <c r="AH32" i="7"/>
  <c r="AH48" i="5"/>
  <c r="CI48" i="5"/>
  <c r="CJ48" i="5" s="1"/>
  <c r="AH18" i="6"/>
  <c r="CI18" i="6"/>
  <c r="CJ18" i="6" s="1"/>
  <c r="AH33" i="4"/>
  <c r="CI33" i="4"/>
  <c r="CJ33" i="4" s="1"/>
  <c r="CO17" i="5"/>
  <c r="CN17" i="5"/>
  <c r="CI23" i="11"/>
  <c r="CJ23" i="11" s="1"/>
  <c r="AH23" i="11"/>
  <c r="CO15" i="11"/>
  <c r="CN15" i="11"/>
  <c r="CO49" i="10"/>
  <c r="CN49" i="10"/>
  <c r="CO39" i="10"/>
  <c r="CN39" i="10"/>
  <c r="CO17" i="11"/>
  <c r="CN17" i="11"/>
  <c r="CI40" i="10"/>
  <c r="CJ40" i="10" s="1"/>
  <c r="AH40" i="10"/>
  <c r="CN17" i="10"/>
  <c r="CO17" i="10"/>
  <c r="CJ12" i="10"/>
  <c r="CI2" i="10"/>
  <c r="CN21" i="7"/>
  <c r="CO21" i="7"/>
  <c r="CN18" i="9"/>
  <c r="CO18" i="9"/>
  <c r="CN14" i="8"/>
  <c r="CO14" i="8"/>
  <c r="CO56" i="7"/>
  <c r="CN56" i="7"/>
  <c r="AH43" i="7"/>
  <c r="CI43" i="7"/>
  <c r="CJ43" i="7" s="1"/>
  <c r="CO19" i="8"/>
  <c r="CN19" i="8"/>
  <c r="CN51" i="7"/>
  <c r="CO51" i="7"/>
  <c r="CN12" i="9"/>
  <c r="CN2" i="9" s="1"/>
  <c r="CO12" i="9"/>
  <c r="CO2" i="9" s="1"/>
  <c r="CM2" i="9"/>
  <c r="CI26" i="9"/>
  <c r="CJ26" i="9" s="1"/>
  <c r="AH26" i="9"/>
  <c r="AH55" i="7"/>
  <c r="CI55" i="7"/>
  <c r="CJ55" i="7" s="1"/>
  <c r="CO52" i="7"/>
  <c r="CN52" i="7"/>
  <c r="CP12" i="7" s="1"/>
  <c r="CN40" i="7"/>
  <c r="CO40" i="7"/>
  <c r="CO45" i="5"/>
  <c r="CN45" i="5"/>
  <c r="CI29" i="7"/>
  <c r="CJ29" i="7" s="1"/>
  <c r="AH29" i="7"/>
  <c r="CO22" i="6"/>
  <c r="CN22" i="6"/>
  <c r="CI14" i="5"/>
  <c r="CJ14" i="5" s="1"/>
  <c r="AH14" i="5"/>
  <c r="CO26" i="5"/>
  <c r="CN26" i="5"/>
  <c r="CI39" i="5"/>
  <c r="CJ39" i="5" s="1"/>
  <c r="AH39" i="5"/>
  <c r="CN14" i="7"/>
  <c r="CO14" i="7"/>
  <c r="CO13" i="9"/>
  <c r="CN13" i="9"/>
  <c r="CO54" i="7"/>
  <c r="CN54" i="7"/>
  <c r="CO18" i="7"/>
  <c r="CN18" i="7"/>
  <c r="CN25" i="12"/>
  <c r="CO25" i="12"/>
  <c r="CN20" i="12"/>
  <c r="CO20" i="12"/>
  <c r="CN13" i="12"/>
  <c r="CO13" i="12"/>
  <c r="CO41" i="11"/>
  <c r="CN41" i="11"/>
  <c r="CO48" i="11"/>
  <c r="CN48" i="11"/>
  <c r="CO37" i="11"/>
  <c r="CN37" i="11"/>
  <c r="CO19" i="11"/>
  <c r="CN19" i="11"/>
  <c r="CO34" i="11"/>
  <c r="CN34" i="11"/>
  <c r="CN47" i="10"/>
  <c r="CO47" i="10"/>
  <c r="CO35" i="11"/>
  <c r="CN35" i="11"/>
  <c r="CO30" i="10"/>
  <c r="CN30" i="10"/>
  <c r="CK2" i="11"/>
  <c r="CL12" i="11"/>
  <c r="CL2" i="11" s="1"/>
  <c r="CI42" i="10"/>
  <c r="CJ42" i="10" s="1"/>
  <c r="AH42" i="10"/>
  <c r="AH50" i="10"/>
  <c r="CI50" i="10"/>
  <c r="CJ50" i="10" s="1"/>
  <c r="CO43" i="10"/>
  <c r="CN43" i="10"/>
  <c r="CN26" i="10"/>
  <c r="CO26" i="10"/>
  <c r="CN55" i="7"/>
  <c r="CO55" i="7"/>
  <c r="AH17" i="9"/>
  <c r="CI17" i="9"/>
  <c r="CJ17" i="9" s="1"/>
  <c r="CI28" i="9"/>
  <c r="CJ28" i="9" s="1"/>
  <c r="AH28" i="9"/>
  <c r="CI18" i="9"/>
  <c r="CJ18" i="9" s="1"/>
  <c r="AH18" i="9"/>
  <c r="CO18" i="8"/>
  <c r="CN18" i="8"/>
  <c r="CN12" i="8"/>
  <c r="CN2" i="8" s="1"/>
  <c r="CO12" i="8"/>
  <c r="CO2" i="8" s="1"/>
  <c r="CM2" i="8"/>
  <c r="CN16" i="9"/>
  <c r="CO16" i="9"/>
  <c r="CI12" i="9"/>
  <c r="AH12" i="9"/>
  <c r="CO27" i="7"/>
  <c r="CN27" i="7"/>
  <c r="CO13" i="8"/>
  <c r="CN13" i="8"/>
  <c r="CO53" i="7"/>
  <c r="CN53" i="7"/>
  <c r="CI25" i="5"/>
  <c r="CJ25" i="5" s="1"/>
  <c r="AH25" i="5"/>
  <c r="CO39" i="5"/>
  <c r="CN39" i="5"/>
  <c r="AH24" i="7"/>
  <c r="CI24" i="7"/>
  <c r="CJ24" i="7" s="1"/>
  <c r="CO47" i="5"/>
  <c r="CN47" i="5"/>
  <c r="CO59" i="7"/>
  <c r="CN59" i="7"/>
  <c r="CI22" i="5"/>
  <c r="CJ22" i="5" s="1"/>
  <c r="AH22" i="5"/>
  <c r="CN33" i="4"/>
  <c r="CO33" i="4"/>
  <c r="CN16" i="5"/>
  <c r="CO16" i="5"/>
  <c r="CN45" i="4"/>
  <c r="CO45" i="4"/>
  <c r="AH44" i="4"/>
  <c r="CI44" i="4"/>
  <c r="CJ44" i="4" s="1"/>
  <c r="CO29" i="4"/>
  <c r="CN29" i="4"/>
  <c r="CO26" i="12"/>
  <c r="CN26" i="12"/>
  <c r="CI47" i="10"/>
  <c r="CJ47" i="10" s="1"/>
  <c r="AH47" i="10"/>
  <c r="CN42" i="10"/>
  <c r="CO42" i="10"/>
  <c r="AH12" i="8"/>
  <c r="CI12" i="8"/>
  <c r="CN48" i="7"/>
  <c r="CO48" i="7"/>
  <c r="CO37" i="5"/>
  <c r="CN37" i="5"/>
  <c r="CN14" i="5"/>
  <c r="CO14" i="5"/>
  <c r="AH45" i="11"/>
  <c r="CI45" i="11"/>
  <c r="CJ45" i="11" s="1"/>
  <c r="CI41" i="11"/>
  <c r="CJ41" i="11" s="1"/>
  <c r="AH41" i="11"/>
  <c r="CO49" i="11"/>
  <c r="CN49" i="11"/>
  <c r="CO21" i="11"/>
  <c r="CN21" i="11"/>
  <c r="CI17" i="11"/>
  <c r="CJ17" i="11" s="1"/>
  <c r="AH17" i="11"/>
  <c r="CO22" i="11"/>
  <c r="CN22" i="11"/>
  <c r="CO54" i="10"/>
  <c r="CN54" i="10"/>
  <c r="CO30" i="11"/>
  <c r="CN30" i="11"/>
  <c r="CI35" i="11"/>
  <c r="CJ35" i="11" s="1"/>
  <c r="AH35" i="11"/>
  <c r="CN37" i="10"/>
  <c r="CO37" i="10"/>
  <c r="CO44" i="10"/>
  <c r="CN44" i="10"/>
  <c r="CO50" i="10"/>
  <c r="CN50" i="10"/>
  <c r="CI34" i="10"/>
  <c r="CJ34" i="10" s="1"/>
  <c r="AH34" i="10"/>
  <c r="CN40" i="10"/>
  <c r="CO40" i="10"/>
  <c r="CI29" i="10"/>
  <c r="CJ29" i="10" s="1"/>
  <c r="AH29" i="10"/>
  <c r="CN29" i="10"/>
  <c r="CO29" i="10"/>
  <c r="CN16" i="10"/>
  <c r="CO16" i="10"/>
  <c r="CO23" i="9"/>
  <c r="CN23" i="9"/>
  <c r="CL12" i="9"/>
  <c r="CL2" i="9" s="1"/>
  <c r="CK2" i="9"/>
  <c r="CI13" i="9"/>
  <c r="CJ13" i="9" s="1"/>
  <c r="AH13" i="9"/>
  <c r="CO16" i="7"/>
  <c r="CN16" i="7"/>
  <c r="AI12" i="9"/>
  <c r="AG4" i="9"/>
  <c r="AD4" i="9"/>
  <c r="CI48" i="7"/>
  <c r="CJ48" i="7" s="1"/>
  <c r="AH48" i="7"/>
  <c r="CO35" i="7"/>
  <c r="CN35" i="7"/>
  <c r="CN17" i="9"/>
  <c r="CO17" i="9"/>
  <c r="CO25" i="7"/>
  <c r="CN25" i="7"/>
  <c r="CI31" i="7"/>
  <c r="CJ31" i="7" s="1"/>
  <c r="AH31" i="7"/>
  <c r="CO23" i="6"/>
  <c r="CN23" i="6"/>
  <c r="CN38" i="5"/>
  <c r="CO38" i="5"/>
  <c r="CO39" i="7"/>
  <c r="CN39" i="7"/>
  <c r="CI2" i="7"/>
  <c r="CJ12" i="7"/>
  <c r="CI38" i="5"/>
  <c r="CJ38" i="5" s="1"/>
  <c r="AH38" i="5"/>
  <c r="CN48" i="4"/>
  <c r="CO48" i="4"/>
  <c r="CI18" i="4"/>
  <c r="CJ18" i="4" s="1"/>
  <c r="AH18" i="4"/>
  <c r="CO29" i="5"/>
  <c r="CN29" i="5"/>
  <c r="CI45" i="4"/>
  <c r="CJ45" i="4" s="1"/>
  <c r="AH45" i="4"/>
  <c r="CN31" i="7"/>
  <c r="CO31" i="7"/>
  <c r="CN12" i="5"/>
  <c r="CN2" i="5" s="1"/>
  <c r="CM2" i="5"/>
  <c r="CO12" i="5"/>
  <c r="CO2" i="5" s="1"/>
  <c r="CN20" i="4" l="1"/>
  <c r="CO42" i="4"/>
  <c r="CN34" i="4"/>
  <c r="CN27" i="4"/>
  <c r="CO36" i="4"/>
  <c r="CO28" i="4"/>
  <c r="CN28" i="4"/>
  <c r="CM2" i="4"/>
  <c r="CI2" i="4"/>
  <c r="CJ12" i="4"/>
  <c r="CN2" i="4"/>
  <c r="CP12" i="4"/>
  <c r="CI2" i="9"/>
  <c r="CJ12" i="9"/>
  <c r="CJ12" i="12"/>
  <c r="CI2" i="12"/>
  <c r="CI2" i="8"/>
  <c r="CJ12" i="8"/>
  <c r="Q13" i="6"/>
  <c r="Q20" i="6"/>
  <c r="Q14" i="11"/>
  <c r="Q15" i="9"/>
  <c r="Q16" i="5"/>
  <c r="Q45" i="7"/>
  <c r="Q20" i="12"/>
  <c r="Q30" i="11"/>
  <c r="Q16" i="9"/>
  <c r="Q27" i="4"/>
  <c r="Q48" i="10"/>
  <c r="Q39" i="4"/>
  <c r="Q17" i="8"/>
  <c r="Q35" i="7"/>
  <c r="Q29" i="10"/>
  <c r="Q22" i="10"/>
  <c r="Q39" i="11"/>
  <c r="Q19" i="10"/>
  <c r="Q31" i="5"/>
  <c r="Q16" i="12"/>
  <c r="Q12" i="8"/>
  <c r="Q14" i="7"/>
  <c r="Q61" i="7"/>
  <c r="Q41" i="10"/>
  <c r="Q50" i="10"/>
  <c r="Q52" i="10"/>
  <c r="Q54" i="7"/>
  <c r="Q46" i="7"/>
  <c r="Q47" i="11"/>
  <c r="Q56" i="7"/>
  <c r="Q24" i="7"/>
  <c r="Q40" i="10"/>
  <c r="Q45" i="5"/>
  <c r="Q53" i="7"/>
  <c r="Q13" i="10"/>
  <c r="Q42" i="10"/>
  <c r="Q31" i="11"/>
  <c r="Q23" i="6"/>
  <c r="Q18" i="9"/>
  <c r="Q21" i="12"/>
  <c r="Q14" i="10"/>
  <c r="Q22" i="5"/>
  <c r="Q29" i="11"/>
  <c r="Q14" i="12"/>
  <c r="Q21" i="4"/>
  <c r="Q50" i="4"/>
  <c r="Q37" i="11"/>
  <c r="Q42" i="11"/>
  <c r="Q23" i="11"/>
  <c r="Q13" i="11"/>
  <c r="Q25" i="12"/>
  <c r="Q41" i="5"/>
  <c r="Q15" i="8"/>
  <c r="Q25" i="7"/>
  <c r="Q21" i="5"/>
  <c r="Q34" i="5"/>
  <c r="Q16" i="6"/>
  <c r="Q21" i="11"/>
  <c r="Q63" i="7"/>
  <c r="Q38" i="7"/>
  <c r="Q26" i="7"/>
  <c r="Q28" i="11"/>
  <c r="Q16" i="4"/>
  <c r="Q18" i="5"/>
  <c r="Q12" i="9"/>
  <c r="Q21" i="9"/>
  <c r="Q48" i="11"/>
  <c r="Q43" i="7"/>
  <c r="Q16" i="10"/>
  <c r="Q28" i="4"/>
  <c r="Q39" i="5"/>
  <c r="Q45" i="10"/>
  <c r="Q18" i="10"/>
  <c r="Q43" i="11"/>
  <c r="Q17" i="12"/>
  <c r="Q48" i="7"/>
  <c r="Q17" i="5"/>
  <c r="Q49" i="4"/>
  <c r="Q26" i="5"/>
  <c r="Q27" i="5"/>
  <c r="Q48" i="4"/>
  <c r="Q46" i="5"/>
  <c r="Q24" i="5"/>
  <c r="Q23" i="5"/>
  <c r="Q20" i="9"/>
  <c r="Q18" i="4"/>
  <c r="Q19" i="6"/>
  <c r="Q20" i="10"/>
  <c r="Q13" i="9"/>
  <c r="Q17" i="4"/>
  <c r="Q18" i="11"/>
  <c r="Q44" i="7"/>
  <c r="Q23" i="4"/>
  <c r="Q35" i="4"/>
  <c r="Q38" i="11"/>
  <c r="Q37" i="10"/>
  <c r="Q17" i="6"/>
  <c r="Q47" i="4"/>
  <c r="Q33" i="10"/>
  <c r="Q32" i="7"/>
  <c r="Q15" i="11"/>
  <c r="Q18" i="6"/>
  <c r="Q54" i="10"/>
  <c r="Q45" i="4"/>
  <c r="Q22" i="12"/>
  <c r="Q12" i="7"/>
  <c r="Q22" i="9"/>
  <c r="Q17" i="9"/>
  <c r="Q21" i="7"/>
  <c r="Q14" i="6"/>
  <c r="Q12" i="12"/>
  <c r="Q22" i="4"/>
  <c r="Q19" i="7"/>
  <c r="Q38" i="5"/>
  <c r="Q12" i="11"/>
  <c r="Q38" i="10"/>
  <c r="Q18" i="8"/>
  <c r="Q48" i="5"/>
  <c r="Q25" i="4"/>
  <c r="Q23" i="9"/>
  <c r="Q51" i="10"/>
  <c r="Q13" i="12"/>
  <c r="Q16" i="7"/>
  <c r="Q20" i="8"/>
  <c r="Q15" i="10"/>
  <c r="Q20" i="4"/>
  <c r="Q33" i="11"/>
  <c r="Q28" i="12"/>
  <c r="Q33" i="5"/>
  <c r="Q47" i="5"/>
  <c r="Q26" i="11"/>
  <c r="Q13" i="8"/>
  <c r="Q15" i="5"/>
  <c r="Q28" i="5"/>
  <c r="Q49" i="7"/>
  <c r="Q24" i="10"/>
  <c r="Q25" i="5"/>
  <c r="Q22" i="7"/>
  <c r="Q62" i="7"/>
  <c r="Q13" i="5"/>
  <c r="Q60" i="7"/>
  <c r="Q25" i="6"/>
  <c r="Q40" i="7"/>
  <c r="Q28" i="9"/>
  <c r="Q50" i="7"/>
  <c r="Q47" i="10"/>
  <c r="Q27" i="11"/>
  <c r="Q14" i="8"/>
  <c r="Q29" i="7"/>
  <c r="Q33" i="4"/>
  <c r="Q26" i="4"/>
  <c r="Q12" i="10"/>
  <c r="Q31" i="4"/>
  <c r="Q40" i="5"/>
  <c r="Q41" i="4"/>
  <c r="Q25" i="9"/>
  <c r="Q32" i="4"/>
  <c r="Q15" i="6"/>
  <c r="Q16" i="8"/>
  <c r="Q55" i="7"/>
  <c r="Q49" i="11"/>
  <c r="Q34" i="7"/>
  <c r="Q14" i="5"/>
  <c r="Q42" i="5"/>
  <c r="Q43" i="4"/>
  <c r="Q26" i="12"/>
  <c r="Q19" i="5"/>
  <c r="Q33" i="7"/>
  <c r="Q26" i="9"/>
  <c r="Q39" i="7"/>
  <c r="Q13" i="7"/>
  <c r="Q19" i="9"/>
  <c r="Q51" i="7"/>
  <c r="Q36" i="11"/>
  <c r="Q46" i="11"/>
  <c r="Q31" i="7"/>
  <c r="Q23" i="7"/>
  <c r="Q28" i="7"/>
  <c r="Q19" i="4"/>
  <c r="Q28" i="10"/>
  <c r="Q18" i="12"/>
  <c r="Q17" i="11"/>
  <c r="Q37" i="4"/>
  <c r="Q37" i="5"/>
  <c r="Q42" i="7"/>
  <c r="Q32" i="11"/>
  <c r="Q44" i="5"/>
  <c r="Q26" i="10"/>
  <c r="Q25" i="10"/>
  <c r="Q32" i="5"/>
  <c r="Q12" i="6"/>
  <c r="Q19" i="12"/>
  <c r="Q19" i="11"/>
  <c r="Q27" i="9"/>
  <c r="Q64" i="7"/>
  <c r="BU14" i="7"/>
  <c r="Q57" i="7"/>
  <c r="Q59" i="7"/>
  <c r="Q20" i="7"/>
  <c r="Q15" i="12"/>
  <c r="Q26" i="6"/>
  <c r="Q32" i="10"/>
  <c r="BU12" i="7"/>
  <c r="Q52" i="7"/>
  <c r="Q24" i="4"/>
  <c r="Q43" i="5"/>
  <c r="Q27" i="10"/>
  <c r="Q45" i="11"/>
  <c r="Q35" i="11"/>
  <c r="Q15" i="4"/>
  <c r="Q53" i="10"/>
  <c r="Q44" i="11"/>
  <c r="Q34" i="11"/>
  <c r="Q30" i="7"/>
  <c r="Q29" i="5"/>
  <c r="Q46" i="4"/>
  <c r="Q23" i="12"/>
  <c r="Q38" i="4"/>
  <c r="Q44" i="4"/>
  <c r="Q15" i="7"/>
  <c r="Q36" i="4"/>
  <c r="Q34" i="10"/>
  <c r="Q43" i="10"/>
  <c r="Q23" i="10"/>
  <c r="Q30" i="4"/>
  <c r="Q30" i="10"/>
  <c r="Q14" i="4"/>
  <c r="Q21" i="6"/>
  <c r="Q21" i="10"/>
  <c r="Q14" i="9"/>
  <c r="Q41" i="7"/>
  <c r="Q37" i="7"/>
  <c r="Q16" i="11"/>
  <c r="Q36" i="7"/>
  <c r="Q47" i="7"/>
  <c r="Q27" i="12"/>
  <c r="Q40" i="11"/>
  <c r="Q25" i="11"/>
  <c r="Q58" i="7"/>
  <c r="BU13" i="7"/>
  <c r="Q12" i="5"/>
  <c r="Q20" i="11"/>
  <c r="Q22" i="11"/>
  <c r="Q42" i="4"/>
  <c r="Q18" i="7"/>
  <c r="Q46" i="10"/>
  <c r="Q19" i="8"/>
  <c r="Q31" i="10"/>
  <c r="Q12" i="4"/>
  <c r="BU12" i="4"/>
  <c r="Q39" i="10"/>
  <c r="Q30" i="5"/>
  <c r="Q36" i="5"/>
  <c r="Q17" i="10"/>
  <c r="Q17" i="7"/>
  <c r="Q20" i="5"/>
  <c r="Q49" i="10"/>
  <c r="Q24" i="12"/>
  <c r="Q36" i="10"/>
  <c r="Q35" i="5"/>
  <c r="Q24" i="6"/>
  <c r="Q35" i="10"/>
  <c r="Q22" i="6"/>
  <c r="Q40" i="4"/>
  <c r="Q41" i="11"/>
  <c r="Q27" i="7"/>
  <c r="Q29" i="4"/>
  <c r="Q24" i="9"/>
  <c r="Q13" i="4"/>
  <c r="Q24" i="11"/>
  <c r="Q44" i="10"/>
  <c r="Q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  <author>סרגיי גורכובר</author>
  </authors>
  <commentList>
    <comment ref="AD12" authorId="0" shapeId="0" xr:uid="{A56BA56B-E7E1-4F9B-AD74-E68DB969E6B4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3" authorId="1" shapeId="0" xr:uid="{85B6C969-2761-4814-A258-5FD173618632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sdasd</t>
        </r>
      </text>
    </comment>
    <comment ref="AD14" authorId="1" shapeId="0" xr:uid="{8171178C-6CFF-4CF4-91B5-24FED50F1D93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112223443142</t>
        </r>
      </text>
    </comment>
    <comment ref="AD15" authorId="1" shapeId="0" xr:uid="{2EA7C2A9-5748-46DF-8DBD-31D7A80686E3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asdasfsd111
</t>
        </r>
      </text>
    </comment>
    <comment ref="AD17" authorId="1" shapeId="0" xr:uid="{42B75277-C997-4782-914A-298D106C22D1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3214324123
asdadsd
</t>
        </r>
      </text>
    </comment>
    <comment ref="AD18" authorId="1" shapeId="0" xr:uid="{784EE2C8-1BB3-4E4A-A431-2DB584370ECD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asfgafd
asdf
adsg111
</t>
        </r>
      </text>
    </comment>
    <comment ref="AD19" authorId="1" shapeId="0" xr:uid="{7592529B-8365-4A1E-BC96-179586F111D0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asdfa
asdf
asdf</t>
        </r>
      </text>
    </comment>
    <comment ref="AD35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Y35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D14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Windows User:
Approved in a COS
Reffer to the comment</t>
        </r>
      </text>
    </comment>
    <comment ref="AY1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Windows User:
Approved in a COS = 25,000</t>
        </r>
      </text>
    </comment>
    <comment ref="CB40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Windows User:
PTE Employee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  <author>Ifat Graff</author>
  </authors>
  <commentList>
    <comment ref="AD1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Y12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M20" authorId="1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Ifat Graff:
moved from bonus to commissions effective May 1, 2020</t>
        </r>
      </text>
    </comment>
    <comment ref="CB20" authorId="1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Ifat Graff:
moved from bonus to commissions effective May 1, 2020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</authors>
  <commentList>
    <comment ref="AD12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2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3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3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6" authorId="0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6" authorId="0" shapeId="0" xr:uid="{00000000-0006-0000-0900-000006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23" authorId="0" shapeId="0" xr:uid="{00000000-0006-0000-0900-000007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23" authorId="0" shapeId="0" xr:uid="{00000000-0006-0000-0900-000008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24" authorId="0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24" authorId="0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41" authorId="0" shapeId="0" xr:uid="{00000000-0006-0000-0900-00000B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41" authorId="0" shapeId="0" xr:uid="{00000000-0006-0000-0900-00000C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</commentList>
</comments>
</file>

<file path=xl/sharedStrings.xml><?xml version="1.0" encoding="utf-8"?>
<sst xmlns="http://schemas.openxmlformats.org/spreadsheetml/2006/main" count="5859" uniqueCount="1021">
  <si>
    <t>2021 Global Compensation Review Guidelines</t>
  </si>
  <si>
    <t>The annual compensation review process follows the annual performance review process. This is your opportunity to reward your employees for their performance and contribution to the company.</t>
  </si>
  <si>
    <t xml:space="preserve">Our compensation approach takes into consideration three components: Salary, bonus and RSUs grants. These guidelines will help you review and allocate each of the three components. </t>
  </si>
  <si>
    <t xml:space="preserve">Salary Updates </t>
  </si>
  <si>
    <t>The compensation spreadsheet you received includes a system recommendation for a salary raise for each employee. The system recommendation is based on a combination of:</t>
  </si>
  <si>
    <t>* Your employees’ overall performance and position within their salary range</t>
  </si>
  <si>
    <t>o Higher recommendation is given to high performers that are low within their salary range</t>
  </si>
  <si>
    <t>* Country projected % salary increase, based on local salary surveys</t>
  </si>
  <si>
    <t>* For employees in Israel, recommendations are for base monthly salary. For employees in U.S. &amp; International, recommendations are for total annual target compensation.</t>
  </si>
  <si>
    <t>·         Eligibility</t>
  </si>
  <si>
    <t>Employee eligibility to take part in the annual compensation process is based on: a) start date - prior to Oct 1st, 2020; b) performance review - rated 3 and above. c) didn’t receive a raise after Oct 1st, 2020</t>
  </si>
  <si>
    <t>2021 RSUs Merit Process</t>
  </si>
  <si>
    <t xml:space="preserve">Stock based compensation is an important tool in motivating employees to contribute to long term company growth and success. It links between the company’s success and compensation. </t>
  </si>
  <si>
    <t>We would like to grant RSUs for our top performers sales employees rated 4 and 5, and also employees who are rated 3 with attainment of over 100%</t>
  </si>
  <si>
    <t>ü  For special cases, managers can recommend granting RSUs for employees that are rated 3. There is no system recommendations for them (in case their attainment is less than 100% as mentioned above)</t>
  </si>
  <si>
    <t>USD Convertor based on AOP 2020 as provided by Business Analysis Group</t>
  </si>
  <si>
    <t>Currency</t>
  </si>
  <si>
    <t>Currency2</t>
  </si>
  <si>
    <t>Units/1 USD</t>
  </si>
  <si>
    <t xml:space="preserve">US Dollar </t>
  </si>
  <si>
    <t>USD</t>
  </si>
  <si>
    <t xml:space="preserve">Euro </t>
  </si>
  <si>
    <t>EUR</t>
  </si>
  <si>
    <t xml:space="preserve">British Pound </t>
  </si>
  <si>
    <t>GBP</t>
  </si>
  <si>
    <t xml:space="preserve">Indian Rupee </t>
  </si>
  <si>
    <t>INR</t>
  </si>
  <si>
    <t xml:space="preserve">Australian Dollar </t>
  </si>
  <si>
    <t>AUD</t>
  </si>
  <si>
    <t xml:space="preserve">Canadian Dollar </t>
  </si>
  <si>
    <t>CAD</t>
  </si>
  <si>
    <t xml:space="preserve">Singapore Dollar </t>
  </si>
  <si>
    <t>SGD</t>
  </si>
  <si>
    <t xml:space="preserve">Swiss Franc </t>
  </si>
  <si>
    <t>CHF</t>
  </si>
  <si>
    <t xml:space="preserve">Malaysian Ringgit </t>
  </si>
  <si>
    <t>MYR</t>
  </si>
  <si>
    <t xml:space="preserve">Japanese Yen </t>
  </si>
  <si>
    <t>JPY</t>
  </si>
  <si>
    <t xml:space="preserve">Chinese Yuan Renminbi </t>
  </si>
  <si>
    <t>CNY</t>
  </si>
  <si>
    <t xml:space="preserve">New Zealand Dollar </t>
  </si>
  <si>
    <t>NZD</t>
  </si>
  <si>
    <t xml:space="preserve">Thai Baht </t>
  </si>
  <si>
    <t>THB</t>
  </si>
  <si>
    <t xml:space="preserve">Hungarian Forint </t>
  </si>
  <si>
    <t>HUF</t>
  </si>
  <si>
    <t xml:space="preserve">Emirati Dirham </t>
  </si>
  <si>
    <t>AED</t>
  </si>
  <si>
    <t xml:space="preserve">Hong Kong Dollar </t>
  </si>
  <si>
    <t>HKD</t>
  </si>
  <si>
    <t xml:space="preserve">Mexican Peso </t>
  </si>
  <si>
    <t>MXN</t>
  </si>
  <si>
    <t xml:space="preserve">South African Rand </t>
  </si>
  <si>
    <t>ZAR</t>
  </si>
  <si>
    <t xml:space="preserve">Philippine Peso </t>
  </si>
  <si>
    <t>PHP</t>
  </si>
  <si>
    <t xml:space="preserve">Swedish Krona </t>
  </si>
  <si>
    <t>SEK</t>
  </si>
  <si>
    <t xml:space="preserve">Indonesian Rupiah </t>
  </si>
  <si>
    <t>IDR</t>
  </si>
  <si>
    <t xml:space="preserve">Saudi Arabian Riyal </t>
  </si>
  <si>
    <t>SAR</t>
  </si>
  <si>
    <t xml:space="preserve">Brazilian Real </t>
  </si>
  <si>
    <t>BRL</t>
  </si>
  <si>
    <t xml:space="preserve">Turkish Lira </t>
  </si>
  <si>
    <t>TRY</t>
  </si>
  <si>
    <t xml:space="preserve">Kenyan Shilling </t>
  </si>
  <si>
    <t>KES</t>
  </si>
  <si>
    <t xml:space="preserve">South Korean Won </t>
  </si>
  <si>
    <t>KRW</t>
  </si>
  <si>
    <t xml:space="preserve">Egyptian Pound </t>
  </si>
  <si>
    <t>EGP</t>
  </si>
  <si>
    <t xml:space="preserve">Iraqi Dinar </t>
  </si>
  <si>
    <t>IQD</t>
  </si>
  <si>
    <t xml:space="preserve">Norwegian Krone </t>
  </si>
  <si>
    <t>NOK</t>
  </si>
  <si>
    <t xml:space="preserve">Kuwaiti Dinar </t>
  </si>
  <si>
    <t>KWD</t>
  </si>
  <si>
    <t xml:space="preserve">Russian Ruble </t>
  </si>
  <si>
    <t>RUB</t>
  </si>
  <si>
    <t xml:space="preserve">Danish Krone </t>
  </si>
  <si>
    <t>DKK</t>
  </si>
  <si>
    <t xml:space="preserve">Pakistani Rupee </t>
  </si>
  <si>
    <t>PKR</t>
  </si>
  <si>
    <t xml:space="preserve">Israeli Shekel </t>
  </si>
  <si>
    <t>ILS</t>
  </si>
  <si>
    <t xml:space="preserve">Polish Zloty </t>
  </si>
  <si>
    <t>PLN</t>
  </si>
  <si>
    <t xml:space="preserve">Qatari Riyal </t>
  </si>
  <si>
    <t>QAR</t>
  </si>
  <si>
    <t xml:space="preserve">Gold Ounce </t>
  </si>
  <si>
    <t>XAU</t>
  </si>
  <si>
    <t xml:space="preserve">Omani Rial </t>
  </si>
  <si>
    <t>OMR</t>
  </si>
  <si>
    <t xml:space="preserve">Colombian Peso </t>
  </si>
  <si>
    <t>COP</t>
  </si>
  <si>
    <t xml:space="preserve">Chilean Peso </t>
  </si>
  <si>
    <t>CLP</t>
  </si>
  <si>
    <t xml:space="preserve">Taiwan New Dollar </t>
  </si>
  <si>
    <t>TWD</t>
  </si>
  <si>
    <t xml:space="preserve">Argentine Peso </t>
  </si>
  <si>
    <t>ARS</t>
  </si>
  <si>
    <t xml:space="preserve">Czech Koruna </t>
  </si>
  <si>
    <t>CZK</t>
  </si>
  <si>
    <t xml:space="preserve">Vietnamese Dong </t>
  </si>
  <si>
    <t>VND</t>
  </si>
  <si>
    <t xml:space="preserve">Moroccan Dirham </t>
  </si>
  <si>
    <t>MAD</t>
  </si>
  <si>
    <t xml:space="preserve">Jordanian Dinar </t>
  </si>
  <si>
    <t>JOD</t>
  </si>
  <si>
    <t xml:space="preserve">Bahraini Dinar </t>
  </si>
  <si>
    <t>BHD</t>
  </si>
  <si>
    <t xml:space="preserve">CFA Franc </t>
  </si>
  <si>
    <t>XOF</t>
  </si>
  <si>
    <t xml:space="preserve">Sri Lankan Rupee </t>
  </si>
  <si>
    <t>LKR</t>
  </si>
  <si>
    <t xml:space="preserve">Ukrainian Hryvnia </t>
  </si>
  <si>
    <t>UAH</t>
  </si>
  <si>
    <t xml:space="preserve">Nigerian Naira </t>
  </si>
  <si>
    <t>NGN</t>
  </si>
  <si>
    <t xml:space="preserve">Tunisian Dinar </t>
  </si>
  <si>
    <t>TND</t>
  </si>
  <si>
    <t xml:space="preserve">Ugandan Shilling </t>
  </si>
  <si>
    <t>UGX</t>
  </si>
  <si>
    <t xml:space="preserve">Romanian Leu </t>
  </si>
  <si>
    <t>RON</t>
  </si>
  <si>
    <t xml:space="preserve">Bangladeshi Taka </t>
  </si>
  <si>
    <t>BDT</t>
  </si>
  <si>
    <t xml:space="preserve">Peruvian Sol </t>
  </si>
  <si>
    <t>PEN</t>
  </si>
  <si>
    <t xml:space="preserve">Georgian Lari </t>
  </si>
  <si>
    <t>GEL</t>
  </si>
  <si>
    <t xml:space="preserve">Central African CFA Franc BEAC </t>
  </si>
  <si>
    <t>XAF</t>
  </si>
  <si>
    <t xml:space="preserve">Fijian Dollar </t>
  </si>
  <si>
    <t>FJD</t>
  </si>
  <si>
    <t xml:space="preserve">Venezuelan Bolívar </t>
  </si>
  <si>
    <t>VEF</t>
  </si>
  <si>
    <t>VES</t>
  </si>
  <si>
    <t xml:space="preserve">Belarusian Ruble </t>
  </si>
  <si>
    <t>BYN</t>
  </si>
  <si>
    <t xml:space="preserve">Croatian Kuna </t>
  </si>
  <si>
    <t>HRK</t>
  </si>
  <si>
    <t xml:space="preserve">Uzbekistani Som </t>
  </si>
  <si>
    <t>UZS</t>
  </si>
  <si>
    <t xml:space="preserve">Bulgarian Lev </t>
  </si>
  <si>
    <t>BGN</t>
  </si>
  <si>
    <t xml:space="preserve">Algerian Dinar </t>
  </si>
  <si>
    <t>DZD</t>
  </si>
  <si>
    <t xml:space="preserve">Iranian Rial </t>
  </si>
  <si>
    <t>IRR</t>
  </si>
  <si>
    <t xml:space="preserve">Dominican Peso </t>
  </si>
  <si>
    <t>DOP</t>
  </si>
  <si>
    <t xml:space="preserve">Icelandic Krona </t>
  </si>
  <si>
    <t>ISK</t>
  </si>
  <si>
    <t xml:space="preserve">Silver Ounce </t>
  </si>
  <si>
    <t>XAG</t>
  </si>
  <si>
    <t xml:space="preserve">Costa Rican Colon </t>
  </si>
  <si>
    <t>CRC</t>
  </si>
  <si>
    <t xml:space="preserve">Syrian Pound </t>
  </si>
  <si>
    <t>SYP</t>
  </si>
  <si>
    <t xml:space="preserve">Libyan Dinar </t>
  </si>
  <si>
    <t>LYD</t>
  </si>
  <si>
    <t xml:space="preserve">Jamaican Dollar </t>
  </si>
  <si>
    <t>JMD</t>
  </si>
  <si>
    <t xml:space="preserve">Mauritian Rupee </t>
  </si>
  <si>
    <t>MUR</t>
  </si>
  <si>
    <t xml:space="preserve">Ghanaian Cedi </t>
  </si>
  <si>
    <t>GHS</t>
  </si>
  <si>
    <t xml:space="preserve">Angolan Kwanza </t>
  </si>
  <si>
    <t>AOA</t>
  </si>
  <si>
    <t xml:space="preserve">Uruguayan Peso </t>
  </si>
  <si>
    <t>UYU</t>
  </si>
  <si>
    <t xml:space="preserve">Afghan Afghani </t>
  </si>
  <si>
    <t>AFN</t>
  </si>
  <si>
    <t xml:space="preserve">Lebanese Pound </t>
  </si>
  <si>
    <t>LBP</t>
  </si>
  <si>
    <t xml:space="preserve">CFP Franc </t>
  </si>
  <si>
    <t>XPF</t>
  </si>
  <si>
    <t xml:space="preserve">Trinidadian Dollar </t>
  </si>
  <si>
    <t>TTD</t>
  </si>
  <si>
    <t xml:space="preserve">Tanzanian Shilling </t>
  </si>
  <si>
    <t>TZS</t>
  </si>
  <si>
    <t xml:space="preserve">Albanian Lek </t>
  </si>
  <si>
    <t>ALL</t>
  </si>
  <si>
    <t xml:space="preserve">East Caribbean Dollar </t>
  </si>
  <si>
    <t>XCD</t>
  </si>
  <si>
    <t xml:space="preserve">Guatemalan Quetzal </t>
  </si>
  <si>
    <t>GTQ</t>
  </si>
  <si>
    <t xml:space="preserve">Nepalese Rupee </t>
  </si>
  <si>
    <t>NPR</t>
  </si>
  <si>
    <t xml:space="preserve">Bolivian Bolíviano </t>
  </si>
  <si>
    <t>BOB</t>
  </si>
  <si>
    <t xml:space="preserve">Zimbabwean Dollar </t>
  </si>
  <si>
    <t>ZWD</t>
  </si>
  <si>
    <t xml:space="preserve">Barbadian or Bajan Dollar </t>
  </si>
  <si>
    <t>BBD</t>
  </si>
  <si>
    <t xml:space="preserve">Cuban Convertible Peso </t>
  </si>
  <si>
    <t>CUC</t>
  </si>
  <si>
    <t xml:space="preserve">Lao Kip </t>
  </si>
  <si>
    <t>LAK</t>
  </si>
  <si>
    <t xml:space="preserve">Bruneian Dollar </t>
  </si>
  <si>
    <t>BND</t>
  </si>
  <si>
    <t xml:space="preserve">Botswana Pula </t>
  </si>
  <si>
    <t>BWP</t>
  </si>
  <si>
    <t xml:space="preserve">Honduran Lempira </t>
  </si>
  <si>
    <t>HNL</t>
  </si>
  <si>
    <t xml:space="preserve">Paraguayan Guarani </t>
  </si>
  <si>
    <t>PYG</t>
  </si>
  <si>
    <t xml:space="preserve">Ethiopian Birr </t>
  </si>
  <si>
    <t>ETB</t>
  </si>
  <si>
    <t xml:space="preserve">Namibian Dollar </t>
  </si>
  <si>
    <t>NAD</t>
  </si>
  <si>
    <t xml:space="preserve">Papua New Guinean Kina </t>
  </si>
  <si>
    <t>PGK</t>
  </si>
  <si>
    <t xml:space="preserve">Sudanese Pound </t>
  </si>
  <si>
    <t>SDG</t>
  </si>
  <si>
    <t xml:space="preserve">Macau Pataca </t>
  </si>
  <si>
    <t>MOP</t>
  </si>
  <si>
    <t xml:space="preserve">Nicaraguan Cordoba </t>
  </si>
  <si>
    <t>NIO</t>
  </si>
  <si>
    <t xml:space="preserve">Bermudian Dollar </t>
  </si>
  <si>
    <t>BMD</t>
  </si>
  <si>
    <t xml:space="preserve">Kazakhstani Tenge </t>
  </si>
  <si>
    <t>KZT</t>
  </si>
  <si>
    <t xml:space="preserve">Panamanian Balboa </t>
  </si>
  <si>
    <t>PAB</t>
  </si>
  <si>
    <t xml:space="preserve">Bosnian Convertible Mark </t>
  </si>
  <si>
    <t>BAM</t>
  </si>
  <si>
    <t xml:space="preserve">Guyanese Dollar </t>
  </si>
  <si>
    <t>GYD</t>
  </si>
  <si>
    <t xml:space="preserve">Yemeni Rial </t>
  </si>
  <si>
    <t>YER</t>
  </si>
  <si>
    <t xml:space="preserve">Malagasy Ariary </t>
  </si>
  <si>
    <t>MGA</t>
  </si>
  <si>
    <t xml:space="preserve">Caymanian Dollar </t>
  </si>
  <si>
    <t>KYD</t>
  </si>
  <si>
    <t xml:space="preserve">Mozambican Metical </t>
  </si>
  <si>
    <t>MZN</t>
  </si>
  <si>
    <t xml:space="preserve">Serbian Dinar </t>
  </si>
  <si>
    <t>RSD</t>
  </si>
  <si>
    <t xml:space="preserve">Seychellois Rupee </t>
  </si>
  <si>
    <t>SCR</t>
  </si>
  <si>
    <t xml:space="preserve">Armenian Dram </t>
  </si>
  <si>
    <t>AMD</t>
  </si>
  <si>
    <t xml:space="preserve">Solomon Islander Dollar </t>
  </si>
  <si>
    <t>SBD</t>
  </si>
  <si>
    <t xml:space="preserve">Azerbaijan Manat </t>
  </si>
  <si>
    <t>AZN</t>
  </si>
  <si>
    <t xml:space="preserve">Sierra Leonean Leone </t>
  </si>
  <si>
    <t>SLL</t>
  </si>
  <si>
    <t xml:space="preserve">Tongan Pa'anga </t>
  </si>
  <si>
    <t>TOP</t>
  </si>
  <si>
    <t xml:space="preserve">Belizean Dollar </t>
  </si>
  <si>
    <t>BZD</t>
  </si>
  <si>
    <t xml:space="preserve">Malawian Kwacha </t>
  </si>
  <si>
    <t>MWK</t>
  </si>
  <si>
    <t xml:space="preserve">Gambian Dalasi </t>
  </si>
  <si>
    <t>GMD</t>
  </si>
  <si>
    <t xml:space="preserve">Burundian Franc </t>
  </si>
  <si>
    <t>BIF</t>
  </si>
  <si>
    <t xml:space="preserve">Somali Shilling </t>
  </si>
  <si>
    <t>SOS</t>
  </si>
  <si>
    <t xml:space="preserve">Haitian Gourde </t>
  </si>
  <si>
    <t>HTG</t>
  </si>
  <si>
    <t xml:space="preserve">Guinean Franc </t>
  </si>
  <si>
    <t>GNF</t>
  </si>
  <si>
    <t xml:space="preserve">Maldivian Rufiyaa </t>
  </si>
  <si>
    <t>MVR</t>
  </si>
  <si>
    <t xml:space="preserve">Mongolian Tughrik </t>
  </si>
  <si>
    <t>MNT</t>
  </si>
  <si>
    <t xml:space="preserve">Congolese Franc </t>
  </si>
  <si>
    <t>CDF</t>
  </si>
  <si>
    <t xml:space="preserve">Sao Tomean Dobra </t>
  </si>
  <si>
    <t>STN</t>
  </si>
  <si>
    <t xml:space="preserve">Tajikistani Somoni </t>
  </si>
  <si>
    <t>TJS</t>
  </si>
  <si>
    <t xml:space="preserve">North Korean Won </t>
  </si>
  <si>
    <t>KPW</t>
  </si>
  <si>
    <t xml:space="preserve">Burmese Kyat </t>
  </si>
  <si>
    <t>MMK</t>
  </si>
  <si>
    <t xml:space="preserve">Basotho Loti </t>
  </si>
  <si>
    <t>LSL</t>
  </si>
  <si>
    <t xml:space="preserve">Liberian Dollar </t>
  </si>
  <si>
    <t>LRD</t>
  </si>
  <si>
    <t xml:space="preserve">Kyrgyzstani Som </t>
  </si>
  <si>
    <t>KGS</t>
  </si>
  <si>
    <t xml:space="preserve">Gibraltar Pound </t>
  </si>
  <si>
    <t>GIP</t>
  </si>
  <si>
    <t xml:space="preserve">Platinum Ounce </t>
  </si>
  <si>
    <t>XPT</t>
  </si>
  <si>
    <t xml:space="preserve">Moldovan Leu </t>
  </si>
  <si>
    <t>MDL</t>
  </si>
  <si>
    <t xml:space="preserve">Cuban Peso </t>
  </si>
  <si>
    <t>CUP</t>
  </si>
  <si>
    <t xml:space="preserve">Cambodian Riel </t>
  </si>
  <si>
    <t>KHR</t>
  </si>
  <si>
    <t xml:space="preserve">Macedonian Denar </t>
  </si>
  <si>
    <t>MKD</t>
  </si>
  <si>
    <t xml:space="preserve">Ni-Vanuatu Vatu </t>
  </si>
  <si>
    <t>VUV</t>
  </si>
  <si>
    <t xml:space="preserve">Mauritanian Ouguiya </t>
  </si>
  <si>
    <t>MRU</t>
  </si>
  <si>
    <t xml:space="preserve">Dutch Guilder </t>
  </si>
  <si>
    <t>ANG</t>
  </si>
  <si>
    <t xml:space="preserve">Swazi Lilangeni </t>
  </si>
  <si>
    <t>SZL</t>
  </si>
  <si>
    <t xml:space="preserve">Cape Verdean Escudo </t>
  </si>
  <si>
    <t>CVE</t>
  </si>
  <si>
    <t xml:space="preserve">Surinamese Dollar </t>
  </si>
  <si>
    <t>SRD</t>
  </si>
  <si>
    <t xml:space="preserve">Palladium Ounce </t>
  </si>
  <si>
    <t>XPD</t>
  </si>
  <si>
    <t xml:space="preserve">Salvadoran Colon </t>
  </si>
  <si>
    <t>SVC</t>
  </si>
  <si>
    <t xml:space="preserve">Bahamian Dollar </t>
  </si>
  <si>
    <t>BSD</t>
  </si>
  <si>
    <t xml:space="preserve">IMF Special Drawing Rights </t>
  </si>
  <si>
    <t>XDR</t>
  </si>
  <si>
    <t xml:space="preserve">Rwandan Franc </t>
  </si>
  <si>
    <t>RWF</t>
  </si>
  <si>
    <t xml:space="preserve">Aruban or Dutch Guilder </t>
  </si>
  <si>
    <t>AWG</t>
  </si>
  <si>
    <t xml:space="preserve">Djiboutian Franc </t>
  </si>
  <si>
    <t>DJF</t>
  </si>
  <si>
    <t xml:space="preserve">Bhutanese Ngultrum </t>
  </si>
  <si>
    <t>BTN</t>
  </si>
  <si>
    <t xml:space="preserve">Comorian Franc </t>
  </si>
  <si>
    <t>KMF</t>
  </si>
  <si>
    <t xml:space="preserve">Samoan Tala </t>
  </si>
  <si>
    <t>WST</t>
  </si>
  <si>
    <t xml:space="preserve">Seborgan Luigino </t>
  </si>
  <si>
    <t>SPL</t>
  </si>
  <si>
    <t xml:space="preserve">Eritrean Nakfa </t>
  </si>
  <si>
    <t>ERN</t>
  </si>
  <si>
    <t xml:space="preserve">Falkland Island Pound </t>
  </si>
  <si>
    <t>FKP</t>
  </si>
  <si>
    <t xml:space="preserve">Saint Helenian Pound </t>
  </si>
  <si>
    <t>SHP</t>
  </si>
  <si>
    <t xml:space="preserve">Jersey Pound </t>
  </si>
  <si>
    <t>JEP</t>
  </si>
  <si>
    <t xml:space="preserve">Turkmenistani Manat </t>
  </si>
  <si>
    <t>TMT</t>
  </si>
  <si>
    <t xml:space="preserve">Tuvaluan Dollar </t>
  </si>
  <si>
    <t>TVD</t>
  </si>
  <si>
    <t xml:space="preserve">Isle of Man Pound </t>
  </si>
  <si>
    <t>IMP</t>
  </si>
  <si>
    <t xml:space="preserve">Guernsey Pound </t>
  </si>
  <si>
    <t>GGP</t>
  </si>
  <si>
    <t xml:space="preserve">Zambian Kwacha </t>
  </si>
  <si>
    <t>ZMW</t>
  </si>
  <si>
    <t>Check Point $</t>
  </si>
  <si>
    <t>Country Desc.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</si>
  <si>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</si>
  <si>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</si>
  <si>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</si>
  <si>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</si>
  <si>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</si>
  <si>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</si>
  <si>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</si>
  <si>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</si>
  <si>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</si>
  <si>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</si>
  <si>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Israel</t>
  </si>
  <si>
    <t>Argentina</t>
  </si>
  <si>
    <t>Brazil</t>
  </si>
  <si>
    <t>Canada</t>
  </si>
  <si>
    <t>Chile</t>
  </si>
  <si>
    <t>Colombia</t>
  </si>
  <si>
    <t>Ecuador</t>
  </si>
  <si>
    <t>Guatemala</t>
  </si>
  <si>
    <t>Mexico</t>
  </si>
  <si>
    <t>Panama</t>
  </si>
  <si>
    <t>Peru</t>
  </si>
  <si>
    <t>United States</t>
  </si>
  <si>
    <t>Costa Rica</t>
  </si>
  <si>
    <t>TRINIDAD AND TOBAGO</t>
  </si>
  <si>
    <t>Austria</t>
  </si>
  <si>
    <t>Belgium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</si>
  <si>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</si>
  <si>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</si>
  <si>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</si>
  <si>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</si>
  <si>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</si>
  <si>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</si>
  <si>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</si>
  <si>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</si>
  <si>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</si>
  <si>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</si>
  <si>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Kenya</t>
  </si>
  <si>
    <t>Netherlands</t>
  </si>
  <si>
    <t>Nigeria</t>
  </si>
  <si>
    <t>Norway</t>
  </si>
  <si>
    <t>Poland</t>
  </si>
  <si>
    <t>Portugal</t>
  </si>
  <si>
    <t>Romania</t>
  </si>
  <si>
    <t>Slovakia</t>
  </si>
  <si>
    <t>South Africa</t>
  </si>
  <si>
    <t>Spain</t>
  </si>
  <si>
    <t>Sweden</t>
  </si>
  <si>
    <t>Switzerland</t>
  </si>
  <si>
    <t>Turkey</t>
  </si>
  <si>
    <t>Ukraine</t>
  </si>
  <si>
    <t>Great Britain</t>
  </si>
  <si>
    <t>United Arab Emirates</t>
  </si>
  <si>
    <t>Kazakhstan</t>
  </si>
  <si>
    <t>Russian Federation</t>
  </si>
  <si>
    <t>Slovenia</t>
  </si>
  <si>
    <t>Ireland</t>
  </si>
  <si>
    <t>Bosnia-Herzegovina</t>
  </si>
  <si>
    <t>Serbia</t>
  </si>
  <si>
    <t>Lithuania</t>
  </si>
  <si>
    <t>Luxemborg</t>
  </si>
  <si>
    <t>Bulgaria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</si>
  <si>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</si>
  <si>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</si>
  <si>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</si>
  <si>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</si>
  <si>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</si>
  <si>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</si>
  <si>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</si>
  <si>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</si>
  <si>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</si>
  <si>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Singapore</t>
  </si>
  <si>
    <t>Taiwan</t>
  </si>
  <si>
    <t>Thailand</t>
  </si>
  <si>
    <t>Vietnam</t>
  </si>
  <si>
    <t>South Korea</t>
  </si>
  <si>
    <t>Morocco</t>
  </si>
  <si>
    <t>Dominican Republic</t>
  </si>
  <si>
    <t>Cameroon</t>
  </si>
  <si>
    <t>Belarus</t>
  </si>
  <si>
    <t>Balance</t>
  </si>
  <si>
    <t>Count</t>
  </si>
  <si>
    <t>2021 Compensation Review</t>
  </si>
  <si>
    <t>Group</t>
  </si>
  <si>
    <t>Iberia</t>
  </si>
  <si>
    <t>Department</t>
  </si>
  <si>
    <t>EMEA Sales</t>
  </si>
  <si>
    <t>Group Manager</t>
  </si>
  <si>
    <t>Total USD</t>
  </si>
  <si>
    <t>Manager</t>
  </si>
  <si>
    <t>Mario Garcia</t>
  </si>
  <si>
    <t>Director</t>
  </si>
  <si>
    <t>Roberto Pozzi</t>
  </si>
  <si>
    <t>Budget</t>
  </si>
  <si>
    <t>VP</t>
  </si>
  <si>
    <t>Bruno Darmon</t>
  </si>
  <si>
    <t>Senior VP</t>
  </si>
  <si>
    <t>Employee Details</t>
  </si>
  <si>
    <t xml:space="preserve"> Annual Target Salary</t>
  </si>
  <si>
    <t>Annual Bonus - Non Sales - Local Currency</t>
  </si>
  <si>
    <t>RSUs</t>
  </si>
  <si>
    <t>Comments</t>
  </si>
  <si>
    <t>Salary History</t>
  </si>
  <si>
    <t>Performance Trend</t>
  </si>
  <si>
    <t>Growth and Leadership</t>
  </si>
  <si>
    <t>More Info</t>
  </si>
  <si>
    <t>System ID</t>
  </si>
  <si>
    <t>Employee #</t>
  </si>
  <si>
    <t>ID</t>
  </si>
  <si>
    <t>Name</t>
  </si>
  <si>
    <t>Position</t>
  </si>
  <si>
    <t>Profession code</t>
  </si>
  <si>
    <t>Start Day</t>
  </si>
  <si>
    <t>Tenure</t>
  </si>
  <si>
    <t>2020 Annual Rating</t>
  </si>
  <si>
    <t>Country</t>
  </si>
  <si>
    <t>Current Base</t>
  </si>
  <si>
    <t>Current Sales Variable</t>
  </si>
  <si>
    <t>Current Non Sales Target Bonus</t>
  </si>
  <si>
    <t>Current OTE</t>
  </si>
  <si>
    <t>OTE System Recommendation</t>
  </si>
  <si>
    <t>No increase - WHY?</t>
  </si>
  <si>
    <t>Manager Recommended Base</t>
  </si>
  <si>
    <t>Manager Recommended  Sales Variable</t>
  </si>
  <si>
    <t>Manager Recommended Non Sales Target Bonus</t>
  </si>
  <si>
    <t>Manager Recommended OTE</t>
  </si>
  <si>
    <t>% OTE Increase</t>
  </si>
  <si>
    <t>Current OTE (US$)</t>
  </si>
  <si>
    <t>Recommended  OTE - (US$)</t>
  </si>
  <si>
    <t>Current OTE (CP$)</t>
  </si>
  <si>
    <t>Recommended  OTE - CP$</t>
  </si>
  <si>
    <t>Variable Type</t>
  </si>
  <si>
    <t>Paid on 2019 Performance</t>
  </si>
  <si>
    <t>2020 Target Bonus</t>
  </si>
  <si>
    <t>System Recommendation (Fulltime)</t>
  </si>
  <si>
    <t>Manager recommendation (Bonus)</t>
  </si>
  <si>
    <t>% Recommended out of Target</t>
  </si>
  <si>
    <t>Actual Bonus payment for 2020 performance</t>
  </si>
  <si>
    <t xml:space="preserve">Bonus 2020 Already Paid </t>
  </si>
  <si>
    <t xml:space="preserve">Bonus left to be Paid
</t>
  </si>
  <si>
    <t>Bonus left to be Paid
USD</t>
  </si>
  <si>
    <t>Last Grant</t>
  </si>
  <si>
    <t>Value Granted</t>
  </si>
  <si>
    <t xml:space="preserve"> System Recommendation for new grant</t>
  </si>
  <si>
    <t>Manager recommendation (RSUs)</t>
  </si>
  <si>
    <t>Changes in 2020</t>
  </si>
  <si>
    <t>Managers' Comments</t>
  </si>
  <si>
    <t>Filler56</t>
  </si>
  <si>
    <t>2019 Annual Base Salary - LC</t>
  </si>
  <si>
    <t>2019 Annual Sales Variable Target - LC</t>
  </si>
  <si>
    <t>2019 Annual Target Bonus  - LC</t>
  </si>
  <si>
    <t>2019 OTE - LC</t>
  </si>
  <si>
    <t>2019 OTE - USD</t>
  </si>
  <si>
    <t>2019 OTE - CP$</t>
  </si>
  <si>
    <t>OTE Min Range</t>
  </si>
  <si>
    <t>OTE Max Range</t>
  </si>
  <si>
    <t>Current Base %</t>
  </si>
  <si>
    <t>Current Sales Variable %</t>
  </si>
  <si>
    <t>Current  Non Sales Target Bonus %</t>
  </si>
  <si>
    <t>New  Base%</t>
  </si>
  <si>
    <t>New Sales Variable%</t>
  </si>
  <si>
    <t>new Non Sales Target Bonus%</t>
  </si>
  <si>
    <t>2019 Mid Year</t>
  </si>
  <si>
    <t>2019 Annual</t>
  </si>
  <si>
    <t>2020 Mid Year</t>
  </si>
  <si>
    <t>Contribution Compared to Others</t>
  </si>
  <si>
    <t>Growth Potential: Leadership</t>
  </si>
  <si>
    <t>Growth Potential: Professional</t>
  </si>
  <si>
    <t>Positive Mindset</t>
  </si>
  <si>
    <t>Employment Status</t>
  </si>
  <si>
    <t>Job Structure</t>
  </si>
  <si>
    <t xml:space="preserve"> % of Full Time Employment in 2020</t>
  </si>
  <si>
    <t>FTE</t>
  </si>
  <si>
    <t>Options ($)</t>
  </si>
  <si>
    <t>Value of unvested RSUs (Dec 31st, 20)</t>
  </si>
  <si>
    <t>Sep 2020 OTE (annual LC)</t>
  </si>
  <si>
    <t>Sep 2020 OTE USD</t>
  </si>
  <si>
    <t>Current Salary in USD</t>
  </si>
  <si>
    <t>Gap (Today - Sep)</t>
  </si>
  <si>
    <t>Bonus System Recommendation Inclduing FTE</t>
  </si>
  <si>
    <t>Bonus System Recommendation Inclduing FTE USD</t>
  </si>
  <si>
    <t># of ee that received increase</t>
  </si>
  <si>
    <t>New salaries of receiving increases
USD</t>
  </si>
  <si>
    <t>Current Salaries of Receiving Increases
USD</t>
  </si>
  <si>
    <t>Employee Type</t>
  </si>
  <si>
    <t>EL Program Name</t>
  </si>
  <si>
    <t>Target Bonus 2020 USD</t>
  </si>
  <si>
    <t>2020 pay Bonus USD</t>
  </si>
  <si>
    <t>Sales Plan RSU</t>
  </si>
  <si>
    <t>Eligible for RSUs</t>
  </si>
  <si>
    <t>Granted for RSUs</t>
  </si>
  <si>
    <t>Target</t>
  </si>
  <si>
    <t>Actual</t>
  </si>
  <si>
    <t>% Attainment</t>
  </si>
  <si>
    <t>% New customers</t>
  </si>
  <si>
    <t>% BTP</t>
  </si>
  <si>
    <t>% Cloud</t>
  </si>
  <si>
    <t>% Infinity</t>
  </si>
  <si>
    <t>% New Business</t>
  </si>
  <si>
    <t>Eligibility for Budget file</t>
  </si>
  <si>
    <t>Dec 2020 OTE LC</t>
  </si>
  <si>
    <t>OTE System Recommendation USD</t>
  </si>
  <si>
    <t>Peter McGinnis</t>
  </si>
  <si>
    <t>SE Manager - Central &amp; Local Government</t>
  </si>
  <si>
    <t>Security Engineering, UK &amp; I</t>
  </si>
  <si>
    <t>Ian Porteous</t>
  </si>
  <si>
    <t>Peter Sandkuijl</t>
  </si>
  <si>
    <t>Sales Variable</t>
  </si>
  <si>
    <t>January, 2021 - Title change from Title:Security Engineer Team Leader, Central &amp; Local Government to Title:SE Manager - Central &amp; Local Government || January, 2021 - Organization change from Yearly Salary:67200, Yearly Commission:16800, Total Compensation:84000 to Yearly Salary:73920, Yearly Commission:18480, Total Compensation:92400</t>
  </si>
  <si>
    <t xml:space="preserve"> </t>
  </si>
  <si>
    <t>Employee</t>
  </si>
  <si>
    <t>E41M</t>
  </si>
  <si>
    <t>Regular</t>
  </si>
  <si>
    <t>Christian Graffe</t>
  </si>
  <si>
    <t>Security Engineer</t>
  </si>
  <si>
    <t>E51P</t>
  </si>
  <si>
    <t>Dean Goldhill</t>
  </si>
  <si>
    <t>E41P</t>
  </si>
  <si>
    <t>Dean Hilton</t>
  </si>
  <si>
    <t>Rik Mason</t>
  </si>
  <si>
    <t>August, 2020 - Organization change to One-Time Bonus: 1000</t>
  </si>
  <si>
    <t>Mark Mitchell</t>
  </si>
  <si>
    <t>Team Leader - Direct Touch (North &amp; Scotland)</t>
  </si>
  <si>
    <t>January, 2021 - Promotion change from JS:E41P, Title:Security Engineer, Yearly Salary:64800, Yearly Commission:16200, Total Compensation:81000 to JS:E41M, Title:Team Leader - Direct Touch (North &amp; Scotland), Yearly Salary:73600, Yearly Commission:18800, Total Compensation:92400</t>
  </si>
  <si>
    <t>Thomas Aylen</t>
  </si>
  <si>
    <t>Team Leader - Channel &amp; SI</t>
  </si>
  <si>
    <t>January, 2021 - Organization change from JS:E61P, Title:Security Engineer, Yearly Salary:46400, Yearly Commission:11600, Total Compensation:58000 to JS:E51M, Title:Team Leader - Channel &amp; SI, Yearly Salary:59200, Yearly Commission:14800, Total Compensation:74000</t>
  </si>
  <si>
    <t>E51M</t>
  </si>
  <si>
    <t>Xiaole Chen</t>
  </si>
  <si>
    <t>February, 2021 - Status change from Employment Status:Employee to Employment Status:EMLA || January, 2021 - Status change from Employment Status:Employee to Employment Status:MLA</t>
  </si>
  <si>
    <t>EMLA</t>
  </si>
  <si>
    <t>Emmet Cleere</t>
  </si>
  <si>
    <t>Hayden Richardson</t>
  </si>
  <si>
    <t>Security Engineering, UK &amp; I EL</t>
  </si>
  <si>
    <t>Jan 1, 2021 - EL Comp update from 42,000 base + 6,000 commission (48,000 OTE) to 48,000 base + 12,000 commission (60,000 OTE). JS from E61P to E51P. Title from Associate Security Enginner to Security Engineer.</t>
  </si>
  <si>
    <t>EL</t>
  </si>
  <si>
    <t>James Asker</t>
  </si>
  <si>
    <t>SE Manager, Direct Touch - Territory Accounts</t>
  </si>
  <si>
    <t>Johnathan McGuigan</t>
  </si>
  <si>
    <t>Security Engineer- London, UK</t>
  </si>
  <si>
    <t>Kriti Mohun</t>
  </si>
  <si>
    <t>Matthew Griffiths</t>
  </si>
  <si>
    <t>SE Manager, Channel &amp; SI</t>
  </si>
  <si>
    <t>January, 2021 - Organization change from Title:SE Team Leader, Yearly Salary:68000, Yearly Commission:17000, Total Compensation:85000 to Title:SE Manager, Channel &amp; SI, RSU:30000, Yearly Salary:88000, Yearly Commission:22000, Total Compensation:110000</t>
  </si>
  <si>
    <t>Alastair Crawford</t>
  </si>
  <si>
    <t>Amad Hussain</t>
  </si>
  <si>
    <t>Security Engineering, UK EL</t>
  </si>
  <si>
    <t>Jan 1, 2021 - EL Comp update from 35,000 base + 5,000 commission (40,000 OTE) to 40,000 base + 10,000 commission (50,000 OTE) || January, 2021 - Organization change from Team:James Asker - London &amp; National to Team:Mark Mitchell - Direct Touch (North &amp; Scotland)</t>
  </si>
  <si>
    <t>E61P</t>
  </si>
  <si>
    <t>Andrew McGuigan</t>
  </si>
  <si>
    <t>SE Manager, Global &amp; Strategic Accounts</t>
  </si>
  <si>
    <t>Anthony Holdsworth</t>
  </si>
  <si>
    <t>May, 2020 - one time Bonus:2000</t>
  </si>
  <si>
    <t>Ashley Musk</t>
  </si>
  <si>
    <t>Bruno Rosillo Medem</t>
  </si>
  <si>
    <t>Jan 1, 2021 - EL Comp update from 42,000 base + 6,000 commission (48,000 OTE) to 48,000 base + 12,000 commission (60,000 OTE). JS from E61P to E51P. Title from Associate Security Engineer to Security Engineer.</t>
  </si>
  <si>
    <t>Chris Jones</t>
  </si>
  <si>
    <t>security Engineer</t>
  </si>
  <si>
    <t>Gary McCabe</t>
  </si>
  <si>
    <t>January, 2021 - Organization change from Team:James Asker - London &amp; National to Team:Mark Mitchell - Direct Touch (North &amp; Scotland)</t>
  </si>
  <si>
    <t>Humza Ismaiel</t>
  </si>
  <si>
    <t>Jan 1, 2021 - EL Comp update from 42,000 base + 6,000 commission (48,000 OTE) to 48,000 base + 12,000 commission (60,000 OTE). JS from E61P to E51P. Title from Associate Security Enginner to Security Engineer || January, 2021 - Organization change from Team:James Asker - London &amp; National to Team:Mark Mitchell - Direct Touch (North &amp; Scotland)</t>
  </si>
  <si>
    <t>Jeremy Templeman</t>
  </si>
  <si>
    <t>May, 2021: RSU grant of $30000 || April, 2021: title change from channel security engineer to security engineer; OTE change from 79500 to 87500</t>
  </si>
  <si>
    <t>Ken Humphreys</t>
  </si>
  <si>
    <t>Leigh Bradley</t>
  </si>
  <si>
    <t>Lewis Ryan</t>
  </si>
  <si>
    <t>Liam Churchman</t>
  </si>
  <si>
    <t>Lucy Sutton</t>
  </si>
  <si>
    <t>Matthew Manning</t>
  </si>
  <si>
    <t>Michael Simpson</t>
  </si>
  <si>
    <t>Muhammad Yahya Patel</t>
  </si>
  <si>
    <t>Simon Puryer</t>
  </si>
  <si>
    <t>Spiros Papageorgiou</t>
  </si>
  <si>
    <t>Sunny Gill</t>
  </si>
  <si>
    <t>Tony Rodriguez</t>
  </si>
  <si>
    <t>Vinny Brijlal</t>
  </si>
  <si>
    <t>Will Hargreaves</t>
  </si>
  <si>
    <t>David Fitzgerald</t>
  </si>
  <si>
    <t>Vytautas Zulonas</t>
  </si>
  <si>
    <t>Security Engineering, Nordics</t>
  </si>
  <si>
    <t>Jan Johannsen</t>
  </si>
  <si>
    <t>January, 2021 - Compensation change from JS:E51P, Yearly Salary:77000, Yearly Commission:16730, Total Compensation:93730 to JS:E41P, Yearly Salary:84000, Yearly Commission:21000, Total Compensation:105000</t>
  </si>
  <si>
    <t>Contractor</t>
  </si>
  <si>
    <t>Aleksandr Nosits</t>
  </si>
  <si>
    <t>Erling Strand</t>
  </si>
  <si>
    <t>April, 2021 - Compensation change from JS:E51P, Yearly Salary:869938, Yearly Commission:217485, Total Compensation:1087423 to JS:E41P, RSU:25000, Yearly Salary:1000000, Yearly Commission:250000, Total Compensation:1250000 || January, 2021 - Organization change from JS:E51P to JS:E41P</t>
  </si>
  <si>
    <t>Emanuel Da Costa</t>
  </si>
  <si>
    <t>January, 2021 - Organization change from JS:E51P to JS:E41P</t>
  </si>
  <si>
    <t>Frank Suijten</t>
  </si>
  <si>
    <t>Hans van den Boomen</t>
  </si>
  <si>
    <t>SE Team Leader, Netherlands</t>
  </si>
  <si>
    <t>May, 2020 - Organization change from Bonus:0 to Bonus:2000</t>
  </si>
  <si>
    <t>Jim-Tore Klingenberg</t>
  </si>
  <si>
    <t>Mark Weber</t>
  </si>
  <si>
    <t>Martijn Elzenaar</t>
  </si>
  <si>
    <t>July, 2020 - JS change from E51P to E41P</t>
  </si>
  <si>
    <t>Mats Ekdahl</t>
  </si>
  <si>
    <t>SE Team Leader</t>
  </si>
  <si>
    <t>July, 2020 - Promotion change from JS:E41P, Yearly Salary:993600, Yearly Commission:248400, Total Compensation:1242000 to JS:E41M, Yearly Salary:1080000, Yearly Commission:270000, Total Compensation:1350000</t>
  </si>
  <si>
    <t>Mert Cicek</t>
  </si>
  <si>
    <t>Patrick Veis</t>
  </si>
  <si>
    <t>January, 2021 - Compensation change from Yearly Salary:448800, Yearly Commission:112200, Total Compensation:561000 to Yearly Salary:520000, Yearly Commission:130000, Total Compensation:650000 || October, 2020 - Promotion change from E61P to E51P</t>
  </si>
  <si>
    <t>Balder Borup</t>
  </si>
  <si>
    <t>February, 2021 - Compensation change from Yearly Salary:405000, Yearly Commission:55000, Total Compensation:460000 to Yearly Salary:480000, Yearly Commission:120000, Total Compensation:600000 || July, 2020 - Promotion change from JS:E61P, Title:Associate Security Engineer to JS:E51P, Title:Security Engineer</t>
  </si>
  <si>
    <t>Daniel Tor-Andersson</t>
  </si>
  <si>
    <t>Engin Kacar</t>
  </si>
  <si>
    <t>July, 2020 - Compensation change from Yearly Salary:452000, Yearly Commission:113000, Total Compensation:565000 to Yearly Salary:520000, Yearly Commission:130000, Total Compensation:650000</t>
  </si>
  <si>
    <t>Eric Schefstrom</t>
  </si>
  <si>
    <t>Hampus Hedvall</t>
  </si>
  <si>
    <t>Imane El Abbadi</t>
  </si>
  <si>
    <t>January, 2021 - Organization change from JS:E61P to JS:E51P || May, 2020 - Compensation change to RSU:15000</t>
  </si>
  <si>
    <t>Jarno Ahlstrom</t>
  </si>
  <si>
    <t>Joakim Bengtsson</t>
  </si>
  <si>
    <t>Joakim Wall</t>
  </si>
  <si>
    <t>Jonas Udsen</t>
  </si>
  <si>
    <t>Koen Eeckhoudt</t>
  </si>
  <si>
    <t>Kristof Lossie</t>
  </si>
  <si>
    <t>SE Team Leader, BELUX</t>
  </si>
  <si>
    <t>Lawin Sherko</t>
  </si>
  <si>
    <t>Nicklas Bargell</t>
  </si>
  <si>
    <t>Niels Poulsen</t>
  </si>
  <si>
    <t>SE Team Leader, Denmark</t>
  </si>
  <si>
    <t>Nils Ove Gamlem</t>
  </si>
  <si>
    <t>SE Team Leader, Norway, Check Point Evangelist</t>
  </si>
  <si>
    <t>Jonas Nyquist</t>
  </si>
  <si>
    <t>July, 2020 - Status change from % Employment:50 to % Employment:75</t>
  </si>
  <si>
    <t>PTE</t>
  </si>
  <si>
    <t>Richard Lopes Duarte</t>
  </si>
  <si>
    <t>Roelof Van Steendam</t>
  </si>
  <si>
    <t>Steve Van Reeth</t>
  </si>
  <si>
    <t>Steven de Boer</t>
  </si>
  <si>
    <t>February, 2021 - Status change from Employment Status:MLA to Employment Status:Employee || February, 2021 - Status change from Employment Status:Employee to Employment Status:MLA || January, 2021 - Status change from Employment Status:MLA to Employment Status:Employee || January, 2021 - Status change from Employment Status:Employee to Employment Status:MLA</t>
  </si>
  <si>
    <t>Zahier Madhar</t>
  </si>
  <si>
    <t>Rami Rauanmaa</t>
  </si>
  <si>
    <t>SE Team Leader, Finland</t>
  </si>
  <si>
    <t>Toni Nurminen</t>
  </si>
  <si>
    <t>Tuomas Juupaluoma</t>
  </si>
  <si>
    <t>Afik Regev</t>
  </si>
  <si>
    <t>Cloud Security Architect</t>
  </si>
  <si>
    <t>Security Expert EMEA</t>
  </si>
  <si>
    <t>Derek Middlemiss</t>
  </si>
  <si>
    <t>May, 2021: RSU grant of $35000 || April, 2021: title change from security engineer to cloud security architect; salary change from 33000 to 35000 || May, 2020 - Compensation change to RSU:30000 || April, 2020 - Compensation change from Monthly Salary:18400, Monthly Commission:4600, Total Compensation:276000 to Monthly Salary:26400, Monthly Commission:6600, Total Compensation:396000</t>
  </si>
  <si>
    <t>Stuart Green</t>
  </si>
  <si>
    <t xml:space="preserve">Cloud Security Architect   </t>
  </si>
  <si>
    <t>May, 2020 - Compensation change to Team Derek Middlemiss - Cloud Sales Architects, EMEA Title Cloud Security Architect JS E41P Salary (base) 66400 Commission 16600 Total Compensation 83000 CP$ 133193 US$ 110667 || April, 2020 - Promotion change from Team:Derek Middlemiss - Cloud Sales Architects, EMEA, Title:Cloud Security Architect , Yearly Salary:57000, Yearly Commission:14250, Total Compensation:71250 to Team:Derek Middlemiss - Cloud Sales Architects, EMEA, Title:Cloud Security Architect , Yearly Salary:66400, Yearly Commission:16600, Total Compensation:83000 || April, 2020 - Promotion change from JS:E41P, Team:Derek Middlemiss - Cloud Sales Architects, EMEA, Title:Cloud Security Architect , Yearly Salary:61100, Yearly Commission:15200, Total Compensation:83000 to JS:E51P, Team:Mark Hitchins - Channel &amp; SI, Title:Security Engineer- London , UK, Yearly Salary:57000, Yearly Commission:14250, Total Compensation:71250</t>
  </si>
  <si>
    <t>Arnfinn Strand</t>
  </si>
  <si>
    <t xml:space="preserve">EMEA Cloud Solutions Architects Lead </t>
  </si>
  <si>
    <t>November, 2020 - Compensation change from Yearly Salary:1088000, Yearly Commission:272000, Total Compensation:1360000 to Yearly Salary:1142400, Yearly Commission:285600, Total Compensation:1428000 || October, 2020 - Promotion change from Title:Cloud Security Architect to Title:EMEA Cloud Solutions Architects Lead</t>
  </si>
  <si>
    <t>Aurelien Miginiac</t>
  </si>
  <si>
    <t>GSI Security Solutions Expert</t>
  </si>
  <si>
    <t>November, 2020 - Organization change from Title:GSI Security Engineer to Title:GSI Security Solutions Expert</t>
  </si>
  <si>
    <t>Gonzalo Rocamador</t>
  </si>
  <si>
    <t>Laszlo Csosza</t>
  </si>
  <si>
    <t>Michel Markusevic</t>
  </si>
  <si>
    <t>GSI Security Solutions Expert, Check Point Evangelist</t>
  </si>
  <si>
    <t>November, 2020 - Organization change from Title:GSI Security Engineer, Check Point Evangelist to Title:GSI Security Solutions Expert, Check Point Evangelist</t>
  </si>
  <si>
    <t>Peter Elmer</t>
  </si>
  <si>
    <t>Security Expert Europe, Check Point Evangelist</t>
  </si>
  <si>
    <t>Tom Kendrick</t>
  </si>
  <si>
    <t>Target Bonus</t>
  </si>
  <si>
    <t>May, 2020 - Transfer change from Cost Center:Threat Prevention Sales UK (620416), Title:Customer Success Manager, Check Point Evangelist, Office:London - Home, Team:Eitan Erez - Threat Prevention Security Experts, Employment Status:Employee, Yearly Salary:93000, Total Compensation:118,000 to Cost Center:Sales-UK (620410), Title:Security Expert EMEA, Office:London - Home, Team:Derek Middlemiss - Security Expert, Employment Status:Employee, Yearly Salary:93000, Yearly Commission:25000, Total Compensation:118,000</t>
  </si>
  <si>
    <t>William Mikanowski</t>
  </si>
  <si>
    <t>Andy Nicholson</t>
  </si>
  <si>
    <t>Antoinette Hodes</t>
  </si>
  <si>
    <t>Christoph Strebl</t>
  </si>
  <si>
    <t>Geert De Ron</t>
  </si>
  <si>
    <t>Cloud Security Architect - Benelux</t>
  </si>
  <si>
    <t>Jim Oqvist</t>
  </si>
  <si>
    <t>January, 2021 - Status change from Employment Status:Employee to Employment Status:MLA</t>
  </si>
  <si>
    <t>MLA</t>
  </si>
  <si>
    <t>Alberto Araque</t>
  </si>
  <si>
    <t>Security Engineering, SER EL</t>
  </si>
  <si>
    <t>David Gubiani</t>
  </si>
  <si>
    <t>Jan 1, 2021 - EL Comp update from 40,000 base + 10,000 commission (50,000 OTE) to 52,000 base + 13,000 commission (65,000 OTE). JS from E61P to E51P. Title from Associate Security Enginner to Security Engineer.</t>
  </si>
  <si>
    <t>Claudio Maroni</t>
  </si>
  <si>
    <t>Security Engineering, SER</t>
  </si>
  <si>
    <t>December, 2020 - Organization change from JS:E51P to JS:E41P || November, 2020 - Compensation change from Yearly Salary:80000, Yearly Commission:20000, Total Compensation:100000 to Yearly Salary:80350, Yearly Commission:20000, Total Compensation:100350</t>
  </si>
  <si>
    <t>Gustavo Yuste</t>
  </si>
  <si>
    <t xml:space="preserve">Security Engineer </t>
  </si>
  <si>
    <t>April, 2020 - Compensation change fromYearly Salary:84000, Yearly Commission:36000, Total Compensation:120000 to Yearly Salary:96000, Yearly Commission:24000, Total Compensation:120000</t>
  </si>
  <si>
    <t>Haizea Oribe</t>
  </si>
  <si>
    <t>Juan carlos Romero</t>
  </si>
  <si>
    <t>Miguel Hernes</t>
  </si>
  <si>
    <t>Bruno Duarte</t>
  </si>
  <si>
    <t>January, 2021 - Promotion change from JS:E51P, Title:Security Engineer, Yearly Salary:60000, Yearly Commission:15000, Total Compensation:75000 to JS:E41M, Title:SE Team Leader, RSU:15000, Yearly Salary:68000, Yearly Commission:17000, Total Compensation:85000</t>
  </si>
  <si>
    <t>Alfonso Perez Roel</t>
  </si>
  <si>
    <t>Carlos Sastre Garrido</t>
  </si>
  <si>
    <t>Catarina Lourenco</t>
  </si>
  <si>
    <t>Jan 1, 2021 - EL Comp update from 36,000 base + 9,000 commission (45,000 OTE) to 48,800 base + 12,200 commission (61,000 OTE). JS from E61P to E51P. Title from Associate Security Enginner to Security Engineer.</t>
  </si>
  <si>
    <t>David Galdran</t>
  </si>
  <si>
    <t>Security Engineer Team Leader, Major Account</t>
  </si>
  <si>
    <t>January, 2021 Title change from SE Team Leader to Security Engineer Team Leader, Major Account</t>
  </si>
  <si>
    <t>Jose Huertas Moya</t>
  </si>
  <si>
    <t>October, 2020 - Organization change to One-Time Bonus: 1000</t>
  </si>
  <si>
    <t>Emanuele Baldon</t>
  </si>
  <si>
    <t>Eusebio Nieva</t>
  </si>
  <si>
    <t>SE Manager, Iberia, Check Point Evangelist</t>
  </si>
  <si>
    <t>Ezio Bellingeri</t>
  </si>
  <si>
    <t xml:space="preserve">April, 2020 - Compensation change to One Time bonus: 2,000 Euro </t>
  </si>
  <si>
    <t>Francisco Javier Santos Rodriguez</t>
  </si>
  <si>
    <t>Jan 1, 2021 - EL Comp update from 36,000 base + 9,000 commission (45,000 OTE) to 52,000 base + 13,000 commission (65,000 OTE). JS from E61P to E51P. Title from Associate Security Enginner to Security Engineer.</t>
  </si>
  <si>
    <t>Giorgio Brembati</t>
  </si>
  <si>
    <t xml:space="preserve">Jan 1, 2021 - EL Comp update from 42,400 base + 10,600 commission (53,000 OTE) to 52,000 base + 13,000 commission (65,000 OTE). JS from E61P to E51P. </t>
  </si>
  <si>
    <t>Jose De Bonis</t>
  </si>
  <si>
    <t>January, 2021 - Compensation change from Yearly Salary:48000, Yearly Commission:12000, Total Compensation:60000 to RSU:20000, Yearly Salary:60000, Yearly Commission:15000, Total Compensation:75000 || May, 2020 - Compensation change to Target Bonus: 3975</t>
  </si>
  <si>
    <t>Marco Fanuli</t>
  </si>
  <si>
    <t>Security Engineer Team Leader, Channel</t>
  </si>
  <si>
    <t>Marco Pisano</t>
  </si>
  <si>
    <t>Marco Sorrenti</t>
  </si>
  <si>
    <t>Jan 1, 2021 - EL Comp update from 42,400 base + 10,600 commission (53,000 OTE) to 50,400 base + 12,600 commission (63,000 OTE). JS from E61P to E51P|| May, 2020 - one timeBonus: 4000</t>
  </si>
  <si>
    <t>Massimo Cereda</t>
  </si>
  <si>
    <t>Philippe Rondel</t>
  </si>
  <si>
    <t>Senior Security Architect, SER, Check Point Evangelist</t>
  </si>
  <si>
    <t>E31P</t>
  </si>
  <si>
    <t>Pierluigi Torriani</t>
  </si>
  <si>
    <t>SE Manager, Italy</t>
  </si>
  <si>
    <t>Raul Villanua</t>
  </si>
  <si>
    <t>Security Engineer Team Leader</t>
  </si>
  <si>
    <t>January, 2021 - Title change from SE Tram Leader, Territories to Security Engineer Team Leader</t>
  </si>
  <si>
    <t>Valerio Del Nobile</t>
  </si>
  <si>
    <t>December, 2020 - Organization change from JS:E51P to JS:E41P</t>
  </si>
  <si>
    <t>Victor Molina Rodriguez</t>
  </si>
  <si>
    <t>SE Team Leader, Channel</t>
  </si>
  <si>
    <t>January, 2021 - Title change from  SE Team Leader  to  SE Team Leader, Channel</t>
  </si>
  <si>
    <t>Xavier Duros</t>
  </si>
  <si>
    <t>SE Manager France</t>
  </si>
  <si>
    <t>Rudy Malka</t>
  </si>
  <si>
    <t>Security Engineer Team Leader Channel, GSI, Partner Alliance</t>
  </si>
  <si>
    <t>January, 2021 - Promotion change from JS:E51P to JS:E41M || January, 2021 - Organization change from Title:Security Engineer to Title:Security Engineer Team Leader Channel, GSI, Partner Alliance || May, 2020 - Compensation change to RSU:25000 || April, 2020 - Organization change from Team:Xavier Duros - System Engineering, Major Accounts, France to Team:Xavier Duros - SE France</t>
  </si>
  <si>
    <t>Adrien Merveille</t>
  </si>
  <si>
    <t>January, 2021 - Org title change from Security Engineer Team Leader, Enterprise to Security Engineer Team Leader</t>
  </si>
  <si>
    <t>Alessandra Pranzo</t>
  </si>
  <si>
    <t>Alexandre Parent</t>
  </si>
  <si>
    <t>Blandine Delaporte</t>
  </si>
  <si>
    <t>Security Engineer Team Leader Major Accounts, Check Point Evangelist</t>
  </si>
  <si>
    <t>January, 2021 -  Organization change from Title:Security Engineer Team Leader (Channel), Check Point Evangelist to Title:Security Engineer Team Leader Major Accounts, Check Point Evangelist ||May, 2020 - Organization change from Title:Security Engineer Team Leader (Channel) to Title:Security Engineer Team Leader (Channel), Check Point Evangelist</t>
  </si>
  <si>
    <t>Boris Le Coquil</t>
  </si>
  <si>
    <t>Carlos Morais</t>
  </si>
  <si>
    <t>Emmanuel Caboor</t>
  </si>
  <si>
    <t>April, 2020 - Organization change from Team:Xavier Duros - System Engineering, Major Accounts, France to Team:Adrien Merveille - System Engineering, Enterprise, France</t>
  </si>
  <si>
    <t>Fabrizio Lingi</t>
  </si>
  <si>
    <t>Frederic Herault</t>
  </si>
  <si>
    <t xml:space="preserve">Security Engineer  </t>
  </si>
  <si>
    <t>Jose Antonio Madronal</t>
  </si>
  <si>
    <t>Julien Roberjot</t>
  </si>
  <si>
    <t xml:space="preserve">Jan 1, 2021 - EL Comp update from 41,600 base + 10,400 commission (52,000 OTE) to 52,000 base + 13,000 commission (65,000 OTE). JS from E61P to E51P. </t>
  </si>
  <si>
    <t>Karim Hamia</t>
  </si>
  <si>
    <t>Kawaljot Singh</t>
  </si>
  <si>
    <t>Luigi Zeccardo</t>
  </si>
  <si>
    <t>Marck TO</t>
  </si>
  <si>
    <t>Marien Spreux</t>
  </si>
  <si>
    <t>Michele Gullia</t>
  </si>
  <si>
    <t>Oronzo Ungaro</t>
  </si>
  <si>
    <t>Paolo Castelli</t>
  </si>
  <si>
    <t>Direct Touch Team Leader Italy South</t>
  </si>
  <si>
    <t>Patrick Palliet</t>
  </si>
  <si>
    <t>Ruben Montes Lozano</t>
  </si>
  <si>
    <t>Saida Laga</t>
  </si>
  <si>
    <t>Sergio Romaniega Pineiro</t>
  </si>
  <si>
    <t>Yolanda Belinchon Monjas</t>
  </si>
  <si>
    <t>Aleksey Beloglazov</t>
  </si>
  <si>
    <t>Beyond the Perimeter Security Expert, Eastern Europe</t>
  </si>
  <si>
    <t>Beyond the Perimeter Security Experts EMEA</t>
  </si>
  <si>
    <t>Christian Sandberg</t>
  </si>
  <si>
    <t>Gethin Jones</t>
  </si>
  <si>
    <t>Beyond The Permiter Security Architect UKI</t>
  </si>
  <si>
    <t>April, 2020 - Promotion change from Team:Tobias Glasow - Beyond the perimeter Security Experts, Title:Beyond The Permiter Security Architect UKI to Team:Mark Hitchins - Channel &amp; SI, Title:Security Engineer</t>
  </si>
  <si>
    <t>Magnus Skold</t>
  </si>
  <si>
    <t>Beyond the Perimeter Security Expert, Nordics</t>
  </si>
  <si>
    <t>Daniel Arnanz</t>
  </si>
  <si>
    <t>Beyond the Perimeter Security Expert</t>
  </si>
  <si>
    <t>Giovanni Carnovale</t>
  </si>
  <si>
    <t>Issam El Haddioui</t>
  </si>
  <si>
    <t>Igor Moskowitz</t>
  </si>
  <si>
    <t>Beyond the Perimeter Security Expert, CER</t>
  </si>
  <si>
    <t>September, 2020 - Status change from Employment Status:MLA to Employment Status:Employee || August, 2020 - Status change from Employment Status:MLA to Employment Status:Employee || August, 2020 - Status change from Employment Status:Employee to Employment Status:MLA || July, 2020 - Status change from Employment Status:Employee to Employment Status:MLA</t>
  </si>
  <si>
    <t>Martin Koldovsky</t>
  </si>
  <si>
    <t>Tobias Glasow</t>
  </si>
  <si>
    <t>Beyond the Perimeter Security Experts Team Leader</t>
  </si>
  <si>
    <t>Bechor Pinhas</t>
  </si>
  <si>
    <t>Security Engineering, Middle East</t>
  </si>
  <si>
    <t>Eran Nafusi</t>
  </si>
  <si>
    <t>Fatih Ergul</t>
  </si>
  <si>
    <t>Jan, 2021: title change from SE to SE TL; JS from E41P to E41M || October, 2020 - Compensation change from Yearly Salary:520000, Yearly Commission:130000, Total Compensation:650000 to Yearly Salary:720000, Yearly Commission:180000, Total Compensation:900000</t>
  </si>
  <si>
    <t>Benny Shtivi</t>
  </si>
  <si>
    <t>Gokhan Haskoylu</t>
  </si>
  <si>
    <t>SE Manager, Turkey &amp; GCC</t>
  </si>
  <si>
    <t>Jan, 2021: title change from SE TL to SE Manager, Turkey &amp; GCC || October, 2020 - Compensation change from Salary (base):624000,Sales Variable:156000,Total Compensation:780000 to Salary (base):800000,Sales Variable:200000,Total Compensation:1000000</t>
  </si>
  <si>
    <t>Noam Lerer</t>
  </si>
  <si>
    <t>Ron Lupu</t>
  </si>
  <si>
    <t>Saad Nizam</t>
  </si>
  <si>
    <t>Sameer Basha</t>
  </si>
  <si>
    <t>Alex Spector</t>
  </si>
  <si>
    <t>January, 2021: title change from associate SE to SE</t>
  </si>
  <si>
    <t>Cem Berberoglu</t>
  </si>
  <si>
    <t>Jan, 2021: title change from associate SE to SE || November, 2020 - Organization change from Yearly Salary:129600, Yearly Commission:32400, Total Compensation:162000 to Yearly Salary:264000, Yearly Commission:66000, Total Compensation:330000</t>
  </si>
  <si>
    <t>David Azoulay</t>
  </si>
  <si>
    <t>Eli Sisso</t>
  </si>
  <si>
    <t>Jacob Shriki</t>
  </si>
  <si>
    <t>Kerem Ates</t>
  </si>
  <si>
    <t>November, 2020 - Organization change from Yearly Salary:289280, Yearly Commission:72320, Total Compensation:361600 to Yearly Salary:520000, Yearly Commission:130000, Total Compensation:650000</t>
  </si>
  <si>
    <t>Vikas Yadav</t>
  </si>
  <si>
    <t>Yehonathan Perez</t>
  </si>
  <si>
    <t>Ali Yilmaz</t>
  </si>
  <si>
    <t>Christopher Lutat</t>
  </si>
  <si>
    <t>Cloud Expert</t>
  </si>
  <si>
    <t>Security Engineering, CER</t>
  </si>
  <si>
    <t>Christine Schoenig</t>
  </si>
  <si>
    <t>May, 2021: RSU grant of $30000 || April, 2021: OTE change from 124500 to 130000 || January, 2021 – Re-org title Change from Security Expert to Cloud Expert</t>
  </si>
  <si>
    <t>Christian Schrallhammer</t>
  </si>
  <si>
    <t>May, 2021: RSU grant of $20000 || April, 2021: OTE change from 102500 to 110000 || January, 2021 – Re-org JS Change from E51P to E41P</t>
  </si>
  <si>
    <t>Eugen Hinz</t>
  </si>
  <si>
    <t>May, 2020 - Compensation change from Yearly Salary:89600, Yearly Commission:21900, Total Compensation:111500 to Yearly Salary:96000, Yearly Commission:24000, Total Compensation:120000</t>
  </si>
  <si>
    <t>Jochen Maier</t>
  </si>
  <si>
    <t>SE Team Leader Commercial &amp; Industry</t>
  </si>
  <si>
    <t>January, 2021 – Re-org title Change from SE Team Leader, Major Account Industry to SE Team Leader Commercial &amp; Industry</t>
  </si>
  <si>
    <t>Jonas Reiter</t>
  </si>
  <si>
    <t>May, 2021: RSU grant of $20000 || April, 2021: OTE change from 85000 to 95000 || June, 2020 - Compensation change from Yearly Salary:59900, Yearly Commission:14300, Total Compensation:74200 to Yearly Salary:68000, Yearly Commission:17000, Total Compensation:85000 || May, 2020 - JS change from E61P to S51P</t>
  </si>
  <si>
    <t>Marcel Schreiner</t>
  </si>
  <si>
    <t>Martin Odenthal</t>
  </si>
  <si>
    <t>SE Manager Named &amp; Major Accounts</t>
  </si>
  <si>
    <t>January, 2021 – Re-org title Change from SE Manager, Major Accounts and Enterprise to SE Manager Named &amp; Major Accounts</t>
  </si>
  <si>
    <t>Matthieu Feroul</t>
  </si>
  <si>
    <t>Philipp Slaby</t>
  </si>
  <si>
    <t>SE Manager Austria</t>
  </si>
  <si>
    <t>May, 2020 - Compensation change from One-Time Bonus: 4050 to One-Time Bonus: 6075 || August, 2020 - Promotion change from Title:SE Team Leader to Title:SE Manager Austria</t>
  </si>
  <si>
    <t>Patrick Fetter</t>
  </si>
  <si>
    <t>May, 2020 - Status change from Employment Status:MLA to Employment Status:Employee || April, 2020 - Status change from Employment Status:Employee to Employment Status:MLA</t>
  </si>
  <si>
    <t>Stefan Roesch</t>
  </si>
  <si>
    <t>February, 2021 - Status change from Employment Status:Employee to Employment Status:MLA</t>
  </si>
  <si>
    <t>Ali Jan Irani</t>
  </si>
  <si>
    <t>May, 2021: RSU grant of $20000 || April, 2021: OTE change from 101500 to 110000</t>
  </si>
  <si>
    <t>Andre Tobers</t>
  </si>
  <si>
    <t>May, 2021: RSU grant of $20000 || April, 2021: OTE change from 97500 to 110000</t>
  </si>
  <si>
    <t>Andreas Maar</t>
  </si>
  <si>
    <t>November, 2020 - Compensation change to One-Time Bonus: 1832</t>
  </si>
  <si>
    <t>Armin Thommen</t>
  </si>
  <si>
    <t>SE Team Leader Strategic MAM</t>
  </si>
  <si>
    <t>Bernd Bremme</t>
  </si>
  <si>
    <t>Cyrill Fueglister</t>
  </si>
  <si>
    <t>Dirk Berger</t>
  </si>
  <si>
    <t>SE Manager Channel, Telco, TAM</t>
  </si>
  <si>
    <t>January, 2021 – Re-org title Change from SE Manager, Channel to SE Manager Channel, Telco, TAM</t>
  </si>
  <si>
    <t>Fabrizia Vollenweider</t>
  </si>
  <si>
    <t>Security Engineering, CER EL</t>
  </si>
  <si>
    <t>Jan 1, 2021 - EL Comp update from 104,000 base + 11,000 commission (115,000 OTE) to 112,000 base + 28,000 commission (140,000 OTE). JS from E61P to E51P.</t>
  </si>
  <si>
    <t>Frank Roettgen</t>
  </si>
  <si>
    <t>Heiko Benke</t>
  </si>
  <si>
    <t>Jan Krueger</t>
  </si>
  <si>
    <t>Jan Steiert</t>
  </si>
  <si>
    <t>Jason Card</t>
  </si>
  <si>
    <t>Thomas Mussler</t>
  </si>
  <si>
    <t>October, 2020 - Organization change to One-Time Bonus: 1000 || November, 2020 - Compensation change to One-Time Bonus: 7608</t>
  </si>
  <si>
    <t>Juerg Wiesmann</t>
  </si>
  <si>
    <t>Laurent (Laurent) Patrigot</t>
  </si>
  <si>
    <t>May, 2020 - Compensation change to RSU:30000</t>
  </si>
  <si>
    <t>Markus Blum</t>
  </si>
  <si>
    <t>January, 2021 – Re-org JS Change from E61P to E51P</t>
  </si>
  <si>
    <t>Markus Wagner</t>
  </si>
  <si>
    <t>Nils Fasel</t>
  </si>
  <si>
    <t>May, 2021: RSU grant of $20000 || April, 2021: OTE change from 99500 to 105000</t>
  </si>
  <si>
    <t>Mike Majunke</t>
  </si>
  <si>
    <t>September, 2020 - Status change from Employment Status:Employee to Employment Status:MLA</t>
  </si>
  <si>
    <t>Patrik Honegger</t>
  </si>
  <si>
    <t>SE Manager, Switzerland, Check Point Evangelist</t>
  </si>
  <si>
    <t>Ralf Dieffenbach</t>
  </si>
  <si>
    <t>Security Engineer, Channel</t>
  </si>
  <si>
    <t>January, 2021 – Re-org JS Change from E51P to E41P</t>
  </si>
  <si>
    <t>Ralf Wuestling</t>
  </si>
  <si>
    <t>Remco Guntenaar</t>
  </si>
  <si>
    <t>Sidney Ross</t>
  </si>
  <si>
    <t>Stefan Ehrhardt</t>
  </si>
  <si>
    <t>Stephane Badan</t>
  </si>
  <si>
    <t>Thomas Ernst</t>
  </si>
  <si>
    <t>Ulrike Scharf</t>
  </si>
  <si>
    <t>SE Team Leader - Public &amp; Finance</t>
  </si>
  <si>
    <t>January, 2021 – Re-org title Change from SE Team Leader - Finance and Government to SE Team Leader - Public &amp; Finance</t>
  </si>
  <si>
    <t>Dominik Hermbusche</t>
  </si>
  <si>
    <t>Federico Calabro</t>
  </si>
  <si>
    <t>Martin Jobelius</t>
  </si>
  <si>
    <t>David Buchweitz</t>
  </si>
  <si>
    <t>EMEA SE</t>
  </si>
  <si>
    <t>German Khokhlov</t>
  </si>
  <si>
    <t>Mark Hitchins</t>
  </si>
  <si>
    <t>Head of SE Channels Engineering, EMEA</t>
  </si>
  <si>
    <t>September, 2020 - Compensation change to RSU:30000 || August, 2020 - Promotion change from JS:E41M, Title:SE Manager, Channel &amp; SI, Yearly Salary:102400, Yearly Commission:25600, Total Compensation:128000 to JS:E31M, Title:Head of SE Channels Engineering, EMEA, Yearly Salary:112000, Yearly Commission:28000, Total Compensation:140000</t>
  </si>
  <si>
    <t>Peter Kovalcik</t>
  </si>
  <si>
    <t>Regional Director, Security Engineering EE</t>
  </si>
  <si>
    <t>October, 2020 - Compensation change to RSU:45000</t>
  </si>
  <si>
    <t>E31M</t>
  </si>
  <si>
    <t>Andrew Mathu</t>
  </si>
  <si>
    <t>Arkadiy Vykhodtsev</t>
  </si>
  <si>
    <t>EMEA SE EL</t>
  </si>
  <si>
    <t>Jan 1, 2021 - EL Comp update from 1,275,000 base + 225,000 commission (1,500,000 OTE) to 2,000,000 base + 500,000 commission (2,500,000 OTE). JS from E61P to E51P. Title from Associate Security Enginner to Security Engineer.</t>
  </si>
  <si>
    <t>Artemiy Glazunov</t>
  </si>
  <si>
    <t>October, 2020 - Compensation change from Yearly Salary:1945800, Yearly Commission:486450, Total Compensation:2432250 to Yearly Salary:2529540, Yearly Commission:632460, Total Compensation:3162000</t>
  </si>
  <si>
    <t>Head of Beyond the Perimeter Security Experts</t>
  </si>
  <si>
    <t>May, 2020 - Compensation change to RSU:90000 || April, 2020 - Compensation change from Yearly Salary:1220000, Yearly Commission:305000, Total Compensation:1525000 to Yearly Salary:1400000, Yearly Commission:350000, Total Compensation:1750000</t>
  </si>
  <si>
    <t>Regional Director Security Engineering CER, Check Point Evangelist</t>
  </si>
  <si>
    <t>E20M</t>
  </si>
  <si>
    <t>Regional Director, Security Engineering SER</t>
  </si>
  <si>
    <t>Head of Security Solutions Engineering, EMEA</t>
  </si>
  <si>
    <t>July, 2020 - Title change from Title:Security Solutions, Engineering Manager, Europe, Total Compensation:0 to Title:Head of Security Solutions Engineering, EMEA, Total Compensation:0</t>
  </si>
  <si>
    <t>Dmitry Voronkov</t>
  </si>
  <si>
    <t xml:space="preserve">Security Engineer Team Leader </t>
  </si>
  <si>
    <t>Regional Director, Security Engineering UK &amp; I, Check Point Evangelist</t>
  </si>
  <si>
    <t>May, 2020 - Organization change from Title:Regional Director, Security Engineering UK &amp; I to Title:Regional Director, Security Engineering UK &amp; I, Check Point Evangelist</t>
  </si>
  <si>
    <t>Michael Tumusiime</t>
  </si>
  <si>
    <t xml:space="preserve">SE Team Leader </t>
  </si>
  <si>
    <t>July, 2020 - Promotion change from JS:E41P, Title:Security Engineer, Yearly Salary:7200000, Yearly Commission:1800000, Total Compensation:9000000 to JS:E41M, Title:SE Team Leader , Yearly Salary:7920000, Yearly Commission:1980000, Total Compensation:9900000</t>
  </si>
  <si>
    <t>Richard Mutasa</t>
  </si>
  <si>
    <t>August, 2020 - JS change from E61P to E51P</t>
  </si>
  <si>
    <t>Rukome Agwae</t>
  </si>
  <si>
    <t>Mac-Aurele Dzoudom</t>
  </si>
  <si>
    <t>Contractor Extension comment is missing</t>
  </si>
  <si>
    <t>Alexander Kotelnikov</t>
  </si>
  <si>
    <t>Alexey Dubrovskiy</t>
  </si>
  <si>
    <t>Amir Aliev</t>
  </si>
  <si>
    <t>Andrey Chernyakov</t>
  </si>
  <si>
    <t>Anton Berezovskiy</t>
  </si>
  <si>
    <t>Artem Moskalenko</t>
  </si>
  <si>
    <t>Dmitry Kudra</t>
  </si>
  <si>
    <t>SE Manager, Middle East</t>
  </si>
  <si>
    <t>Ivan Chernyshenko</t>
  </si>
  <si>
    <t>Regional Director, Security Engineering Nordics</t>
  </si>
  <si>
    <t>Justice Anyai</t>
  </si>
  <si>
    <t>Security Engineer, Check Point Evangelist</t>
  </si>
  <si>
    <t>May, 2020 - Organization change from Title:Security Engineer to Title:Security Engineer, Check Point Evangelist</t>
  </si>
  <si>
    <t>Nikita Durov</t>
  </si>
  <si>
    <t>SE Manager, CIS</t>
  </si>
  <si>
    <t>Njoroge Erick</t>
  </si>
  <si>
    <t>Nomatter Anderson</t>
  </si>
  <si>
    <t>Petr Aznabaev</t>
  </si>
  <si>
    <t>Sergey Slepkov</t>
  </si>
  <si>
    <t>January, 2021 - Organization change from JS:E51P to JS:E41P || August, 2020 - Compensation change from Yearly Salary:1666900, Yearly Commission:416725, Total Compensation:2083625 to Yearly Salary:2560000, Yearly Commission:640000, Total Compensation:3200000</t>
  </si>
  <si>
    <t>Sergey Zabula</t>
  </si>
  <si>
    <t>Trymore Hove</t>
  </si>
  <si>
    <t>Valeriy Denisov</t>
  </si>
  <si>
    <t>Dennis Kigen</t>
  </si>
  <si>
    <t>Nikita Konnov</t>
  </si>
  <si>
    <t>Ivan Strbac</t>
  </si>
  <si>
    <t>Security Engineering , Eastern Europe</t>
  </si>
  <si>
    <t>September, 2020 - Compensation change from Yearly Salary:50500, Yearly Commission:12600, Total Compensation:63100 to Yearly Salary:58000, Yearly Commission:14500, Total Compensation:72500</t>
  </si>
  <si>
    <t>Marko Ostanek</t>
  </si>
  <si>
    <t>Petar Markota</t>
  </si>
  <si>
    <t>Security Engineering , Eastern Europe EL</t>
  </si>
  <si>
    <t>Jan 1, 2021 - EL Comp update from 24,000 base + 6,000 commission (30,000 OTE) to 28,800 base + 7,200 commission (36,000 OTE). JS from E61P to E51P. Title from Associate Security Enginner to Security Engineer.</t>
  </si>
  <si>
    <t>Bill Nikolopoulos</t>
  </si>
  <si>
    <t>SE Team Leader, Greece</t>
  </si>
  <si>
    <t>Konstantina Koukou</t>
  </si>
  <si>
    <t>May, 2020 - Organization change from Title:Security Engineer to Title:Security Engineer, Check Point Evangelist || September, 2020 - Compensation change from Yearly Salary:40000, Yearly Commission:10000, Total Compensation:50000 to Yearly Salary:44000, Yearly Commission:11000, Total Compensation:55000</t>
  </si>
  <si>
    <t>Marcin Idec</t>
  </si>
  <si>
    <t>Pavel Krejci</t>
  </si>
  <si>
    <t>Petr Kadrmas</t>
  </si>
  <si>
    <t>Security Engineer Eastern Europe</t>
  </si>
  <si>
    <t>Tomas Ruzicka</t>
  </si>
  <si>
    <t>SE Team Leader, Czech Republic</t>
  </si>
  <si>
    <t>Wojciech Marczynski</t>
  </si>
  <si>
    <t>Security Engineering Team Leader</t>
  </si>
  <si>
    <t>Fanis Tsomis</t>
  </si>
  <si>
    <t>Security Engineering , EE EL</t>
  </si>
  <si>
    <t>George Andrianesis</t>
  </si>
  <si>
    <t>Pawel Topczewski</t>
  </si>
  <si>
    <t>Tomas Vobruba</t>
  </si>
  <si>
    <t>Zsolt Vilhelm</t>
  </si>
  <si>
    <t>Andrei Popisteru</t>
  </si>
  <si>
    <t>Marcin Pobudejski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</si>
</sst>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₪&quot;* #,##0_-;\-&quot;₪&quot;* #,##0_-;_-&quot;₪&quot;* &quot;-&quot;_-;_-@_-"/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[$-409]d/mmm/yy;@"/>
    <numFmt numFmtId="167" formatCode="&quot;$&quot;#,##0"/>
    <numFmt numFmtId="168" formatCode="_(&quot;$&quot;* #,##0_);_(&quot;$&quot;* \(#,##0\);_(&quot;$&quot;* &quot;-&quot;??_);_(@_)"/>
    <numFmt numFmtId="169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43434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4"/>
      <color rgb="FFEC3D6A"/>
      <name val="Calibri"/>
      <family val="2"/>
    </font>
    <font>
      <b/>
      <sz val="12"/>
      <color rgb="FFEC3D6A"/>
      <name val="Calibri"/>
      <family val="2"/>
    </font>
    <font>
      <sz val="11"/>
      <color theme="1"/>
      <name val="Symbol"/>
      <family val="1"/>
      <charset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5422223578601"/>
      </left>
      <right/>
      <top/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/>
      <bottom style="thin">
        <color theme="0" tint="-0.49995422223578601"/>
      </bottom>
      <diagonal/>
    </border>
    <border>
      <left/>
      <right style="thin">
        <color theme="0" tint="-0.49995422223578601"/>
      </right>
      <top/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/>
      <diagonal/>
    </border>
    <border>
      <left style="thin">
        <color theme="0" tint="-0.34995574816125979"/>
      </left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34995574816125979"/>
      </bottom>
      <diagonal/>
    </border>
    <border>
      <left/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rgb="FF999999"/>
      </left>
      <right/>
      <top/>
      <bottom/>
      <diagonal/>
    </border>
    <border>
      <left style="thin">
        <color theme="0" tint="-0.34995574816125979"/>
      </left>
      <right/>
      <top style="thin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/>
      <right style="thin">
        <color theme="0" tint="-0.34995574816125979"/>
      </right>
      <top style="thin">
        <color theme="0" tint="-0.34995574816125979"/>
      </top>
      <bottom/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43" fontId="1" fillId="0" borderId="0"/>
    <xf numFmtId="169" fontId="1" fillId="0" borderId="0"/>
    <xf numFmtId="9" fontId="1" fillId="0" borderId="0"/>
    <xf numFmtId="0" fontId="1" fillId="0" borderId="0"/>
    <xf numFmtId="0" fontId="9" fillId="0" borderId="0"/>
    <xf numFmtId="0" fontId="9" fillId="0" borderId="0"/>
    <xf numFmtId="43" fontId="9" fillId="0" borderId="0"/>
    <xf numFmtId="0" fontId="12" fillId="0" borderId="0"/>
    <xf numFmtId="0" fontId="9" fillId="0" borderId="0"/>
    <xf numFmtId="9" fontId="1" fillId="0" borderId="0"/>
    <xf numFmtId="0" fontId="23" fillId="0" borderId="0"/>
    <xf numFmtId="9" fontId="9" fillId="0" borderId="0"/>
    <xf numFmtId="169" fontId="9" fillId="0" borderId="0"/>
    <xf numFmtId="9" fontId="12" fillId="0" borderId="0"/>
  </cellStyleXfs>
  <cellXfs count="175">
    <xf numFmtId="0" fontId="0" fillId="0" borderId="0" xfId="0"/>
    <xf numFmtId="0" fontId="3" fillId="0" borderId="0" xfId="4" applyFont="1"/>
    <xf numFmtId="0" fontId="4" fillId="0" borderId="0" xfId="4" applyFont="1"/>
    <xf numFmtId="0" fontId="5" fillId="0" borderId="0" xfId="4" applyFont="1"/>
    <xf numFmtId="0" fontId="2" fillId="0" borderId="0" xfId="4" applyFont="1"/>
    <xf numFmtId="16" fontId="3" fillId="0" borderId="0" xfId="4" applyNumberFormat="1" applyFont="1"/>
    <xf numFmtId="0" fontId="6" fillId="0" borderId="1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0" xfId="5" applyFont="1"/>
    <xf numFmtId="0" fontId="11" fillId="0" borderId="0" xfId="5" applyFont="1" applyAlignment="1">
      <alignment horizontal="center"/>
    </xf>
    <xf numFmtId="0" fontId="11" fillId="0" borderId="0" xfId="5" applyFont="1"/>
    <xf numFmtId="0" fontId="10" fillId="0" borderId="9" xfId="5" applyFont="1" applyBorder="1" applyAlignment="1">
      <alignment vertical="center"/>
    </xf>
    <xf numFmtId="0" fontId="10" fillId="2" borderId="10" xfId="6" applyFont="1" applyFill="1" applyBorder="1" applyAlignment="1">
      <alignment horizontal="center" vertical="center" wrapText="1"/>
    </xf>
    <xf numFmtId="0" fontId="10" fillId="3" borderId="10" xfId="7" applyNumberFormat="1" applyFont="1" applyFill="1" applyBorder="1" applyAlignment="1">
      <alignment horizontal="center" vertical="center" wrapText="1"/>
    </xf>
    <xf numFmtId="0" fontId="10" fillId="4" borderId="10" xfId="6" applyFont="1" applyFill="1" applyBorder="1" applyAlignment="1">
      <alignment horizontal="center" vertical="center" wrapText="1"/>
    </xf>
    <xf numFmtId="0" fontId="10" fillId="5" borderId="10" xfId="5" applyFont="1" applyFill="1" applyBorder="1" applyAlignment="1">
      <alignment horizontal="center" vertical="center"/>
    </xf>
    <xf numFmtId="0" fontId="10" fillId="3" borderId="11" xfId="7" applyNumberFormat="1" applyFont="1" applyFill="1" applyBorder="1" applyAlignment="1">
      <alignment horizontal="center" vertical="center" wrapText="1"/>
    </xf>
    <xf numFmtId="0" fontId="11" fillId="0" borderId="0" xfId="5" applyFont="1" applyAlignment="1">
      <alignment vertical="center"/>
    </xf>
    <xf numFmtId="0" fontId="11" fillId="0" borderId="12" xfId="5" applyFont="1" applyBorder="1"/>
    <xf numFmtId="2" fontId="11" fillId="6" borderId="13" xfId="5" applyNumberFormat="1" applyFont="1" applyFill="1" applyBorder="1" applyAlignment="1">
      <alignment vertical="center"/>
    </xf>
    <xf numFmtId="2" fontId="11" fillId="0" borderId="13" xfId="5" applyNumberFormat="1" applyFont="1" applyBorder="1" applyAlignment="1">
      <alignment vertical="center"/>
    </xf>
    <xf numFmtId="0" fontId="11" fillId="0" borderId="15" xfId="0" applyFont="1" applyBorder="1"/>
    <xf numFmtId="0" fontId="11" fillId="0" borderId="12" xfId="8" applyFont="1" applyBorder="1" applyAlignment="1">
      <alignment vertical="center"/>
    </xf>
    <xf numFmtId="0" fontId="11" fillId="0" borderId="16" xfId="8" applyFont="1" applyBorder="1" applyAlignment="1">
      <alignment vertical="center"/>
    </xf>
    <xf numFmtId="2" fontId="11" fillId="0" borderId="17" xfId="5" applyNumberFormat="1" applyFont="1" applyBorder="1" applyAlignment="1">
      <alignment vertical="center"/>
    </xf>
    <xf numFmtId="0" fontId="11" fillId="0" borderId="12" xfId="0" applyFont="1" applyBorder="1"/>
    <xf numFmtId="0" fontId="11" fillId="0" borderId="13" xfId="5" applyFont="1" applyBorder="1" applyAlignment="1">
      <alignment vertical="center"/>
    </xf>
    <xf numFmtId="0" fontId="11" fillId="0" borderId="14" xfId="5" applyFont="1" applyBorder="1" applyAlignment="1">
      <alignment vertical="center"/>
    </xf>
    <xf numFmtId="0" fontId="11" fillId="0" borderId="17" xfId="5" applyFont="1" applyBorder="1" applyAlignment="1">
      <alignment vertical="center"/>
    </xf>
    <xf numFmtId="0" fontId="11" fillId="0" borderId="18" xfId="5" applyFont="1" applyBorder="1" applyAlignment="1">
      <alignment vertical="center"/>
    </xf>
    <xf numFmtId="0" fontId="11" fillId="0" borderId="16" xfId="0" applyFont="1" applyBorder="1"/>
    <xf numFmtId="2" fontId="13" fillId="0" borderId="0" xfId="8" applyNumberFormat="1" applyFont="1" applyAlignment="1">
      <alignment horizontal="center" vertical="center" wrapText="1"/>
    </xf>
    <xf numFmtId="2" fontId="13" fillId="0" borderId="0" xfId="8" applyNumberFormat="1" applyFont="1" applyAlignment="1" applyProtection="1">
      <alignment horizontal="center" vertical="center" wrapText="1"/>
      <protection locked="0"/>
    </xf>
    <xf numFmtId="0" fontId="6" fillId="0" borderId="0" xfId="8" applyFont="1" applyAlignment="1">
      <alignment horizontal="center" vertical="center" wrapText="1"/>
    </xf>
    <xf numFmtId="2" fontId="6" fillId="0" borderId="0" xfId="8" applyNumberFormat="1" applyFont="1" applyAlignment="1">
      <alignment horizontal="center" wrapText="1"/>
    </xf>
    <xf numFmtId="0" fontId="14" fillId="0" borderId="0" xfId="3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0" xfId="3" applyNumberFormat="1" applyFont="1" applyAlignment="1">
      <alignment horizontal="left" wrapText="1"/>
    </xf>
    <xf numFmtId="9" fontId="0" fillId="0" borderId="0" xfId="3" applyFont="1"/>
    <xf numFmtId="14" fontId="15" fillId="0" borderId="0" xfId="8" applyNumberFormat="1" applyFont="1" applyAlignment="1">
      <alignment horizontal="center"/>
    </xf>
    <xf numFmtId="15" fontId="16" fillId="0" borderId="0" xfId="8" applyNumberFormat="1" applyFont="1" applyAlignment="1">
      <alignment horizontal="left"/>
    </xf>
    <xf numFmtId="0" fontId="15" fillId="0" borderId="0" xfId="8" applyFont="1" applyAlignment="1">
      <alignment horizontal="left"/>
    </xf>
    <xf numFmtId="3" fontId="15" fillId="0" borderId="0" xfId="8" applyNumberFormat="1" applyFont="1" applyAlignment="1">
      <alignment horizontal="left" wrapText="1"/>
    </xf>
    <xf numFmtId="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0" fontId="6" fillId="7" borderId="13" xfId="0" applyFont="1" applyFill="1" applyBorder="1"/>
    <xf numFmtId="0" fontId="17" fillId="8" borderId="13" xfId="0" applyFont="1" applyFill="1" applyBorder="1"/>
    <xf numFmtId="0" fontId="15" fillId="0" borderId="0" xfId="8" applyFont="1"/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14" fontId="1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6" fillId="0" borderId="13" xfId="8" applyNumberFormat="1" applyFont="1" applyBorder="1" applyAlignment="1">
      <alignment horizontal="left" vertical="center" wrapText="1"/>
    </xf>
    <xf numFmtId="3" fontId="17" fillId="0" borderId="13" xfId="8" applyNumberFormat="1" applyFont="1" applyBorder="1" applyAlignment="1">
      <alignment horizontal="right" vertical="center"/>
    </xf>
    <xf numFmtId="0" fontId="2" fillId="0" borderId="0" xfId="0" applyFont="1"/>
    <xf numFmtId="9" fontId="15" fillId="0" borderId="0" xfId="3" applyFont="1"/>
    <xf numFmtId="14" fontId="15" fillId="9" borderId="13" xfId="0" applyNumberFormat="1" applyFont="1" applyFill="1" applyBorder="1" applyAlignment="1">
      <alignment horizontal="center"/>
    </xf>
    <xf numFmtId="3" fontId="15" fillId="0" borderId="0" xfId="8" applyNumberFormat="1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3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3" applyNumberFormat="1" applyFont="1"/>
    <xf numFmtId="0" fontId="8" fillId="0" borderId="0" xfId="0" applyFont="1" applyAlignment="1">
      <alignment horizontal="center" wrapText="1"/>
    </xf>
    <xf numFmtId="0" fontId="8" fillId="0" borderId="0" xfId="3" applyNumberFormat="1" applyFont="1" applyAlignment="1">
      <alignment horizontal="center" wrapText="1"/>
    </xf>
    <xf numFmtId="9" fontId="8" fillId="0" borderId="0" xfId="3" applyFont="1" applyAlignment="1">
      <alignment horizontal="center" wrapText="1"/>
    </xf>
    <xf numFmtId="0" fontId="18" fillId="11" borderId="0" xfId="0" applyFont="1" applyFill="1"/>
    <xf numFmtId="0" fontId="18" fillId="0" borderId="0" xfId="3" applyNumberFormat="1" applyFont="1"/>
    <xf numFmtId="0" fontId="18" fillId="0" borderId="0" xfId="8" applyFont="1" applyAlignment="1">
      <alignment horizontal="center" wrapText="1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3" applyNumberFormat="1" applyFont="1"/>
    <xf numFmtId="2" fontId="13" fillId="12" borderId="13" xfId="8" applyNumberFormat="1" applyFont="1" applyFill="1" applyBorder="1" applyAlignment="1">
      <alignment horizontal="center" vertical="center" wrapText="1"/>
    </xf>
    <xf numFmtId="2" fontId="6" fillId="12" borderId="13" xfId="8" applyNumberFormat="1" applyFont="1" applyFill="1" applyBorder="1" applyAlignment="1">
      <alignment horizontal="center" vertical="center" wrapText="1"/>
    </xf>
    <xf numFmtId="0" fontId="6" fillId="12" borderId="13" xfId="8" applyFont="1" applyFill="1" applyBorder="1" applyAlignment="1">
      <alignment horizontal="center" vertical="center" wrapText="1"/>
    </xf>
    <xf numFmtId="2" fontId="6" fillId="0" borderId="13" xfId="8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1" fillId="13" borderId="13" xfId="0" applyFont="1" applyFill="1" applyBorder="1"/>
    <xf numFmtId="0" fontId="21" fillId="0" borderId="13" xfId="0" applyFont="1" applyBorder="1"/>
    <xf numFmtId="0" fontId="15" fillId="0" borderId="13" xfId="0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5" fillId="0" borderId="13" xfId="8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/>
    </xf>
    <xf numFmtId="3" fontId="15" fillId="0" borderId="13" xfId="9" applyNumberFormat="1" applyFont="1" applyBorder="1" applyAlignment="1">
      <alignment horizontal="center"/>
    </xf>
    <xf numFmtId="3" fontId="17" fillId="14" borderId="20" xfId="0" applyNumberFormat="1" applyFont="1" applyFill="1" applyBorder="1" applyAlignment="1" applyProtection="1">
      <alignment horizontal="center"/>
      <protection locked="0"/>
    </xf>
    <xf numFmtId="3" fontId="15" fillId="0" borderId="10" xfId="8" applyNumberFormat="1" applyFont="1" applyBorder="1" applyAlignment="1" applyProtection="1">
      <alignment horizontal="center" vertical="center"/>
      <protection locked="0"/>
    </xf>
    <xf numFmtId="9" fontId="15" fillId="0" borderId="13" xfId="1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0" fontId="17" fillId="0" borderId="21" xfId="8" applyFont="1" applyBorder="1" applyAlignment="1">
      <alignment horizontal="center" vertical="center"/>
    </xf>
    <xf numFmtId="37" fontId="15" fillId="11" borderId="13" xfId="9" applyNumberFormat="1" applyFont="1" applyFill="1" applyBorder="1" applyAlignment="1">
      <alignment horizontal="center"/>
    </xf>
    <xf numFmtId="3" fontId="15" fillId="10" borderId="10" xfId="8" applyNumberFormat="1" applyFont="1" applyFill="1" applyBorder="1" applyAlignment="1" applyProtection="1">
      <alignment horizontal="right" vertical="center"/>
      <protection locked="0"/>
    </xf>
    <xf numFmtId="9" fontId="15" fillId="0" borderId="13" xfId="3" applyFont="1" applyBorder="1" applyAlignment="1">
      <alignment horizontal="center"/>
    </xf>
    <xf numFmtId="0" fontId="15" fillId="0" borderId="13" xfId="1" applyNumberFormat="1" applyFont="1" applyBorder="1" applyAlignment="1">
      <alignment horizontal="left"/>
    </xf>
    <xf numFmtId="0" fontId="15" fillId="10" borderId="13" xfId="0" applyFont="1" applyFill="1" applyBorder="1" applyProtection="1">
      <protection locked="0"/>
    </xf>
    <xf numFmtId="3" fontId="15" fillId="0" borderId="13" xfId="0" applyNumberFormat="1" applyFont="1" applyBorder="1" applyAlignment="1">
      <alignment horizontal="center" vertical="center"/>
    </xf>
    <xf numFmtId="9" fontId="15" fillId="0" borderId="13" xfId="3" applyFont="1" applyBorder="1" applyAlignment="1">
      <alignment horizontal="center" vertical="center"/>
    </xf>
    <xf numFmtId="0" fontId="0" fillId="15" borderId="23" xfId="0" applyFill="1" applyBorder="1"/>
    <xf numFmtId="2" fontId="15" fillId="11" borderId="13" xfId="8" applyNumberFormat="1" applyFont="1" applyFill="1" applyBorder="1" applyAlignment="1">
      <alignment horizontal="center" vertical="center"/>
    </xf>
    <xf numFmtId="0" fontId="15" fillId="0" borderId="13" xfId="11" applyFont="1" applyBorder="1" applyAlignment="1">
      <alignment horizontal="center"/>
    </xf>
    <xf numFmtId="0" fontId="17" fillId="0" borderId="13" xfId="11" applyFont="1" applyBorder="1" applyAlignment="1">
      <alignment horizontal="left"/>
    </xf>
    <xf numFmtId="0" fontId="15" fillId="0" borderId="13" xfId="11" applyFont="1" applyBorder="1" applyAlignment="1">
      <alignment horizontal="left"/>
    </xf>
    <xf numFmtId="0" fontId="15" fillId="0" borderId="13" xfId="0" applyFont="1" applyBorder="1"/>
    <xf numFmtId="0" fontId="0" fillId="15" borderId="13" xfId="0" applyFill="1" applyBorder="1"/>
    <xf numFmtId="0" fontId="6" fillId="0" borderId="13" xfId="0" applyFont="1" applyBorder="1"/>
    <xf numFmtId="3" fontId="17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6" fillId="0" borderId="0" xfId="8" applyNumberFormat="1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0" fillId="0" borderId="0" xfId="0"/>
    <xf numFmtId="0" fontId="2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2"/>
    </xf>
    <xf numFmtId="0" fontId="26" fillId="0" borderId="0" xfId="0" applyFont="1" applyAlignment="1">
      <alignment horizontal="left" vertical="center" indent="2"/>
    </xf>
    <xf numFmtId="0" fontId="25" fillId="0" borderId="0" xfId="0" applyFont="1" applyAlignment="1">
      <alignment vertical="center"/>
    </xf>
    <xf numFmtId="0" fontId="0" fillId="0" borderId="0" xfId="0" applyAlignment="1">
      <alignment horizontal="left"/>
    </xf>
    <xf numFmtId="0" fontId="29" fillId="0" borderId="0" xfId="0" applyFont="1" applyAlignment="1">
      <alignment vertical="center"/>
    </xf>
    <xf numFmtId="0" fontId="27" fillId="0" borderId="0" xfId="0" applyFont="1"/>
    <xf numFmtId="0" fontId="21" fillId="0" borderId="0" xfId="0" applyFont="1" applyAlignment="1">
      <alignment vertical="center" wrapText="1"/>
    </xf>
    <xf numFmtId="43" fontId="0" fillId="0" borderId="0" xfId="0" applyNumberFormat="1"/>
    <xf numFmtId="43" fontId="11" fillId="0" borderId="13" xfId="7" applyFont="1" applyBorder="1" applyAlignment="1">
      <alignment vertical="center"/>
    </xf>
    <xf numFmtId="43" fontId="11" fillId="0" borderId="14" xfId="7" applyFont="1" applyBorder="1" applyAlignment="1">
      <alignment vertical="center"/>
    </xf>
    <xf numFmtId="43" fontId="11" fillId="0" borderId="17" xfId="7" applyFont="1" applyBorder="1" applyAlignment="1">
      <alignment vertical="center"/>
    </xf>
    <xf numFmtId="43" fontId="11" fillId="0" borderId="18" xfId="7" applyFont="1" applyBorder="1" applyAlignment="1">
      <alignment vertical="center"/>
    </xf>
    <xf numFmtId="164" fontId="0" fillId="0" borderId="0" xfId="1" applyNumberFormat="1" applyFont="1"/>
    <xf numFmtId="164" fontId="6" fillId="0" borderId="0" xfId="1" applyNumberFormat="1" applyFont="1" applyAlignment="1">
      <alignment horizontal="center" vertical="center" wrapText="1"/>
    </xf>
    <xf numFmtId="164" fontId="15" fillId="0" borderId="0" xfId="1" applyNumberFormat="1" applyFont="1"/>
    <xf numFmtId="165" fontId="15" fillId="0" borderId="0" xfId="0" applyNumberFormat="1" applyFont="1"/>
    <xf numFmtId="165" fontId="15" fillId="0" borderId="0" xfId="0" applyNumberFormat="1" applyFont="1" applyAlignment="1">
      <alignment horizontal="left" wrapText="1"/>
    </xf>
    <xf numFmtId="165" fontId="15" fillId="0" borderId="0" xfId="0" applyNumberFormat="1" applyFont="1" applyAlignment="1">
      <alignment horizontal="center" wrapText="1"/>
    </xf>
    <xf numFmtId="165" fontId="15" fillId="0" borderId="0" xfId="8" applyNumberFormat="1" applyFont="1"/>
    <xf numFmtId="164" fontId="15" fillId="0" borderId="0" xfId="1" applyNumberFormat="1" applyFont="1" applyAlignment="1">
      <alignment horizontal="center"/>
    </xf>
    <xf numFmtId="166" fontId="17" fillId="0" borderId="0" xfId="8" applyNumberFormat="1" applyFont="1" applyAlignment="1">
      <alignment horizontal="center" wrapText="1"/>
    </xf>
    <xf numFmtId="164" fontId="20" fillId="0" borderId="0" xfId="0" applyNumberFormat="1" applyFont="1"/>
    <xf numFmtId="164" fontId="6" fillId="12" borderId="13" xfId="1" applyNumberFormat="1" applyFont="1" applyFill="1" applyBorder="1" applyAlignment="1">
      <alignment horizontal="center" vertical="center" wrapText="1"/>
    </xf>
    <xf numFmtId="164" fontId="30" fillId="12" borderId="13" xfId="1" applyNumberFormat="1" applyFont="1" applyFill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/>
    </xf>
    <xf numFmtId="167" fontId="15" fillId="0" borderId="13" xfId="0" applyNumberFormat="1" applyFont="1" applyBorder="1" applyAlignment="1">
      <alignment horizontal="center"/>
    </xf>
    <xf numFmtId="164" fontId="15" fillId="0" borderId="13" xfId="1" applyNumberFormat="1" applyFont="1" applyBorder="1" applyAlignment="1">
      <alignment horizontal="center"/>
    </xf>
    <xf numFmtId="164" fontId="15" fillId="0" borderId="13" xfId="1" applyNumberFormat="1" applyFont="1" applyBorder="1"/>
    <xf numFmtId="164" fontId="15" fillId="0" borderId="13" xfId="9" applyNumberFormat="1" applyFont="1" applyBorder="1"/>
    <xf numFmtId="166" fontId="15" fillId="0" borderId="13" xfId="0" applyNumberFormat="1" applyFont="1" applyBorder="1" applyAlignment="1">
      <alignment horizontal="center"/>
    </xf>
    <xf numFmtId="167" fontId="15" fillId="0" borderId="13" xfId="8" applyNumberFormat="1" applyFont="1" applyBorder="1" applyAlignment="1">
      <alignment horizontal="right" vertical="center"/>
    </xf>
    <xf numFmtId="168" fontId="22" fillId="14" borderId="22" xfId="2" applyNumberFormat="1" applyFont="1" applyFill="1" applyBorder="1" applyProtection="1">
      <protection locked="0"/>
    </xf>
    <xf numFmtId="167" fontId="0" fillId="0" borderId="13" xfId="1" applyNumberFormat="1" applyFont="1" applyBorder="1"/>
    <xf numFmtId="167" fontId="15" fillId="0" borderId="13" xfId="11" applyNumberFormat="1" applyFont="1" applyBorder="1" applyAlignment="1">
      <alignment horizontal="center"/>
    </xf>
    <xf numFmtId="167" fontId="15" fillId="0" borderId="13" xfId="11" applyNumberFormat="1" applyFont="1" applyBorder="1" applyAlignment="1">
      <alignment horizontal="left"/>
    </xf>
    <xf numFmtId="167" fontId="15" fillId="0" borderId="0" xfId="8" applyNumberFormat="1" applyFont="1" applyAlignment="1">
      <alignment horizontal="right" vertical="center"/>
    </xf>
    <xf numFmtId="0" fontId="28" fillId="0" borderId="0" xfId="0" applyFont="1" applyAlignment="1">
      <alignment vertical="center"/>
    </xf>
    <xf numFmtId="0" fontId="0" fillId="0" borderId="0" xfId="0"/>
    <xf numFmtId="0" fontId="23" fillId="0" borderId="0" xfId="0" applyFont="1" applyAlignment="1">
      <alignment vertical="center"/>
    </xf>
    <xf numFmtId="0" fontId="15" fillId="0" borderId="0" xfId="0" applyFont="1"/>
    <xf numFmtId="0" fontId="2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7" fillId="0" borderId="0" xfId="0" applyFont="1"/>
    <xf numFmtId="0" fontId="21" fillId="0" borderId="0" xfId="0" applyFont="1" applyAlignment="1">
      <alignment vertical="center" wrapText="1"/>
    </xf>
    <xf numFmtId="0" fontId="4" fillId="0" borderId="0" xfId="4" applyFont="1" applyAlignment="1">
      <alignment horizontal="left" vertical="top" wrapText="1" indent="2"/>
    </xf>
    <xf numFmtId="0" fontId="4" fillId="0" borderId="0" xfId="4" applyFont="1"/>
    <xf numFmtId="0" fontId="16" fillId="0" borderId="13" xfId="8" applyFont="1" applyBorder="1" applyAlignment="1">
      <alignment horizontal="center" wrapText="1"/>
    </xf>
    <xf numFmtId="0" fontId="0" fillId="0" borderId="19" xfId="0" applyBorder="1"/>
    <xf numFmtId="0" fontId="0" fillId="0" borderId="14" xfId="0" applyBorder="1"/>
    <xf numFmtId="0" fontId="16" fillId="10" borderId="13" xfId="8" applyFont="1" applyFill="1" applyBorder="1" applyAlignment="1">
      <alignment horizontal="center"/>
    </xf>
    <xf numFmtId="0" fontId="16" fillId="10" borderId="13" xfId="8" applyFont="1" applyFill="1" applyBorder="1" applyAlignment="1">
      <alignment horizontal="center" wrapText="1"/>
    </xf>
    <xf numFmtId="42" fontId="16" fillId="10" borderId="13" xfId="8" applyNumberFormat="1" applyFont="1" applyFill="1" applyBorder="1" applyAlignment="1">
      <alignment horizontal="center"/>
    </xf>
    <xf numFmtId="0" fontId="19" fillId="0" borderId="13" xfId="8" applyFont="1" applyBorder="1" applyAlignment="1">
      <alignment horizontal="center"/>
    </xf>
  </cellXfs>
  <cellStyles count="15">
    <cellStyle name="Comma" xfId="1" builtinId="3"/>
    <cellStyle name="Comma 17" xfId="7" xr:uid="{00000000-0005-0000-0000-000007000000}"/>
    <cellStyle name="Currency" xfId="2" builtinId="4"/>
    <cellStyle name="Currency 14" xfId="13" xr:uid="{00000000-0005-0000-0000-00000D000000}"/>
    <cellStyle name="Normal" xfId="0" builtinId="0"/>
    <cellStyle name="Normal 10" xfId="9" xr:uid="{00000000-0005-0000-0000-000009000000}"/>
    <cellStyle name="Normal 103 2" xfId="4" xr:uid="{00000000-0005-0000-0000-000004000000}"/>
    <cellStyle name="Normal 108" xfId="11" xr:uid="{00000000-0005-0000-0000-00000B000000}"/>
    <cellStyle name="Normal 18" xfId="8" xr:uid="{00000000-0005-0000-0000-000008000000}"/>
    <cellStyle name="Normal 2" xfId="5" xr:uid="{00000000-0005-0000-0000-000005000000}"/>
    <cellStyle name="Normal_Recruiting Americas Sales Jan 2011 to April 22 for committee" xfId="6" xr:uid="{00000000-0005-0000-0000-000006000000}"/>
    <cellStyle name="Percent" xfId="3" builtinId="5"/>
    <cellStyle name="Percent 11" xfId="10" xr:uid="{00000000-0005-0000-0000-00000A000000}"/>
    <cellStyle name="Percent 2 4" xfId="12" xr:uid="{00000000-0005-0000-0000-00000C000000}"/>
    <cellStyle name="Percent 3" xfId="14" xr:uid="{00000000-0005-0000-0000-00000E000000}"/>
  </cellStyles>
  <dxfs count="52"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condense val="0"/>
        <extend val="0"/>
        <outline val="0"/>
        <shadow val="0"/>
        <vertAlign val="baseline"/>
        <sz val="9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general" vertical="center"/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/>
        <vertical/>
        <horizontal/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fill>
        <patternFill patternType="solid">
          <bgColor rgb="FFFFFF00"/>
        </patternFill>
      </fill>
      <alignment horizontal="general" vertical="center"/>
      <border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bottom"/>
      <border outline="0">
        <left style="thin">
          <color theme="0" tint="-0.34995574816125979"/>
        </left>
        <right/>
        <top style="thin">
          <color theme="0" tint="-0.34995574816125979"/>
        </top>
        <bottom style="thin">
          <color theme="0" tint="-0.34995574816125979"/>
        </bottom>
      </border>
    </dxf>
    <dxf>
      <border>
        <top style="thin">
          <color theme="0" tint="-0.34995574816125979"/>
        </top>
      </border>
    </dxf>
    <dxf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</dxf>
    <dxf>
      <border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sz val="10"/>
        <color theme="1"/>
        <name val="Arial"/>
      </font>
      <border>
        <left/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strike val="0"/>
        <sz val="10"/>
        <color rgb="FF434341"/>
        <name val="Arial"/>
      </font>
      <alignment horizontal="center" vertical="center" wrapText="1"/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strike val="0"/>
        <sz val="10"/>
        <color rgb="FF434341"/>
        <name val="Arial"/>
      </font>
      <alignment horizontal="center" vertical="center" wrapText="1"/>
      <border>
        <left style="thin">
          <color theme="0" tint="-0.49995422223578601"/>
        </left>
        <right/>
        <top style="thin">
          <color theme="0" tint="-0.49995422223578601"/>
        </top>
        <bottom style="thin">
          <color theme="0" tint="-0.49995422223578601"/>
        </bottom>
      </border>
    </dxf>
    <dxf>
      <border>
        <top style="thin">
          <color theme="0" tint="-0.49995422223578601"/>
        </top>
      </border>
    </dxf>
    <dxf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border>
        <bottom style="thin">
          <color theme="0" tint="-0.499954222235786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0Royalty%20Report%20Q4%20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at\Data%20Base\September's%20Data%20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eyalsar\Desktop\Work\Comp%202021%20Master%20files\2021_Compensation%20Budget_for%20CEO%20Approval_vs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3\Budget\Compensation%20Model%20AOP2013_vs5.fin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NT\Profiles\yleshem\Temporary%20Internet%20Files\OLK58\license%20fees%20Dec%20-%20Marc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kia%202000-Fe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09.30.10%20CP%20Portfolio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1\Bonus\2011%20Bonus%20Model_5_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natl\Local%20Settings\Temporary%20Internet%20Files\OLK6\logistics%20report-week%2026%20-%20end%20Q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sbennion\Local%20Settings\Temporary%20Internet%20Files\OLKDE\Zone%20Labs%20PP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Michael\Local%20Settings\Temporary%20Internet%20Files\OLK90\Top%20100%20V3%20-%20export%2011%20Dec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0conversion%20table\Predes%20conversion%20table%20(15.10.0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heck%20Point\Logistics%20Comp%20PRs\Master%20Model%20Weekly%20Report%20v2%2030111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rtel%202000-Marc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ael\my%20documents\Licensing%20reports\Plat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dministrator\Local%20Settings\Temporary%20Internet%20Files\OLK1\FCST%20-%20NYA-%20Sept%20-%20Work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Summary%20Reports\Weekly%20reports\2004\15.Logistics%20report-week%201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et\cdcopy\Hr\HR%20Activity%20Tracking\HR_Activity_Tracking_AL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%202001\AOP%20Model\Int'l\int'l_maste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520Royalty%2520Report%2520Q4%25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520conversion%2520table\Predes%2520conversion%2520table%2520(15.10.0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mitsh\Local%20Settings\Temporary%20Internet%20Files\OLK18\Tammy\2009AMEROrgDB05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tch\Commissions\2003\2003%20International\2003%20Databases\2003IntlOrgDB0701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pi.checkpoint.com/docs/salesadminpublic/SKU%20creation%20requ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Analysis\09.30.10%20CP%20Portfol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IL-Allocation-Master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Document"/>
      <sheetName val="Summary"/>
      <sheetName val="Table"/>
      <sheetName val="Keys"/>
      <sheetName val="Categories"/>
      <sheetName val="AM_$"/>
      <sheetName val="AM_units"/>
      <sheetName val="CM_$"/>
      <sheetName val="CM_units"/>
      <sheetName val="Royalty_report"/>
      <sheetName val="CM_key"/>
      <sheetName val="Lane Map"/>
      <sheetName val="TAC Backlog - TAC Level"/>
      <sheetName val="Rating"/>
      <sheetName val="Data"/>
      <sheetName val="FX"/>
      <sheetName val="CP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  <sheetName val="International"/>
      <sheetName val="IL"/>
      <sheetName val="HC - 28.09.1999"/>
      <sheetName val="Hard Codes"/>
      <sheetName val="Table - HC"/>
      <sheetName val="Unified Data Base"/>
      <sheetName val="FILTERED DB"/>
      <sheetName val="PIVOT - All"/>
      <sheetName val="Pivot Headcount"/>
      <sheetName val="26 to 50 Bagging"/>
      <sheetName val="HC_-_28_09_1999"/>
      <sheetName val="Hard_Codes"/>
      <sheetName val="Table_-_HC"/>
      <sheetName val="Unified_Data_Base"/>
      <sheetName val="FILTERED_DB"/>
      <sheetName val="PIVOT_-_All"/>
      <sheetName val="Pivot_Headcount"/>
      <sheetName val="Azure Alternative"/>
      <sheetName val="Lists"/>
      <sheetName val="Updated Lists"/>
    </sheetNames>
    <sheetDataSet>
      <sheetData sheetId="0" refreshError="1"/>
      <sheetData sheetId="1" refreshError="1"/>
      <sheetData sheetId="2" refreshError="1"/>
      <sheetData sheetId="3" refreshError="1">
        <row r="3">
          <cell r="I3" t="str">
            <v>Budget Category</v>
          </cell>
          <cell r="J3" t="str">
            <v>Budget Category #</v>
          </cell>
        </row>
        <row r="4">
          <cell r="I4" t="str">
            <v>Business Development</v>
          </cell>
          <cell r="J4">
            <v>5</v>
          </cell>
        </row>
        <row r="5">
          <cell r="I5" t="str">
            <v>Cost Of Sales</v>
          </cell>
          <cell r="J5">
            <v>1</v>
          </cell>
        </row>
        <row r="6">
          <cell r="I6" t="str">
            <v>Cost Of Services</v>
          </cell>
          <cell r="J6">
            <v>2</v>
          </cell>
        </row>
        <row r="7">
          <cell r="I7" t="str">
            <v>G&amp;A - Finance</v>
          </cell>
          <cell r="J7">
            <v>8</v>
          </cell>
        </row>
        <row r="8">
          <cell r="I8" t="str">
            <v>G&amp;A - Other</v>
          </cell>
          <cell r="J8">
            <v>9</v>
          </cell>
        </row>
        <row r="9">
          <cell r="I9" t="str">
            <v>MIS/SYS</v>
          </cell>
          <cell r="J9">
            <v>7</v>
          </cell>
        </row>
        <row r="10">
          <cell r="I10" t="str">
            <v>R&amp;D</v>
          </cell>
          <cell r="J10">
            <v>3</v>
          </cell>
        </row>
        <row r="11">
          <cell r="I11" t="str">
            <v>Sales &amp; Marketing</v>
          </cell>
          <cell r="J11">
            <v>4</v>
          </cell>
        </row>
        <row r="12">
          <cell r="I12" t="str">
            <v>Sales Administration</v>
          </cell>
          <cell r="J12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I3" t="str">
            <v>Budget 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OA calc for budget alignment"/>
      <sheetName val="Compensation Guidelines"/>
      <sheetName val="Bonus Guidelines"/>
      <sheetName val="Data"/>
      <sheetName val="IL Master"/>
      <sheetName val="Americas Master file"/>
      <sheetName val="Int'l Master"/>
      <sheetName val="Bonus Pivot"/>
      <sheetName val="Bonus Allocation"/>
      <sheetName val="Comp Budget"/>
      <sheetName val="Country Min_Max"/>
      <sheetName val="Dec 20 HDCT"/>
      <sheetName val="raises"/>
      <sheetName val="Regular Bonus"/>
      <sheetName val="Inside Sales Matrix"/>
      <sheetName val="PlanDetails"/>
      <sheetName val="Bonus change R&amp;D"/>
      <sheetName val="PO Juniors"/>
      <sheetName val="Dist by level"/>
      <sheetName val="FX RATES"/>
      <sheetName val="fx Change"/>
      <sheetName val="Elite Program A"/>
      <sheetName val="Elite Program B"/>
      <sheetName val="BA Salaries"/>
      <sheetName val="EL Taregts"/>
      <sheetName val="Rating"/>
      <sheetName val="Target Bonus IL"/>
      <sheetName val="FX"/>
      <sheetName val="CP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C8" t="str">
            <v>D25</v>
          </cell>
          <cell r="D8" t="str">
            <v>5</v>
          </cell>
          <cell r="E8" t="str">
            <v>D</v>
          </cell>
          <cell r="F8" t="str">
            <v>D5</v>
          </cell>
          <cell r="G8" t="str">
            <v>Management</v>
          </cell>
          <cell r="H8">
            <v>25</v>
          </cell>
          <cell r="I8">
            <v>41000</v>
          </cell>
          <cell r="J8">
            <v>46000</v>
          </cell>
          <cell r="K8">
            <v>55000</v>
          </cell>
          <cell r="M8">
            <v>0</v>
          </cell>
          <cell r="N8">
            <v>44000</v>
          </cell>
          <cell r="O8">
            <v>87000</v>
          </cell>
          <cell r="P8">
            <v>130000</v>
          </cell>
          <cell r="Q8">
            <v>150000</v>
          </cell>
        </row>
        <row r="9">
          <cell r="C9" t="str">
            <v>D35</v>
          </cell>
          <cell r="D9" t="str">
            <v>5</v>
          </cell>
          <cell r="E9" t="str">
            <v>D</v>
          </cell>
          <cell r="F9" t="str">
            <v>D5</v>
          </cell>
          <cell r="G9" t="str">
            <v>Developers</v>
          </cell>
          <cell r="H9">
            <v>35</v>
          </cell>
          <cell r="I9">
            <v>34000</v>
          </cell>
          <cell r="J9">
            <v>37000</v>
          </cell>
          <cell r="K9">
            <v>46000</v>
          </cell>
          <cell r="M9">
            <v>0</v>
          </cell>
          <cell r="N9">
            <v>37000</v>
          </cell>
          <cell r="O9">
            <v>70000</v>
          </cell>
          <cell r="P9">
            <v>87000</v>
          </cell>
          <cell r="Q9">
            <v>105000</v>
          </cell>
        </row>
        <row r="10">
          <cell r="C10" t="str">
            <v>D41</v>
          </cell>
          <cell r="D10" t="str">
            <v>1</v>
          </cell>
          <cell r="E10" t="str">
            <v>D</v>
          </cell>
          <cell r="F10" t="str">
            <v>D1</v>
          </cell>
          <cell r="G10" t="str">
            <v>Products Applications</v>
          </cell>
          <cell r="H10">
            <v>41</v>
          </cell>
          <cell r="I10">
            <v>25500</v>
          </cell>
          <cell r="J10">
            <v>30000</v>
          </cell>
          <cell r="K10">
            <v>37000</v>
          </cell>
          <cell r="M10">
            <v>0</v>
          </cell>
          <cell r="N10">
            <v>30000</v>
          </cell>
          <cell r="O10">
            <v>41000</v>
          </cell>
          <cell r="P10">
            <v>56000</v>
          </cell>
          <cell r="Q10">
            <v>69000</v>
          </cell>
        </row>
        <row r="11">
          <cell r="C11" t="str">
            <v>D45</v>
          </cell>
          <cell r="D11" t="str">
            <v>5</v>
          </cell>
          <cell r="E11" t="str">
            <v>D</v>
          </cell>
          <cell r="F11" t="str">
            <v>D5</v>
          </cell>
          <cell r="G11" t="str">
            <v>Kernel &amp; Networking</v>
          </cell>
          <cell r="H11">
            <v>45</v>
          </cell>
          <cell r="I11">
            <v>27000</v>
          </cell>
          <cell r="J11">
            <v>30500</v>
          </cell>
          <cell r="K11">
            <v>39000</v>
          </cell>
          <cell r="M11">
            <v>0</v>
          </cell>
          <cell r="N11">
            <v>31000</v>
          </cell>
          <cell r="O11">
            <v>43000</v>
          </cell>
          <cell r="P11">
            <v>60000</v>
          </cell>
          <cell r="Q11">
            <v>72000</v>
          </cell>
        </row>
        <row r="12">
          <cell r="C12" t="str">
            <v>D51</v>
          </cell>
          <cell r="D12" t="str">
            <v>1</v>
          </cell>
          <cell r="E12" t="str">
            <v>D</v>
          </cell>
          <cell r="F12" t="str">
            <v>D1</v>
          </cell>
          <cell r="G12" t="str">
            <v>Products Applications</v>
          </cell>
          <cell r="H12">
            <v>51</v>
          </cell>
          <cell r="I12">
            <v>19500</v>
          </cell>
          <cell r="J12">
            <v>23000</v>
          </cell>
          <cell r="K12">
            <v>29500</v>
          </cell>
          <cell r="M12">
            <v>0</v>
          </cell>
          <cell r="N12">
            <v>18000</v>
          </cell>
          <cell r="O12">
            <v>29000</v>
          </cell>
          <cell r="P12">
            <v>44000</v>
          </cell>
          <cell r="Q12">
            <v>52000</v>
          </cell>
        </row>
        <row r="13">
          <cell r="C13" t="str">
            <v>D55</v>
          </cell>
          <cell r="D13" t="str">
            <v>5</v>
          </cell>
          <cell r="E13" t="str">
            <v>D</v>
          </cell>
          <cell r="F13" t="str">
            <v>D5</v>
          </cell>
          <cell r="G13" t="str">
            <v>Kernel &amp; Networking</v>
          </cell>
          <cell r="H13">
            <v>55</v>
          </cell>
          <cell r="I13">
            <v>20000</v>
          </cell>
          <cell r="J13">
            <v>24500</v>
          </cell>
          <cell r="K13">
            <v>30500</v>
          </cell>
          <cell r="M13">
            <v>0</v>
          </cell>
          <cell r="N13">
            <v>19000</v>
          </cell>
          <cell r="O13">
            <v>30000</v>
          </cell>
          <cell r="P13">
            <v>49000</v>
          </cell>
          <cell r="Q13">
            <v>54000</v>
          </cell>
        </row>
        <row r="14">
          <cell r="C14" t="str">
            <v>D65</v>
          </cell>
          <cell r="D14" t="str">
            <v>5</v>
          </cell>
          <cell r="E14" t="str">
            <v>D</v>
          </cell>
          <cell r="F14" t="str">
            <v>D5</v>
          </cell>
          <cell r="G14" t="str">
            <v>Kernel &amp; Networking</v>
          </cell>
          <cell r="H14">
            <v>65</v>
          </cell>
          <cell r="I14">
            <v>17000</v>
          </cell>
          <cell r="J14">
            <v>19000</v>
          </cell>
          <cell r="K14">
            <v>24000</v>
          </cell>
          <cell r="M14">
            <v>0</v>
          </cell>
          <cell r="N14">
            <v>14000</v>
          </cell>
          <cell r="O14">
            <v>22000</v>
          </cell>
          <cell r="P14">
            <v>35000</v>
          </cell>
          <cell r="Q14">
            <v>39000</v>
          </cell>
        </row>
        <row r="15">
          <cell r="C15" t="str">
            <v>D61</v>
          </cell>
          <cell r="D15" t="str">
            <v>1</v>
          </cell>
          <cell r="E15" t="str">
            <v>D</v>
          </cell>
          <cell r="F15" t="str">
            <v>D1</v>
          </cell>
          <cell r="G15" t="str">
            <v>Products Applications</v>
          </cell>
          <cell r="H15">
            <v>61</v>
          </cell>
          <cell r="I15">
            <v>16000</v>
          </cell>
          <cell r="J15">
            <v>18000</v>
          </cell>
          <cell r="K15">
            <v>23000</v>
          </cell>
          <cell r="M15">
            <v>0</v>
          </cell>
          <cell r="N15">
            <v>13000</v>
          </cell>
          <cell r="O15">
            <v>21000</v>
          </cell>
          <cell r="P15">
            <v>34000</v>
          </cell>
          <cell r="Q15">
            <v>38000</v>
          </cell>
        </row>
        <row r="16">
          <cell r="C16" t="str">
            <v>D32</v>
          </cell>
          <cell r="D16" t="str">
            <v>2</v>
          </cell>
          <cell r="E16" t="str">
            <v>D</v>
          </cell>
          <cell r="F16" t="str">
            <v>D2</v>
          </cell>
          <cell r="G16" t="str">
            <v>IS Prog, Web &amp; Tools</v>
          </cell>
          <cell r="H16">
            <v>32</v>
          </cell>
          <cell r="I16">
            <v>29000</v>
          </cell>
          <cell r="J16">
            <v>29500</v>
          </cell>
          <cell r="K16">
            <v>37000</v>
          </cell>
          <cell r="M16">
            <v>0</v>
          </cell>
          <cell r="N16">
            <v>25000</v>
          </cell>
          <cell r="O16">
            <v>48000</v>
          </cell>
          <cell r="P16">
            <v>62000</v>
          </cell>
          <cell r="Q16">
            <v>74000</v>
          </cell>
        </row>
        <row r="17">
          <cell r="C17" t="str">
            <v>D42</v>
          </cell>
          <cell r="D17" t="str">
            <v>2</v>
          </cell>
          <cell r="E17" t="str">
            <v>D</v>
          </cell>
          <cell r="F17" t="str">
            <v>D2</v>
          </cell>
          <cell r="G17" t="str">
            <v>IS Prog, Web &amp; Tools</v>
          </cell>
          <cell r="H17">
            <v>42</v>
          </cell>
          <cell r="I17">
            <v>29000</v>
          </cell>
          <cell r="J17">
            <v>23000</v>
          </cell>
          <cell r="K17">
            <v>37000</v>
          </cell>
          <cell r="M17">
            <v>0</v>
          </cell>
          <cell r="N17">
            <v>20000</v>
          </cell>
          <cell r="O17">
            <v>31000</v>
          </cell>
          <cell r="P17">
            <v>48000</v>
          </cell>
          <cell r="Q17">
            <v>58000</v>
          </cell>
        </row>
        <row r="18">
          <cell r="C18" t="str">
            <v>D52</v>
          </cell>
          <cell r="D18" t="str">
            <v>2</v>
          </cell>
          <cell r="E18" t="str">
            <v>D</v>
          </cell>
          <cell r="F18" t="str">
            <v>D2</v>
          </cell>
          <cell r="G18" t="str">
            <v>IS Prog, Web &amp; Tools</v>
          </cell>
          <cell r="H18">
            <v>52</v>
          </cell>
          <cell r="I18">
            <v>23000</v>
          </cell>
          <cell r="J18">
            <v>16000</v>
          </cell>
          <cell r="K18">
            <v>32000</v>
          </cell>
          <cell r="M18">
            <v>0</v>
          </cell>
          <cell r="N18">
            <v>14000</v>
          </cell>
          <cell r="O18">
            <v>22000</v>
          </cell>
          <cell r="P18">
            <v>34000</v>
          </cell>
          <cell r="Q18">
            <v>41000</v>
          </cell>
        </row>
        <row r="19">
          <cell r="C19" t="str">
            <v>D62</v>
          </cell>
          <cell r="D19" t="str">
            <v>2</v>
          </cell>
          <cell r="E19" t="str">
            <v>D</v>
          </cell>
          <cell r="F19" t="str">
            <v>D2</v>
          </cell>
          <cell r="G19" t="str">
            <v>IS Prog, Web &amp; Tools</v>
          </cell>
          <cell r="H19">
            <v>62</v>
          </cell>
          <cell r="I19">
            <v>17000</v>
          </cell>
          <cell r="J19">
            <v>14000</v>
          </cell>
          <cell r="K19">
            <v>25000</v>
          </cell>
          <cell r="M19">
            <v>0</v>
          </cell>
          <cell r="N19">
            <v>12000</v>
          </cell>
          <cell r="O19">
            <v>19000</v>
          </cell>
          <cell r="P19">
            <v>29000</v>
          </cell>
          <cell r="Q19">
            <v>35000</v>
          </cell>
        </row>
        <row r="20">
          <cell r="C20" t="str">
            <v>M21</v>
          </cell>
          <cell r="D20" t="str">
            <v>1</v>
          </cell>
          <cell r="E20" t="str">
            <v>M</v>
          </cell>
          <cell r="F20" t="str">
            <v>M1</v>
          </cell>
          <cell r="G20" t="str">
            <v>Management</v>
          </cell>
          <cell r="H20">
            <v>21</v>
          </cell>
          <cell r="I20">
            <v>40000</v>
          </cell>
          <cell r="J20">
            <v>45000</v>
          </cell>
          <cell r="K20">
            <v>55000</v>
          </cell>
          <cell r="M20">
            <v>0</v>
          </cell>
          <cell r="N20">
            <v>38000</v>
          </cell>
          <cell r="O20">
            <v>90000</v>
          </cell>
          <cell r="P20">
            <v>108000</v>
          </cell>
          <cell r="Q20">
            <v>130000</v>
          </cell>
        </row>
        <row r="21">
          <cell r="C21" t="str">
            <v>M31</v>
          </cell>
          <cell r="D21" t="str">
            <v>1</v>
          </cell>
          <cell r="E21" t="str">
            <v>M</v>
          </cell>
          <cell r="F21" t="str">
            <v>M1</v>
          </cell>
          <cell r="G21" t="str">
            <v>Marketing</v>
          </cell>
          <cell r="H21">
            <v>31</v>
          </cell>
          <cell r="I21">
            <v>36000</v>
          </cell>
          <cell r="J21">
            <v>37000</v>
          </cell>
          <cell r="K21">
            <v>45000</v>
          </cell>
          <cell r="M21">
            <v>0</v>
          </cell>
          <cell r="N21">
            <v>33000</v>
          </cell>
          <cell r="O21">
            <v>74000</v>
          </cell>
          <cell r="P21">
            <v>90000</v>
          </cell>
          <cell r="Q21">
            <v>108000</v>
          </cell>
        </row>
        <row r="22">
          <cell r="C22" t="str">
            <v>M41</v>
          </cell>
          <cell r="D22" t="str">
            <v>1</v>
          </cell>
          <cell r="E22" t="str">
            <v>M</v>
          </cell>
          <cell r="F22" t="str">
            <v>M1</v>
          </cell>
          <cell r="G22" t="str">
            <v>Product Mgmt &amp; Product Mktg</v>
          </cell>
          <cell r="H22">
            <v>41</v>
          </cell>
          <cell r="I22">
            <v>30000</v>
          </cell>
          <cell r="J22">
            <v>35500</v>
          </cell>
          <cell r="K22">
            <v>40000</v>
          </cell>
          <cell r="M22">
            <v>0</v>
          </cell>
          <cell r="N22">
            <v>30000</v>
          </cell>
          <cell r="O22">
            <v>47000</v>
          </cell>
          <cell r="P22">
            <v>75000</v>
          </cell>
          <cell r="Q22">
            <v>90000</v>
          </cell>
        </row>
        <row r="23">
          <cell r="C23" t="str">
            <v>M51</v>
          </cell>
          <cell r="D23" t="str">
            <v>1</v>
          </cell>
          <cell r="E23" t="str">
            <v>M</v>
          </cell>
          <cell r="F23" t="str">
            <v>M1</v>
          </cell>
          <cell r="G23" t="str">
            <v>Product Mgmt &amp; Product Mktg</v>
          </cell>
          <cell r="H23">
            <v>51</v>
          </cell>
          <cell r="I23">
            <v>22000</v>
          </cell>
          <cell r="J23">
            <v>23500</v>
          </cell>
          <cell r="K23">
            <v>32000</v>
          </cell>
          <cell r="M23">
            <v>0</v>
          </cell>
          <cell r="N23">
            <v>19000</v>
          </cell>
          <cell r="O23">
            <v>30000</v>
          </cell>
          <cell r="P23">
            <v>49000</v>
          </cell>
          <cell r="Q23">
            <v>59000</v>
          </cell>
        </row>
        <row r="24">
          <cell r="C24" t="str">
            <v>M61</v>
          </cell>
          <cell r="D24" t="str">
            <v>1</v>
          </cell>
          <cell r="E24" t="str">
            <v>M</v>
          </cell>
          <cell r="F24" t="str">
            <v>M1</v>
          </cell>
          <cell r="G24" t="str">
            <v>Product Mgmt &amp; Product Mktg</v>
          </cell>
          <cell r="H24">
            <v>61</v>
          </cell>
          <cell r="J24">
            <v>15000</v>
          </cell>
          <cell r="M24">
            <v>0</v>
          </cell>
          <cell r="N24">
            <v>13000</v>
          </cell>
          <cell r="O24">
            <v>20000</v>
          </cell>
          <cell r="P24">
            <v>32000</v>
          </cell>
          <cell r="Q24">
            <v>38000</v>
          </cell>
        </row>
        <row r="25">
          <cell r="C25" t="str">
            <v>M32</v>
          </cell>
          <cell r="D25" t="str">
            <v>2</v>
          </cell>
          <cell r="E25" t="str">
            <v>M</v>
          </cell>
          <cell r="F25" t="str">
            <v>M2</v>
          </cell>
          <cell r="G25" t="str">
            <v>Program &amp; Project Mgmt</v>
          </cell>
          <cell r="H25">
            <v>32</v>
          </cell>
          <cell r="I25">
            <v>32000</v>
          </cell>
          <cell r="J25">
            <v>31500</v>
          </cell>
          <cell r="K25">
            <v>42000</v>
          </cell>
          <cell r="M25">
            <v>0</v>
          </cell>
          <cell r="N25">
            <v>27000</v>
          </cell>
          <cell r="O25">
            <v>57000</v>
          </cell>
          <cell r="P25">
            <v>68000</v>
          </cell>
          <cell r="Q25">
            <v>82000</v>
          </cell>
        </row>
        <row r="26">
          <cell r="C26" t="str">
            <v>M42</v>
          </cell>
          <cell r="D26" t="str">
            <v>2</v>
          </cell>
          <cell r="E26" t="str">
            <v>M</v>
          </cell>
          <cell r="F26" t="str">
            <v>M2</v>
          </cell>
          <cell r="G26" t="str">
            <v>Program &amp; Project Mgmt</v>
          </cell>
          <cell r="H26">
            <v>42</v>
          </cell>
          <cell r="I26">
            <v>24000</v>
          </cell>
          <cell r="J26">
            <v>27000</v>
          </cell>
          <cell r="K26">
            <v>37000</v>
          </cell>
          <cell r="M26">
            <v>0</v>
          </cell>
          <cell r="N26">
            <v>23000</v>
          </cell>
          <cell r="O26">
            <v>36000</v>
          </cell>
          <cell r="P26">
            <v>57000</v>
          </cell>
          <cell r="Q26">
            <v>68000</v>
          </cell>
        </row>
        <row r="27">
          <cell r="C27" t="str">
            <v>M52</v>
          </cell>
          <cell r="D27" t="str">
            <v>2</v>
          </cell>
          <cell r="E27" t="str">
            <v>M</v>
          </cell>
          <cell r="F27" t="str">
            <v>M2</v>
          </cell>
          <cell r="G27" t="str">
            <v>Program &amp; Project Mgmt</v>
          </cell>
          <cell r="H27">
            <v>52</v>
          </cell>
          <cell r="I27">
            <v>18000</v>
          </cell>
          <cell r="J27">
            <v>20000</v>
          </cell>
          <cell r="K27">
            <v>29000</v>
          </cell>
          <cell r="M27">
            <v>0</v>
          </cell>
          <cell r="N27">
            <v>17000</v>
          </cell>
          <cell r="O27">
            <v>27000</v>
          </cell>
          <cell r="P27">
            <v>42000</v>
          </cell>
          <cell r="Q27">
            <v>50000</v>
          </cell>
        </row>
        <row r="28">
          <cell r="C28" t="str">
            <v>M62</v>
          </cell>
          <cell r="D28" t="str">
            <v>2</v>
          </cell>
          <cell r="E28" t="str">
            <v>M</v>
          </cell>
          <cell r="F28" t="str">
            <v>M2</v>
          </cell>
          <cell r="G28" t="str">
            <v>Program &amp; Project Mgmt</v>
          </cell>
          <cell r="H28">
            <v>62</v>
          </cell>
          <cell r="J28">
            <v>13000</v>
          </cell>
          <cell r="M28">
            <v>0</v>
          </cell>
          <cell r="N28">
            <v>11000</v>
          </cell>
          <cell r="O28">
            <v>18000</v>
          </cell>
          <cell r="P28">
            <v>27000</v>
          </cell>
          <cell r="Q28">
            <v>33000</v>
          </cell>
        </row>
        <row r="29">
          <cell r="C29" t="str">
            <v>M35</v>
          </cell>
          <cell r="D29" t="str">
            <v>5</v>
          </cell>
          <cell r="E29" t="str">
            <v>M</v>
          </cell>
          <cell r="F29" t="str">
            <v>M5</v>
          </cell>
          <cell r="G29" t="str">
            <v>Program &amp; Project Mgmt</v>
          </cell>
          <cell r="H29">
            <v>35</v>
          </cell>
          <cell r="I29">
            <v>25000</v>
          </cell>
          <cell r="J29">
            <v>32000</v>
          </cell>
          <cell r="K29">
            <v>40000</v>
          </cell>
          <cell r="M29">
            <v>0</v>
          </cell>
          <cell r="N29">
            <v>27000</v>
          </cell>
          <cell r="O29">
            <v>48000</v>
          </cell>
          <cell r="P29">
            <v>67000</v>
          </cell>
          <cell r="Q29">
            <v>80000</v>
          </cell>
        </row>
        <row r="30">
          <cell r="C30" t="str">
            <v>M45</v>
          </cell>
          <cell r="D30" t="str">
            <v>5</v>
          </cell>
          <cell r="E30" t="str">
            <v>M</v>
          </cell>
          <cell r="F30" t="str">
            <v>M5</v>
          </cell>
          <cell r="G30" t="str">
            <v>Sales Support</v>
          </cell>
          <cell r="H30">
            <v>45</v>
          </cell>
          <cell r="I30">
            <v>19000</v>
          </cell>
          <cell r="J30">
            <v>23000</v>
          </cell>
          <cell r="K30">
            <v>29000</v>
          </cell>
          <cell r="M30">
            <v>0</v>
          </cell>
          <cell r="N30">
            <v>20000</v>
          </cell>
          <cell r="O30">
            <v>31000</v>
          </cell>
          <cell r="P30">
            <v>48000</v>
          </cell>
          <cell r="Q30">
            <v>58000</v>
          </cell>
        </row>
        <row r="31">
          <cell r="C31" t="str">
            <v>M55</v>
          </cell>
          <cell r="D31" t="str">
            <v>5</v>
          </cell>
          <cell r="E31" t="str">
            <v>M</v>
          </cell>
          <cell r="F31" t="str">
            <v>M5</v>
          </cell>
          <cell r="G31" t="str">
            <v>Sales Support</v>
          </cell>
          <cell r="H31">
            <v>55</v>
          </cell>
          <cell r="I31">
            <v>12000</v>
          </cell>
          <cell r="J31">
            <v>13500</v>
          </cell>
          <cell r="K31">
            <v>20000</v>
          </cell>
          <cell r="M31">
            <v>0</v>
          </cell>
          <cell r="N31">
            <v>11000</v>
          </cell>
          <cell r="O31">
            <v>18000</v>
          </cell>
          <cell r="P31">
            <v>28000</v>
          </cell>
          <cell r="Q31">
            <v>34000</v>
          </cell>
        </row>
        <row r="32">
          <cell r="C32" t="str">
            <v>M65</v>
          </cell>
          <cell r="D32" t="str">
            <v>5</v>
          </cell>
          <cell r="E32" t="str">
            <v>M</v>
          </cell>
          <cell r="F32" t="str">
            <v>M5</v>
          </cell>
          <cell r="G32" t="str">
            <v>Sales Support</v>
          </cell>
          <cell r="H32">
            <v>65</v>
          </cell>
          <cell r="I32">
            <v>10000</v>
          </cell>
          <cell r="J32">
            <v>10500</v>
          </cell>
          <cell r="K32">
            <v>15500</v>
          </cell>
          <cell r="M32">
            <v>0</v>
          </cell>
          <cell r="N32">
            <v>9000</v>
          </cell>
          <cell r="O32">
            <v>14000</v>
          </cell>
          <cell r="P32">
            <v>22000</v>
          </cell>
          <cell r="Q32">
            <v>26000</v>
          </cell>
        </row>
        <row r="33">
          <cell r="C33" t="str">
            <v>M43</v>
          </cell>
          <cell r="D33" t="str">
            <v>3</v>
          </cell>
          <cell r="E33" t="str">
            <v>M</v>
          </cell>
          <cell r="F33" t="str">
            <v>M3</v>
          </cell>
          <cell r="G33" t="str">
            <v>Mktg Professionals</v>
          </cell>
          <cell r="H33">
            <v>43</v>
          </cell>
          <cell r="I33">
            <v>18000</v>
          </cell>
          <cell r="J33">
            <v>22000</v>
          </cell>
          <cell r="K33">
            <v>27000</v>
          </cell>
          <cell r="M33">
            <v>0</v>
          </cell>
          <cell r="N33">
            <v>19000</v>
          </cell>
          <cell r="O33">
            <v>30000</v>
          </cell>
          <cell r="P33">
            <v>46000</v>
          </cell>
          <cell r="Q33">
            <v>55000</v>
          </cell>
        </row>
        <row r="34">
          <cell r="C34" t="str">
            <v>M53</v>
          </cell>
          <cell r="D34" t="str">
            <v>3</v>
          </cell>
          <cell r="E34" t="str">
            <v>M</v>
          </cell>
          <cell r="F34" t="str">
            <v>M3</v>
          </cell>
          <cell r="G34" t="str">
            <v>Mktg Professionals</v>
          </cell>
          <cell r="H34">
            <v>53</v>
          </cell>
          <cell r="I34">
            <v>13000</v>
          </cell>
          <cell r="J34">
            <v>15000</v>
          </cell>
          <cell r="K34">
            <v>19000</v>
          </cell>
          <cell r="M34">
            <v>0</v>
          </cell>
          <cell r="N34">
            <v>13000</v>
          </cell>
          <cell r="O34">
            <v>20000</v>
          </cell>
          <cell r="P34">
            <v>32000</v>
          </cell>
          <cell r="Q34">
            <v>38000</v>
          </cell>
        </row>
        <row r="35">
          <cell r="C35" t="str">
            <v>M63</v>
          </cell>
          <cell r="D35" t="str">
            <v>3</v>
          </cell>
          <cell r="E35" t="str">
            <v>M</v>
          </cell>
          <cell r="F35" t="str">
            <v>M3</v>
          </cell>
          <cell r="G35" t="str">
            <v>Mktg Professionals</v>
          </cell>
          <cell r="H35">
            <v>63</v>
          </cell>
          <cell r="I35">
            <v>10000</v>
          </cell>
          <cell r="J35">
            <v>10000</v>
          </cell>
          <cell r="K35">
            <v>15000</v>
          </cell>
          <cell r="M35">
            <v>0</v>
          </cell>
          <cell r="N35">
            <v>9000</v>
          </cell>
          <cell r="O35">
            <v>14000</v>
          </cell>
          <cell r="P35">
            <v>21000</v>
          </cell>
          <cell r="Q35">
            <v>25000</v>
          </cell>
        </row>
        <row r="36">
          <cell r="C36" t="str">
            <v>R21</v>
          </cell>
          <cell r="D36" t="str">
            <v>1</v>
          </cell>
          <cell r="E36" t="str">
            <v>R</v>
          </cell>
          <cell r="F36" t="str">
            <v>R1</v>
          </cell>
          <cell r="G36" t="str">
            <v>Technical Consulting / SE</v>
          </cell>
          <cell r="H36">
            <v>21</v>
          </cell>
          <cell r="I36">
            <v>35000</v>
          </cell>
          <cell r="J36">
            <v>36500</v>
          </cell>
          <cell r="K36">
            <v>45000</v>
          </cell>
          <cell r="M36">
            <v>0</v>
          </cell>
          <cell r="N36">
            <v>31000</v>
          </cell>
          <cell r="O36">
            <v>73000</v>
          </cell>
          <cell r="P36">
            <v>109500</v>
          </cell>
          <cell r="Q36">
            <v>146000</v>
          </cell>
        </row>
        <row r="37">
          <cell r="C37" t="str">
            <v>R31</v>
          </cell>
          <cell r="D37" t="str">
            <v>1</v>
          </cell>
          <cell r="E37" t="str">
            <v>R</v>
          </cell>
          <cell r="F37" t="str">
            <v>R1</v>
          </cell>
          <cell r="G37" t="str">
            <v>Technical Consulting / SE</v>
          </cell>
          <cell r="H37">
            <v>31</v>
          </cell>
          <cell r="I37">
            <v>27000</v>
          </cell>
          <cell r="J37">
            <v>33000</v>
          </cell>
          <cell r="K37">
            <v>40000</v>
          </cell>
          <cell r="M37">
            <v>0</v>
          </cell>
          <cell r="N37">
            <v>27000</v>
          </cell>
          <cell r="O37">
            <v>57000</v>
          </cell>
          <cell r="P37">
            <v>70000</v>
          </cell>
          <cell r="Q37">
            <v>84000</v>
          </cell>
        </row>
        <row r="38">
          <cell r="C38" t="str">
            <v>R41</v>
          </cell>
          <cell r="D38" t="str">
            <v>1</v>
          </cell>
          <cell r="E38" t="str">
            <v>R</v>
          </cell>
          <cell r="F38" t="str">
            <v>R1</v>
          </cell>
          <cell r="G38" t="str">
            <v>Technical Consulting / SE</v>
          </cell>
          <cell r="H38">
            <v>41</v>
          </cell>
          <cell r="I38">
            <v>24000</v>
          </cell>
          <cell r="J38">
            <v>27500</v>
          </cell>
          <cell r="K38">
            <v>37000</v>
          </cell>
          <cell r="M38">
            <v>0</v>
          </cell>
          <cell r="N38">
            <v>23000</v>
          </cell>
          <cell r="O38">
            <v>37000</v>
          </cell>
          <cell r="P38">
            <v>58000</v>
          </cell>
          <cell r="Q38">
            <v>70000</v>
          </cell>
        </row>
        <row r="39">
          <cell r="C39" t="str">
            <v>R51</v>
          </cell>
          <cell r="D39" t="str">
            <v>1</v>
          </cell>
          <cell r="E39" t="str">
            <v>R</v>
          </cell>
          <cell r="F39" t="str">
            <v>R1</v>
          </cell>
          <cell r="G39" t="str">
            <v>Technical Consulting / SE</v>
          </cell>
          <cell r="H39">
            <v>51</v>
          </cell>
          <cell r="I39">
            <v>18000</v>
          </cell>
          <cell r="J39">
            <v>21000</v>
          </cell>
          <cell r="K39">
            <v>28000</v>
          </cell>
          <cell r="M39">
            <v>0</v>
          </cell>
          <cell r="N39">
            <v>18000</v>
          </cell>
          <cell r="O39">
            <v>28000</v>
          </cell>
          <cell r="P39">
            <v>44000</v>
          </cell>
          <cell r="Q39">
            <v>53000</v>
          </cell>
        </row>
        <row r="40">
          <cell r="C40" t="str">
            <v>R61</v>
          </cell>
          <cell r="D40" t="str">
            <v>1</v>
          </cell>
          <cell r="E40" t="str">
            <v>R</v>
          </cell>
          <cell r="F40" t="str">
            <v>R1</v>
          </cell>
          <cell r="G40" t="str">
            <v>Technical Consulting / SE</v>
          </cell>
          <cell r="H40">
            <v>61</v>
          </cell>
          <cell r="J40">
            <v>16000</v>
          </cell>
          <cell r="M40">
            <v>0</v>
          </cell>
          <cell r="N40">
            <v>14000</v>
          </cell>
          <cell r="O40">
            <v>22000</v>
          </cell>
          <cell r="P40">
            <v>34000</v>
          </cell>
          <cell r="Q40">
            <v>41000</v>
          </cell>
        </row>
        <row r="41">
          <cell r="C41" t="str">
            <v>T21</v>
          </cell>
          <cell r="D41" t="str">
            <v>1</v>
          </cell>
          <cell r="E41" t="str">
            <v>T</v>
          </cell>
          <cell r="F41" t="str">
            <v>T1</v>
          </cell>
          <cell r="G41" t="str">
            <v>Management</v>
          </cell>
          <cell r="H41">
            <v>21</v>
          </cell>
          <cell r="I41">
            <v>36000</v>
          </cell>
          <cell r="J41">
            <v>40000</v>
          </cell>
          <cell r="K41">
            <v>46000</v>
          </cell>
          <cell r="M41">
            <v>0</v>
          </cell>
          <cell r="N41">
            <v>29000</v>
          </cell>
          <cell r="O41">
            <v>68000</v>
          </cell>
          <cell r="P41">
            <v>102000</v>
          </cell>
          <cell r="Q41">
            <v>136000</v>
          </cell>
        </row>
        <row r="42">
          <cell r="C42" t="str">
            <v>T31</v>
          </cell>
          <cell r="D42" t="str">
            <v>1</v>
          </cell>
          <cell r="E42" t="str">
            <v>T</v>
          </cell>
          <cell r="F42" t="str">
            <v>T1</v>
          </cell>
          <cell r="G42" t="str">
            <v>Product Experts/Networking &amp; Internals</v>
          </cell>
          <cell r="H42">
            <v>31</v>
          </cell>
          <cell r="I42">
            <v>25000</v>
          </cell>
          <cell r="J42">
            <v>27000</v>
          </cell>
          <cell r="K42">
            <v>38000</v>
          </cell>
          <cell r="M42">
            <v>0</v>
          </cell>
          <cell r="N42">
            <v>23000</v>
          </cell>
          <cell r="O42">
            <v>47250</v>
          </cell>
          <cell r="P42">
            <v>54000</v>
          </cell>
          <cell r="Q42">
            <v>81000</v>
          </cell>
        </row>
        <row r="43">
          <cell r="C43" t="str">
            <v>T41</v>
          </cell>
          <cell r="D43" t="str">
            <v>1</v>
          </cell>
          <cell r="E43" t="str">
            <v>T</v>
          </cell>
          <cell r="F43" t="str">
            <v>T1</v>
          </cell>
          <cell r="G43" t="str">
            <v>Product Experts/Networking &amp; Internals</v>
          </cell>
          <cell r="H43">
            <v>41</v>
          </cell>
          <cell r="I43">
            <v>16000</v>
          </cell>
          <cell r="J43">
            <v>18500</v>
          </cell>
          <cell r="K43">
            <v>26000</v>
          </cell>
          <cell r="M43">
            <v>0</v>
          </cell>
          <cell r="N43">
            <v>16000</v>
          </cell>
          <cell r="O43">
            <v>25000</v>
          </cell>
          <cell r="P43">
            <v>39000</v>
          </cell>
          <cell r="Q43">
            <v>47000</v>
          </cell>
        </row>
        <row r="44">
          <cell r="C44" t="str">
            <v>T51</v>
          </cell>
          <cell r="D44" t="str">
            <v>1</v>
          </cell>
          <cell r="E44" t="str">
            <v>T</v>
          </cell>
          <cell r="F44" t="str">
            <v>T1</v>
          </cell>
          <cell r="G44" t="str">
            <v>Product Experts/Networking &amp; Internals</v>
          </cell>
          <cell r="H44">
            <v>51</v>
          </cell>
          <cell r="I44">
            <v>11000</v>
          </cell>
          <cell r="J44">
            <v>13000</v>
          </cell>
          <cell r="K44">
            <v>19000</v>
          </cell>
          <cell r="M44">
            <v>0</v>
          </cell>
          <cell r="N44">
            <v>11000</v>
          </cell>
          <cell r="O44">
            <v>18000</v>
          </cell>
          <cell r="P44">
            <v>27000</v>
          </cell>
          <cell r="Q44">
            <v>33000</v>
          </cell>
        </row>
        <row r="45">
          <cell r="C45" t="str">
            <v>T61</v>
          </cell>
          <cell r="D45" t="str">
            <v>1</v>
          </cell>
          <cell r="E45" t="str">
            <v>T</v>
          </cell>
          <cell r="F45" t="str">
            <v>T1</v>
          </cell>
          <cell r="G45" t="str">
            <v>Product Experts/Networking &amp; Internals</v>
          </cell>
          <cell r="H45">
            <v>61</v>
          </cell>
          <cell r="I45">
            <v>7000</v>
          </cell>
          <cell r="J45">
            <v>9000</v>
          </cell>
          <cell r="K45">
            <v>12000</v>
          </cell>
          <cell r="M45">
            <v>0</v>
          </cell>
          <cell r="N45">
            <v>8000</v>
          </cell>
          <cell r="O45">
            <v>12000</v>
          </cell>
          <cell r="P45">
            <v>19000</v>
          </cell>
          <cell r="Q45">
            <v>23000</v>
          </cell>
        </row>
        <row r="46">
          <cell r="C46" t="str">
            <v>T32</v>
          </cell>
          <cell r="D46" t="str">
            <v>2</v>
          </cell>
          <cell r="E46" t="str">
            <v>T</v>
          </cell>
          <cell r="F46" t="str">
            <v>T2</v>
          </cell>
          <cell r="G46" t="str">
            <v>System &amp; Web Mgmt</v>
          </cell>
          <cell r="H46">
            <v>32</v>
          </cell>
          <cell r="I46">
            <v>29000</v>
          </cell>
          <cell r="J46">
            <v>27500</v>
          </cell>
          <cell r="K46">
            <v>37000</v>
          </cell>
          <cell r="M46">
            <v>0</v>
          </cell>
          <cell r="N46">
            <v>23000</v>
          </cell>
          <cell r="O46">
            <v>49000</v>
          </cell>
          <cell r="P46">
            <v>61000</v>
          </cell>
          <cell r="Q46">
            <v>73000</v>
          </cell>
        </row>
        <row r="47">
          <cell r="C47" t="str">
            <v>T42</v>
          </cell>
          <cell r="D47" t="str">
            <v>2</v>
          </cell>
          <cell r="E47" t="str">
            <v>T</v>
          </cell>
          <cell r="F47" t="str">
            <v>T2</v>
          </cell>
          <cell r="G47" t="str">
            <v>System &amp; Web Mgmt</v>
          </cell>
          <cell r="H47">
            <v>42</v>
          </cell>
          <cell r="I47">
            <v>20000</v>
          </cell>
          <cell r="J47">
            <v>24500</v>
          </cell>
          <cell r="K47">
            <v>33000</v>
          </cell>
          <cell r="M47">
            <v>0</v>
          </cell>
          <cell r="N47">
            <v>20000</v>
          </cell>
          <cell r="O47">
            <v>32000</v>
          </cell>
          <cell r="P47">
            <v>51000</v>
          </cell>
          <cell r="Q47">
            <v>61000</v>
          </cell>
        </row>
        <row r="48">
          <cell r="C48" t="str">
            <v>T52</v>
          </cell>
          <cell r="D48" t="str">
            <v>2</v>
          </cell>
          <cell r="E48" t="str">
            <v>T</v>
          </cell>
          <cell r="F48" t="str">
            <v>T2</v>
          </cell>
          <cell r="G48" t="str">
            <v>System &amp; Web Mgmt</v>
          </cell>
          <cell r="H48">
            <v>52</v>
          </cell>
          <cell r="I48">
            <v>13000</v>
          </cell>
          <cell r="J48">
            <v>15250</v>
          </cell>
          <cell r="K48">
            <v>23000</v>
          </cell>
          <cell r="M48">
            <v>0</v>
          </cell>
          <cell r="N48">
            <v>12000</v>
          </cell>
          <cell r="O48">
            <v>20000</v>
          </cell>
          <cell r="P48">
            <v>32000</v>
          </cell>
          <cell r="Q48">
            <v>38000</v>
          </cell>
        </row>
        <row r="49">
          <cell r="C49" t="str">
            <v>T62</v>
          </cell>
          <cell r="D49" t="str">
            <v>2</v>
          </cell>
          <cell r="E49" t="str">
            <v>T</v>
          </cell>
          <cell r="F49" t="str">
            <v>T2</v>
          </cell>
          <cell r="G49" t="str">
            <v>System &amp; Web Mgmt</v>
          </cell>
          <cell r="H49">
            <v>62</v>
          </cell>
          <cell r="I49">
            <v>8500</v>
          </cell>
          <cell r="J49">
            <v>8500</v>
          </cell>
          <cell r="K49">
            <v>11500</v>
          </cell>
          <cell r="M49">
            <v>0</v>
          </cell>
          <cell r="N49">
            <v>7000</v>
          </cell>
          <cell r="O49">
            <v>11000</v>
          </cell>
          <cell r="P49">
            <v>18000</v>
          </cell>
          <cell r="Q49">
            <v>22000</v>
          </cell>
        </row>
        <row r="50">
          <cell r="C50" t="str">
            <v>T45</v>
          </cell>
          <cell r="D50" t="str">
            <v>5</v>
          </cell>
          <cell r="E50" t="str">
            <v>T</v>
          </cell>
          <cell r="F50" t="str">
            <v>T5</v>
          </cell>
          <cell r="G50" t="str">
            <v>Tech Writing</v>
          </cell>
          <cell r="H50">
            <v>45</v>
          </cell>
          <cell r="I50">
            <v>19000</v>
          </cell>
          <cell r="J50">
            <v>20000</v>
          </cell>
          <cell r="K50">
            <v>27000</v>
          </cell>
          <cell r="M50">
            <v>0</v>
          </cell>
          <cell r="N50">
            <v>17000</v>
          </cell>
          <cell r="O50">
            <v>27000</v>
          </cell>
          <cell r="P50">
            <v>42000</v>
          </cell>
          <cell r="Q50">
            <v>50000</v>
          </cell>
        </row>
        <row r="51">
          <cell r="C51" t="str">
            <v>T55</v>
          </cell>
          <cell r="D51" t="str">
            <v>5</v>
          </cell>
          <cell r="E51" t="str">
            <v>T</v>
          </cell>
          <cell r="F51" t="str">
            <v>T5</v>
          </cell>
          <cell r="G51" t="str">
            <v>Tech Writing</v>
          </cell>
          <cell r="H51">
            <v>55</v>
          </cell>
          <cell r="I51">
            <v>14000</v>
          </cell>
          <cell r="J51">
            <v>14500</v>
          </cell>
          <cell r="K51">
            <v>21000</v>
          </cell>
          <cell r="M51">
            <v>0</v>
          </cell>
          <cell r="N51">
            <v>12000</v>
          </cell>
          <cell r="O51">
            <v>20000</v>
          </cell>
          <cell r="P51">
            <v>30000</v>
          </cell>
          <cell r="Q51">
            <v>36000</v>
          </cell>
        </row>
        <row r="52">
          <cell r="C52" t="str">
            <v>T65</v>
          </cell>
          <cell r="D52" t="str">
            <v>5</v>
          </cell>
          <cell r="E52" t="str">
            <v>T</v>
          </cell>
          <cell r="F52" t="str">
            <v>T5</v>
          </cell>
          <cell r="G52" t="str">
            <v>Tech Writing</v>
          </cell>
          <cell r="H52">
            <v>65</v>
          </cell>
          <cell r="I52">
            <v>10000</v>
          </cell>
          <cell r="J52">
            <v>10000</v>
          </cell>
          <cell r="K52">
            <v>15000</v>
          </cell>
          <cell r="M52">
            <v>0</v>
          </cell>
          <cell r="N52">
            <v>9000</v>
          </cell>
          <cell r="O52">
            <v>14000</v>
          </cell>
          <cell r="P52">
            <v>21000</v>
          </cell>
          <cell r="Q52">
            <v>25000</v>
          </cell>
        </row>
        <row r="53">
          <cell r="C53" t="str">
            <v>T56</v>
          </cell>
          <cell r="D53" t="str">
            <v>6</v>
          </cell>
          <cell r="E53" t="str">
            <v>T</v>
          </cell>
          <cell r="F53" t="str">
            <v>T6</v>
          </cell>
          <cell r="G53" t="str">
            <v>Testers</v>
          </cell>
          <cell r="H53">
            <v>56</v>
          </cell>
          <cell r="I53">
            <v>11000</v>
          </cell>
          <cell r="J53">
            <v>11000</v>
          </cell>
          <cell r="K53">
            <v>16000</v>
          </cell>
          <cell r="M53">
            <v>0</v>
          </cell>
          <cell r="N53">
            <v>9000</v>
          </cell>
          <cell r="O53">
            <v>15000</v>
          </cell>
          <cell r="P53">
            <v>23000</v>
          </cell>
          <cell r="Q53">
            <v>28000</v>
          </cell>
        </row>
        <row r="54">
          <cell r="C54" t="str">
            <v>T66</v>
          </cell>
          <cell r="D54" t="str">
            <v>6</v>
          </cell>
          <cell r="E54" t="str">
            <v>T</v>
          </cell>
          <cell r="F54" t="str">
            <v>T6</v>
          </cell>
          <cell r="G54" t="str">
            <v>Testers</v>
          </cell>
          <cell r="H54">
            <v>66</v>
          </cell>
          <cell r="I54">
            <v>7000</v>
          </cell>
          <cell r="J54">
            <v>8000</v>
          </cell>
          <cell r="K54">
            <v>12000</v>
          </cell>
          <cell r="M54">
            <v>0</v>
          </cell>
          <cell r="N54">
            <v>7000</v>
          </cell>
          <cell r="O54">
            <v>11000</v>
          </cell>
          <cell r="P54">
            <v>17000</v>
          </cell>
          <cell r="Q54">
            <v>20000</v>
          </cell>
        </row>
        <row r="55">
          <cell r="C55" t="str">
            <v>P21</v>
          </cell>
          <cell r="D55" t="str">
            <v>1</v>
          </cell>
          <cell r="E55" t="str">
            <v>P</v>
          </cell>
          <cell r="F55" t="str">
            <v>P1</v>
          </cell>
          <cell r="G55" t="str">
            <v>Management</v>
          </cell>
          <cell r="H55">
            <v>21</v>
          </cell>
          <cell r="I55">
            <v>35000</v>
          </cell>
          <cell r="J55">
            <v>40000</v>
          </cell>
          <cell r="K55">
            <v>48000</v>
          </cell>
          <cell r="M55">
            <v>0</v>
          </cell>
          <cell r="N55">
            <v>32000</v>
          </cell>
          <cell r="O55">
            <v>76000</v>
          </cell>
          <cell r="P55">
            <v>100000</v>
          </cell>
          <cell r="Q55">
            <v>120000</v>
          </cell>
        </row>
        <row r="56">
          <cell r="C56" t="str">
            <v>P31</v>
          </cell>
          <cell r="D56" t="str">
            <v>1</v>
          </cell>
          <cell r="E56" t="str">
            <v>P</v>
          </cell>
          <cell r="F56" t="str">
            <v>P1</v>
          </cell>
          <cell r="G56" t="str">
            <v>Business Analysis</v>
          </cell>
          <cell r="H56">
            <v>31</v>
          </cell>
          <cell r="I56">
            <v>24000</v>
          </cell>
          <cell r="J56">
            <v>28000</v>
          </cell>
          <cell r="K56">
            <v>36000</v>
          </cell>
          <cell r="M56">
            <v>0</v>
          </cell>
          <cell r="N56">
            <v>24000</v>
          </cell>
          <cell r="O56">
            <v>39000</v>
          </cell>
          <cell r="P56">
            <v>59000</v>
          </cell>
          <cell r="Q56">
            <v>71000</v>
          </cell>
        </row>
        <row r="57">
          <cell r="C57" t="str">
            <v>P41</v>
          </cell>
          <cell r="D57" t="str">
            <v>1</v>
          </cell>
          <cell r="E57" t="str">
            <v>P</v>
          </cell>
          <cell r="F57" t="str">
            <v>P1</v>
          </cell>
          <cell r="G57" t="str">
            <v>Business Analysis</v>
          </cell>
          <cell r="H57">
            <v>41</v>
          </cell>
          <cell r="I57">
            <v>17000</v>
          </cell>
          <cell r="J57">
            <v>19000</v>
          </cell>
          <cell r="K57">
            <v>26000</v>
          </cell>
          <cell r="M57">
            <v>0</v>
          </cell>
          <cell r="N57">
            <v>16000</v>
          </cell>
          <cell r="O57">
            <v>25000</v>
          </cell>
          <cell r="P57">
            <v>40000</v>
          </cell>
          <cell r="Q57">
            <v>48000</v>
          </cell>
        </row>
        <row r="58">
          <cell r="C58" t="str">
            <v>P51</v>
          </cell>
          <cell r="D58" t="str">
            <v>1</v>
          </cell>
          <cell r="E58" t="str">
            <v>P</v>
          </cell>
          <cell r="F58" t="str">
            <v>P1</v>
          </cell>
          <cell r="G58" t="str">
            <v>Business Analysis</v>
          </cell>
          <cell r="H58">
            <v>51</v>
          </cell>
          <cell r="I58">
            <v>12000</v>
          </cell>
          <cell r="J58">
            <v>14500</v>
          </cell>
          <cell r="K58">
            <v>18000</v>
          </cell>
          <cell r="M58">
            <v>0</v>
          </cell>
          <cell r="N58">
            <v>12000</v>
          </cell>
          <cell r="O58">
            <v>19000</v>
          </cell>
          <cell r="P58">
            <v>30000</v>
          </cell>
          <cell r="Q58">
            <v>36000</v>
          </cell>
        </row>
        <row r="59">
          <cell r="C59" t="str">
            <v>P61</v>
          </cell>
          <cell r="D59" t="str">
            <v>1</v>
          </cell>
          <cell r="E59" t="str">
            <v>P</v>
          </cell>
          <cell r="F59" t="str">
            <v>P1</v>
          </cell>
          <cell r="G59" t="str">
            <v>Business Analysis</v>
          </cell>
          <cell r="H59">
            <v>61</v>
          </cell>
          <cell r="I59">
            <v>10000</v>
          </cell>
          <cell r="J59">
            <v>10000</v>
          </cell>
          <cell r="K59">
            <v>14000</v>
          </cell>
          <cell r="M59">
            <v>0</v>
          </cell>
          <cell r="N59">
            <v>9000</v>
          </cell>
          <cell r="O59">
            <v>14000</v>
          </cell>
          <cell r="P59">
            <v>21000</v>
          </cell>
          <cell r="Q59">
            <v>25000</v>
          </cell>
        </row>
        <row r="60">
          <cell r="C60" t="str">
            <v>P34</v>
          </cell>
          <cell r="D60" t="str">
            <v>4</v>
          </cell>
          <cell r="E60" t="str">
            <v>P</v>
          </cell>
          <cell r="F60" t="str">
            <v>P4</v>
          </cell>
          <cell r="G60" t="str">
            <v>Academic Professionals</v>
          </cell>
          <cell r="H60">
            <v>34</v>
          </cell>
          <cell r="I60">
            <v>27000</v>
          </cell>
          <cell r="J60">
            <v>30000</v>
          </cell>
          <cell r="K60">
            <v>38000</v>
          </cell>
          <cell r="M60">
            <v>0</v>
          </cell>
          <cell r="N60">
            <v>26000</v>
          </cell>
          <cell r="O60">
            <v>42000</v>
          </cell>
          <cell r="P60">
            <v>63000</v>
          </cell>
          <cell r="Q60">
            <v>76000</v>
          </cell>
        </row>
        <row r="61">
          <cell r="C61" t="str">
            <v>P44</v>
          </cell>
          <cell r="D61" t="str">
            <v>4</v>
          </cell>
          <cell r="E61" t="str">
            <v>P</v>
          </cell>
          <cell r="F61" t="str">
            <v>P4</v>
          </cell>
          <cell r="G61" t="str">
            <v>Academic Professionals</v>
          </cell>
          <cell r="H61">
            <v>44</v>
          </cell>
          <cell r="I61">
            <v>18000</v>
          </cell>
          <cell r="J61">
            <v>20000</v>
          </cell>
          <cell r="K61">
            <v>28500</v>
          </cell>
          <cell r="M61">
            <v>0</v>
          </cell>
          <cell r="N61">
            <v>17000</v>
          </cell>
          <cell r="O61">
            <v>27000</v>
          </cell>
          <cell r="P61">
            <v>42000</v>
          </cell>
          <cell r="Q61">
            <v>50000</v>
          </cell>
        </row>
        <row r="62">
          <cell r="C62" t="str">
            <v>P54</v>
          </cell>
          <cell r="D62" t="str">
            <v>4</v>
          </cell>
          <cell r="E62" t="str">
            <v>P</v>
          </cell>
          <cell r="F62" t="str">
            <v>P4</v>
          </cell>
          <cell r="G62" t="str">
            <v>Academic Professionals</v>
          </cell>
          <cell r="H62">
            <v>54</v>
          </cell>
          <cell r="I62">
            <v>12000</v>
          </cell>
          <cell r="J62">
            <v>14500</v>
          </cell>
          <cell r="K62">
            <v>20000</v>
          </cell>
          <cell r="M62">
            <v>0</v>
          </cell>
          <cell r="N62">
            <v>12000</v>
          </cell>
          <cell r="O62">
            <v>20000</v>
          </cell>
          <cell r="P62">
            <v>30000</v>
          </cell>
          <cell r="Q62">
            <v>36000</v>
          </cell>
        </row>
        <row r="63">
          <cell r="C63" t="str">
            <v>P64</v>
          </cell>
          <cell r="D63" t="str">
            <v>4</v>
          </cell>
          <cell r="E63" t="str">
            <v>P</v>
          </cell>
          <cell r="F63" t="str">
            <v>P4</v>
          </cell>
          <cell r="G63" t="str">
            <v>Academic Professionals</v>
          </cell>
          <cell r="H63">
            <v>64</v>
          </cell>
          <cell r="I63">
            <v>9000</v>
          </cell>
          <cell r="J63">
            <v>10000</v>
          </cell>
          <cell r="K63">
            <v>14000</v>
          </cell>
          <cell r="M63">
            <v>0</v>
          </cell>
          <cell r="N63">
            <v>9000</v>
          </cell>
          <cell r="O63">
            <v>14000</v>
          </cell>
          <cell r="P63">
            <v>21000</v>
          </cell>
          <cell r="Q63">
            <v>25000</v>
          </cell>
        </row>
        <row r="64">
          <cell r="C64" t="str">
            <v>P42</v>
          </cell>
          <cell r="D64" t="str">
            <v>2</v>
          </cell>
          <cell r="E64" t="str">
            <v>P</v>
          </cell>
          <cell r="F64" t="str">
            <v>P2</v>
          </cell>
          <cell r="G64" t="str">
            <v>Customer Service</v>
          </cell>
          <cell r="H64">
            <v>42</v>
          </cell>
          <cell r="I64">
            <v>12000</v>
          </cell>
          <cell r="J64">
            <v>17000</v>
          </cell>
          <cell r="K64">
            <v>20000</v>
          </cell>
          <cell r="M64">
            <v>0</v>
          </cell>
          <cell r="N64">
            <v>14000</v>
          </cell>
          <cell r="O64">
            <v>23000</v>
          </cell>
          <cell r="P64">
            <v>36000</v>
          </cell>
          <cell r="Q64">
            <v>43000</v>
          </cell>
        </row>
        <row r="65">
          <cell r="C65" t="str">
            <v>P52</v>
          </cell>
          <cell r="D65" t="str">
            <v>2</v>
          </cell>
          <cell r="E65" t="str">
            <v>P</v>
          </cell>
          <cell r="F65" t="str">
            <v>P2</v>
          </cell>
          <cell r="G65" t="str">
            <v>Customer Service</v>
          </cell>
          <cell r="H65">
            <v>52</v>
          </cell>
          <cell r="I65">
            <v>8500</v>
          </cell>
          <cell r="J65">
            <v>11500</v>
          </cell>
          <cell r="K65">
            <v>13500</v>
          </cell>
          <cell r="M65">
            <v>0</v>
          </cell>
          <cell r="N65">
            <v>10000</v>
          </cell>
          <cell r="O65">
            <v>16000</v>
          </cell>
          <cell r="P65">
            <v>24000</v>
          </cell>
          <cell r="Q65">
            <v>29000</v>
          </cell>
        </row>
        <row r="66">
          <cell r="C66" t="str">
            <v>P62</v>
          </cell>
          <cell r="D66" t="str">
            <v>2</v>
          </cell>
          <cell r="E66" t="str">
            <v>P</v>
          </cell>
          <cell r="F66" t="str">
            <v>P2</v>
          </cell>
          <cell r="G66" t="str">
            <v>Customer Service</v>
          </cell>
          <cell r="H66">
            <v>62</v>
          </cell>
          <cell r="I66">
            <v>7000</v>
          </cell>
          <cell r="J66">
            <v>8000</v>
          </cell>
          <cell r="K66">
            <v>10000</v>
          </cell>
          <cell r="M66">
            <v>0</v>
          </cell>
          <cell r="N66">
            <v>7000</v>
          </cell>
          <cell r="O66">
            <v>11000</v>
          </cell>
          <cell r="P66">
            <v>17000</v>
          </cell>
          <cell r="Q66">
            <v>20000</v>
          </cell>
        </row>
        <row r="67">
          <cell r="C67" t="str">
            <v>P33</v>
          </cell>
          <cell r="D67" t="str">
            <v>3</v>
          </cell>
          <cell r="E67" t="str">
            <v>P</v>
          </cell>
          <cell r="F67" t="str">
            <v>P3</v>
          </cell>
          <cell r="G67" t="str">
            <v>Professionals</v>
          </cell>
          <cell r="H67">
            <v>33</v>
          </cell>
          <cell r="I67">
            <v>21000</v>
          </cell>
          <cell r="J67">
            <v>22500</v>
          </cell>
          <cell r="K67">
            <v>31000</v>
          </cell>
          <cell r="M67">
            <v>0</v>
          </cell>
          <cell r="N67">
            <v>19000</v>
          </cell>
          <cell r="O67">
            <v>33000</v>
          </cell>
          <cell r="P67">
            <v>47000</v>
          </cell>
          <cell r="Q67">
            <v>56000</v>
          </cell>
        </row>
        <row r="68">
          <cell r="C68" t="str">
            <v>P43</v>
          </cell>
          <cell r="D68" t="str">
            <v>3</v>
          </cell>
          <cell r="E68" t="str">
            <v>P</v>
          </cell>
          <cell r="F68" t="str">
            <v>P3</v>
          </cell>
          <cell r="G68" t="str">
            <v>Professionals</v>
          </cell>
          <cell r="H68">
            <v>43</v>
          </cell>
          <cell r="I68">
            <v>13000</v>
          </cell>
          <cell r="J68">
            <v>15500</v>
          </cell>
          <cell r="K68">
            <v>21000</v>
          </cell>
          <cell r="M68">
            <v>0</v>
          </cell>
          <cell r="N68">
            <v>13000</v>
          </cell>
          <cell r="O68">
            <v>21000</v>
          </cell>
          <cell r="P68">
            <v>33000</v>
          </cell>
          <cell r="Q68">
            <v>40000</v>
          </cell>
        </row>
        <row r="69">
          <cell r="C69" t="str">
            <v>P53</v>
          </cell>
          <cell r="D69" t="str">
            <v>3</v>
          </cell>
          <cell r="E69" t="str">
            <v>P</v>
          </cell>
          <cell r="F69" t="str">
            <v>P3</v>
          </cell>
          <cell r="G69" t="str">
            <v>Professionals</v>
          </cell>
          <cell r="H69">
            <v>53</v>
          </cell>
          <cell r="I69">
            <v>8500</v>
          </cell>
          <cell r="J69">
            <v>10500</v>
          </cell>
          <cell r="K69">
            <v>14500</v>
          </cell>
          <cell r="M69">
            <v>0</v>
          </cell>
          <cell r="N69">
            <v>9000</v>
          </cell>
          <cell r="O69">
            <v>14000</v>
          </cell>
          <cell r="P69">
            <v>22000</v>
          </cell>
          <cell r="Q69">
            <v>26000</v>
          </cell>
        </row>
        <row r="70">
          <cell r="C70" t="str">
            <v>P63</v>
          </cell>
          <cell r="D70" t="str">
            <v>3</v>
          </cell>
          <cell r="E70" t="str">
            <v>P</v>
          </cell>
          <cell r="F70" t="str">
            <v>P3</v>
          </cell>
          <cell r="G70" t="str">
            <v>Professionals</v>
          </cell>
          <cell r="H70">
            <v>63</v>
          </cell>
          <cell r="I70">
            <v>6500</v>
          </cell>
          <cell r="J70">
            <v>7500</v>
          </cell>
          <cell r="K70">
            <v>11000</v>
          </cell>
          <cell r="M70">
            <v>0</v>
          </cell>
          <cell r="N70">
            <v>6000</v>
          </cell>
          <cell r="O70">
            <v>10000</v>
          </cell>
          <cell r="P70">
            <v>16000</v>
          </cell>
          <cell r="Q70">
            <v>19000</v>
          </cell>
        </row>
        <row r="76">
          <cell r="C76" t="str">
            <v>D35</v>
          </cell>
          <cell r="D76" t="str">
            <v>5</v>
          </cell>
          <cell r="E76" t="str">
            <v>D</v>
          </cell>
          <cell r="F76" t="str">
            <v>D5</v>
          </cell>
          <cell r="G76" t="str">
            <v>Developers</v>
          </cell>
          <cell r="H76">
            <v>35</v>
          </cell>
          <cell r="I76">
            <v>62500</v>
          </cell>
          <cell r="J76">
            <v>72000</v>
          </cell>
          <cell r="K76">
            <v>83333.333333333328</v>
          </cell>
          <cell r="M76">
            <v>0</v>
          </cell>
          <cell r="N76">
            <v>61000</v>
          </cell>
          <cell r="O76">
            <v>144000</v>
          </cell>
          <cell r="P76">
            <v>180000</v>
          </cell>
          <cell r="Q76">
            <v>216000</v>
          </cell>
        </row>
        <row r="77">
          <cell r="C77" t="str">
            <v>D41</v>
          </cell>
          <cell r="D77" t="str">
            <v>1</v>
          </cell>
          <cell r="E77" t="str">
            <v>D</v>
          </cell>
          <cell r="F77" t="str">
            <v>D1</v>
          </cell>
          <cell r="G77" t="str">
            <v>Products Applications</v>
          </cell>
          <cell r="H77">
            <v>41</v>
          </cell>
          <cell r="I77">
            <v>41666.666666666664</v>
          </cell>
          <cell r="J77">
            <v>49000</v>
          </cell>
          <cell r="K77">
            <v>66666.666666666672</v>
          </cell>
          <cell r="M77">
            <v>0</v>
          </cell>
          <cell r="N77">
            <v>42000</v>
          </cell>
          <cell r="O77">
            <v>49000</v>
          </cell>
          <cell r="P77">
            <v>64000</v>
          </cell>
          <cell r="Q77">
            <v>83000</v>
          </cell>
        </row>
        <row r="78">
          <cell r="C78" t="str">
            <v>D45</v>
          </cell>
          <cell r="D78" t="str">
            <v>5</v>
          </cell>
          <cell r="E78" t="str">
            <v>D</v>
          </cell>
          <cell r="F78" t="str">
            <v>D5</v>
          </cell>
          <cell r="G78" t="str">
            <v>Kernel &amp; Networking</v>
          </cell>
          <cell r="H78">
            <v>45</v>
          </cell>
          <cell r="I78">
            <v>42500</v>
          </cell>
          <cell r="J78">
            <v>50000</v>
          </cell>
          <cell r="K78">
            <v>66666.666666666672</v>
          </cell>
          <cell r="M78">
            <v>0</v>
          </cell>
          <cell r="N78">
            <v>43000</v>
          </cell>
          <cell r="O78">
            <v>50000</v>
          </cell>
          <cell r="P78">
            <v>65000</v>
          </cell>
          <cell r="Q78">
            <v>85000</v>
          </cell>
        </row>
        <row r="79">
          <cell r="C79" t="str">
            <v>D51</v>
          </cell>
          <cell r="D79" t="str">
            <v>1</v>
          </cell>
          <cell r="E79" t="str">
            <v>D</v>
          </cell>
          <cell r="F79" t="str">
            <v>D1</v>
          </cell>
          <cell r="G79" t="str">
            <v>Products Applications</v>
          </cell>
          <cell r="H79">
            <v>51</v>
          </cell>
          <cell r="I79">
            <v>33333.333333333336</v>
          </cell>
          <cell r="J79">
            <v>39000</v>
          </cell>
          <cell r="K79">
            <v>46666.666666666664</v>
          </cell>
          <cell r="M79">
            <v>0</v>
          </cell>
          <cell r="N79">
            <v>33000</v>
          </cell>
          <cell r="O79">
            <v>39000</v>
          </cell>
          <cell r="P79">
            <v>51000</v>
          </cell>
          <cell r="Q79">
            <v>66000</v>
          </cell>
        </row>
        <row r="80">
          <cell r="C80" t="str">
            <v>D55</v>
          </cell>
          <cell r="D80" t="str">
            <v>5</v>
          </cell>
          <cell r="E80" t="str">
            <v>D</v>
          </cell>
          <cell r="F80" t="str">
            <v>D5</v>
          </cell>
          <cell r="G80" t="str">
            <v>Kernel &amp; Networking</v>
          </cell>
          <cell r="H80">
            <v>55</v>
          </cell>
          <cell r="J80">
            <v>40000</v>
          </cell>
          <cell r="M80">
            <v>0</v>
          </cell>
          <cell r="N80">
            <v>34000</v>
          </cell>
          <cell r="O80">
            <v>40000</v>
          </cell>
          <cell r="P80">
            <v>52000</v>
          </cell>
          <cell r="Q80">
            <v>68000</v>
          </cell>
        </row>
        <row r="81">
          <cell r="C81" t="str">
            <v>D65</v>
          </cell>
          <cell r="D81" t="str">
            <v>5</v>
          </cell>
          <cell r="E81" t="str">
            <v>D</v>
          </cell>
          <cell r="F81" t="str">
            <v>D5</v>
          </cell>
          <cell r="G81" t="str">
            <v>Kernel &amp; Networking</v>
          </cell>
          <cell r="H81">
            <v>65</v>
          </cell>
          <cell r="J81">
            <v>36000</v>
          </cell>
          <cell r="M81">
            <v>0</v>
          </cell>
          <cell r="N81">
            <v>31000</v>
          </cell>
          <cell r="O81">
            <v>36000</v>
          </cell>
          <cell r="P81">
            <v>47000</v>
          </cell>
          <cell r="Q81">
            <v>61000</v>
          </cell>
        </row>
        <row r="82">
          <cell r="C82" t="str">
            <v>D61</v>
          </cell>
          <cell r="D82" t="str">
            <v>1</v>
          </cell>
          <cell r="E82" t="str">
            <v>D</v>
          </cell>
          <cell r="F82" t="str">
            <v>D1</v>
          </cell>
          <cell r="G82" t="str">
            <v>Products Applications</v>
          </cell>
          <cell r="H82">
            <v>61</v>
          </cell>
          <cell r="I82">
            <v>29166.666666666668</v>
          </cell>
          <cell r="J82">
            <v>29500</v>
          </cell>
          <cell r="K82">
            <v>37500</v>
          </cell>
          <cell r="M82">
            <v>0</v>
          </cell>
          <cell r="N82">
            <v>25000</v>
          </cell>
          <cell r="O82">
            <v>30000</v>
          </cell>
          <cell r="P82">
            <v>38000</v>
          </cell>
          <cell r="Q82">
            <v>50000</v>
          </cell>
        </row>
        <row r="83">
          <cell r="C83" t="str">
            <v>T41</v>
          </cell>
          <cell r="D83" t="str">
            <v>1</v>
          </cell>
          <cell r="E83" t="str">
            <v>T</v>
          </cell>
          <cell r="F83" t="str">
            <v>T1</v>
          </cell>
          <cell r="G83" t="str">
            <v>Product Experts/Networking &amp; Internals</v>
          </cell>
          <cell r="H83">
            <v>41</v>
          </cell>
          <cell r="I83">
            <v>37500</v>
          </cell>
          <cell r="J83">
            <v>38000</v>
          </cell>
          <cell r="K83">
            <v>50000</v>
          </cell>
          <cell r="M83">
            <v>0</v>
          </cell>
          <cell r="N83">
            <v>32000</v>
          </cell>
          <cell r="O83">
            <v>38000</v>
          </cell>
          <cell r="P83">
            <v>49000</v>
          </cell>
          <cell r="Q83">
            <v>65000</v>
          </cell>
        </row>
        <row r="84">
          <cell r="C84" t="str">
            <v>T42</v>
          </cell>
          <cell r="D84" t="str">
            <v>2</v>
          </cell>
          <cell r="E84" t="str">
            <v>T</v>
          </cell>
          <cell r="F84" t="str">
            <v>T2</v>
          </cell>
          <cell r="G84" t="str">
            <v>System &amp; Web Mgmt</v>
          </cell>
          <cell r="H84">
            <v>42</v>
          </cell>
          <cell r="J84">
            <v>50000</v>
          </cell>
          <cell r="M84">
            <v>0</v>
          </cell>
          <cell r="N84">
            <v>43000</v>
          </cell>
          <cell r="O84">
            <v>50000</v>
          </cell>
          <cell r="P84">
            <v>65000</v>
          </cell>
          <cell r="Q84">
            <v>85000</v>
          </cell>
        </row>
        <row r="85">
          <cell r="C85" t="str">
            <v>T56</v>
          </cell>
          <cell r="D85" t="str">
            <v>6</v>
          </cell>
          <cell r="E85" t="str">
            <v>T</v>
          </cell>
          <cell r="F85" t="str">
            <v>T6</v>
          </cell>
          <cell r="G85" t="str">
            <v>Testers</v>
          </cell>
          <cell r="H85">
            <v>56</v>
          </cell>
          <cell r="I85">
            <v>31250</v>
          </cell>
          <cell r="J85">
            <v>32000</v>
          </cell>
          <cell r="K85">
            <v>41666.666666666664</v>
          </cell>
          <cell r="M85">
            <v>0</v>
          </cell>
          <cell r="N85">
            <v>27000</v>
          </cell>
          <cell r="O85">
            <v>32000</v>
          </cell>
          <cell r="P85">
            <v>42000</v>
          </cell>
          <cell r="Q85">
            <v>54000</v>
          </cell>
        </row>
        <row r="86">
          <cell r="C86" t="str">
            <v>T66</v>
          </cell>
          <cell r="D86" t="str">
            <v>6</v>
          </cell>
          <cell r="E86" t="str">
            <v>T</v>
          </cell>
          <cell r="F86" t="str">
            <v>T6</v>
          </cell>
          <cell r="G86" t="str">
            <v>Testers</v>
          </cell>
          <cell r="H86">
            <v>66</v>
          </cell>
          <cell r="J86">
            <v>20000</v>
          </cell>
          <cell r="M86">
            <v>0</v>
          </cell>
          <cell r="N86">
            <v>17000</v>
          </cell>
          <cell r="O86">
            <v>20000</v>
          </cell>
          <cell r="P86">
            <v>26000</v>
          </cell>
          <cell r="Q86">
            <v>34000</v>
          </cell>
        </row>
        <row r="87">
          <cell r="C87" t="str">
            <v>P43</v>
          </cell>
          <cell r="D87" t="str">
            <v>3</v>
          </cell>
          <cell r="E87" t="str">
            <v>P</v>
          </cell>
          <cell r="F87" t="str">
            <v>P3</v>
          </cell>
          <cell r="G87" t="str">
            <v>Professionals</v>
          </cell>
          <cell r="H87">
            <v>43</v>
          </cell>
          <cell r="I87">
            <v>41666.666666666664</v>
          </cell>
          <cell r="J87">
            <v>42000</v>
          </cell>
          <cell r="K87">
            <v>58333.333333333336</v>
          </cell>
          <cell r="M87">
            <v>0</v>
          </cell>
          <cell r="N87">
            <v>36000</v>
          </cell>
          <cell r="O87">
            <v>42000</v>
          </cell>
          <cell r="P87">
            <v>55000</v>
          </cell>
          <cell r="Q87">
            <v>71000</v>
          </cell>
        </row>
        <row r="88">
          <cell r="C88" t="str">
            <v>P52</v>
          </cell>
          <cell r="D88" t="str">
            <v>2</v>
          </cell>
          <cell r="E88" t="str">
            <v>P</v>
          </cell>
          <cell r="F88" t="str">
            <v>P2</v>
          </cell>
          <cell r="G88" t="str">
            <v>Customer Service</v>
          </cell>
          <cell r="H88">
            <v>52</v>
          </cell>
          <cell r="I88">
            <v>25000</v>
          </cell>
          <cell r="J88">
            <v>27000</v>
          </cell>
          <cell r="K88">
            <v>37500</v>
          </cell>
          <cell r="M88">
            <v>0</v>
          </cell>
          <cell r="N88">
            <v>23000</v>
          </cell>
          <cell r="O88">
            <v>27000</v>
          </cell>
          <cell r="P88">
            <v>35000</v>
          </cell>
          <cell r="Q88">
            <v>46000</v>
          </cell>
        </row>
        <row r="94">
          <cell r="C94" t="str">
            <v>D25</v>
          </cell>
          <cell r="D94" t="str">
            <v>5</v>
          </cell>
          <cell r="E94" t="str">
            <v>D</v>
          </cell>
          <cell r="F94" t="str">
            <v>D5</v>
          </cell>
          <cell r="G94" t="str">
            <v>Management</v>
          </cell>
          <cell r="H94">
            <v>25</v>
          </cell>
          <cell r="I94">
            <v>5416.666666666667</v>
          </cell>
          <cell r="J94">
            <v>6000</v>
          </cell>
          <cell r="K94">
            <v>10000</v>
          </cell>
          <cell r="M94">
            <v>0</v>
          </cell>
          <cell r="N94">
            <v>5100</v>
          </cell>
          <cell r="O94">
            <v>12000</v>
          </cell>
          <cell r="P94">
            <v>18000</v>
          </cell>
          <cell r="Q94">
            <v>21000</v>
          </cell>
        </row>
        <row r="95">
          <cell r="C95" t="str">
            <v>D35</v>
          </cell>
          <cell r="D95" t="str">
            <v>5</v>
          </cell>
          <cell r="E95" t="str">
            <v>D</v>
          </cell>
          <cell r="F95" t="str">
            <v>D5</v>
          </cell>
          <cell r="G95" t="str">
            <v>Developers</v>
          </cell>
          <cell r="H95">
            <v>35</v>
          </cell>
          <cell r="I95">
            <v>3333.3333333333335</v>
          </cell>
          <cell r="J95">
            <v>5000</v>
          </cell>
          <cell r="K95">
            <v>6250</v>
          </cell>
          <cell r="M95">
            <v>0</v>
          </cell>
          <cell r="N95">
            <v>4300</v>
          </cell>
          <cell r="O95">
            <v>8750</v>
          </cell>
          <cell r="P95">
            <v>15000</v>
          </cell>
          <cell r="Q95">
            <v>17500</v>
          </cell>
        </row>
        <row r="96">
          <cell r="C96" t="str">
            <v>D41</v>
          </cell>
          <cell r="D96" t="str">
            <v>1</v>
          </cell>
          <cell r="E96" t="str">
            <v>D</v>
          </cell>
          <cell r="F96" t="str">
            <v>D1</v>
          </cell>
          <cell r="G96" t="str">
            <v>Products Applications</v>
          </cell>
          <cell r="H96">
            <v>41</v>
          </cell>
          <cell r="I96">
            <v>2500</v>
          </cell>
          <cell r="J96">
            <v>4000</v>
          </cell>
          <cell r="K96">
            <v>5000</v>
          </cell>
          <cell r="M96">
            <v>0</v>
          </cell>
          <cell r="N96">
            <v>3400</v>
          </cell>
          <cell r="O96">
            <v>4400</v>
          </cell>
          <cell r="P96">
            <v>6000</v>
          </cell>
          <cell r="Q96">
            <v>8000</v>
          </cell>
        </row>
        <row r="97">
          <cell r="C97" t="str">
            <v>D45</v>
          </cell>
          <cell r="D97" t="str">
            <v>5</v>
          </cell>
          <cell r="E97" t="str">
            <v>D</v>
          </cell>
          <cell r="F97" t="str">
            <v>D5</v>
          </cell>
          <cell r="G97" t="str">
            <v>Kernel &amp; Networking</v>
          </cell>
          <cell r="H97">
            <v>45</v>
          </cell>
          <cell r="J97">
            <v>3500</v>
          </cell>
          <cell r="M97">
            <v>0</v>
          </cell>
          <cell r="N97">
            <v>3000</v>
          </cell>
          <cell r="O97">
            <v>3900</v>
          </cell>
          <cell r="P97">
            <v>5300</v>
          </cell>
          <cell r="Q97">
            <v>7000</v>
          </cell>
        </row>
        <row r="98">
          <cell r="C98" t="str">
            <v>D51</v>
          </cell>
          <cell r="D98" t="str">
            <v>1</v>
          </cell>
          <cell r="E98" t="str">
            <v>D</v>
          </cell>
          <cell r="F98" t="str">
            <v>D1</v>
          </cell>
          <cell r="G98" t="str">
            <v>Products Applications</v>
          </cell>
          <cell r="H98">
            <v>51</v>
          </cell>
          <cell r="I98">
            <v>1666.6666666666667</v>
          </cell>
          <cell r="J98">
            <v>3000</v>
          </cell>
          <cell r="K98">
            <v>3666.6666666666665</v>
          </cell>
          <cell r="M98">
            <v>0</v>
          </cell>
          <cell r="N98">
            <v>2600</v>
          </cell>
          <cell r="O98">
            <v>3300</v>
          </cell>
          <cell r="P98">
            <v>4500</v>
          </cell>
          <cell r="Q98">
            <v>6000</v>
          </cell>
        </row>
        <row r="99">
          <cell r="C99" t="str">
            <v>D61</v>
          </cell>
          <cell r="D99" t="str">
            <v>1</v>
          </cell>
          <cell r="E99" t="str">
            <v>D</v>
          </cell>
          <cell r="F99" t="str">
            <v>D1</v>
          </cell>
          <cell r="G99" t="str">
            <v>Products Applications</v>
          </cell>
          <cell r="H99">
            <v>61</v>
          </cell>
          <cell r="I99">
            <v>833.33333333333337</v>
          </cell>
          <cell r="J99">
            <v>1500</v>
          </cell>
          <cell r="K99">
            <v>1666.6666666666667</v>
          </cell>
          <cell r="M99">
            <v>0</v>
          </cell>
          <cell r="N99">
            <v>1300</v>
          </cell>
          <cell r="O99">
            <v>1700</v>
          </cell>
          <cell r="P99">
            <v>2300</v>
          </cell>
          <cell r="Q99">
            <v>3000</v>
          </cell>
        </row>
        <row r="100">
          <cell r="C100" t="str">
            <v>T52</v>
          </cell>
          <cell r="D100" t="str">
            <v>2</v>
          </cell>
          <cell r="E100" t="str">
            <v>T</v>
          </cell>
          <cell r="F100" t="str">
            <v>T2</v>
          </cell>
          <cell r="G100" t="str">
            <v>System &amp; Web Mgmt</v>
          </cell>
          <cell r="H100">
            <v>52</v>
          </cell>
          <cell r="I100">
            <v>1000</v>
          </cell>
          <cell r="J100">
            <v>1400</v>
          </cell>
          <cell r="K100">
            <v>1750</v>
          </cell>
          <cell r="M100">
            <v>0</v>
          </cell>
          <cell r="N100">
            <v>1200</v>
          </cell>
          <cell r="O100">
            <v>1500</v>
          </cell>
          <cell r="P100">
            <v>2100</v>
          </cell>
          <cell r="Q100">
            <v>2800</v>
          </cell>
        </row>
        <row r="101">
          <cell r="C101" t="str">
            <v>T36</v>
          </cell>
          <cell r="D101" t="str">
            <v>6</v>
          </cell>
          <cell r="E101" t="str">
            <v>T</v>
          </cell>
          <cell r="F101" t="str">
            <v>T6</v>
          </cell>
          <cell r="G101" t="str">
            <v>Testers</v>
          </cell>
          <cell r="H101">
            <v>36</v>
          </cell>
          <cell r="J101">
            <v>3000</v>
          </cell>
          <cell r="M101">
            <v>0</v>
          </cell>
          <cell r="N101">
            <v>2600</v>
          </cell>
          <cell r="O101">
            <v>3300</v>
          </cell>
          <cell r="P101">
            <v>4500</v>
          </cell>
          <cell r="Q101">
            <v>6000</v>
          </cell>
        </row>
        <row r="102">
          <cell r="C102" t="str">
            <v>T46</v>
          </cell>
          <cell r="D102" t="str">
            <v>6</v>
          </cell>
          <cell r="E102" t="str">
            <v>T</v>
          </cell>
          <cell r="F102" t="str">
            <v>T6</v>
          </cell>
          <cell r="G102" t="str">
            <v>Testers</v>
          </cell>
          <cell r="H102">
            <v>46</v>
          </cell>
          <cell r="I102">
            <v>1500</v>
          </cell>
          <cell r="J102">
            <v>2000</v>
          </cell>
          <cell r="K102">
            <v>2500</v>
          </cell>
          <cell r="M102">
            <v>0</v>
          </cell>
          <cell r="N102">
            <v>1700</v>
          </cell>
          <cell r="O102">
            <v>2200</v>
          </cell>
          <cell r="P102">
            <v>3000</v>
          </cell>
          <cell r="Q102">
            <v>4000</v>
          </cell>
        </row>
        <row r="103">
          <cell r="C103" t="str">
            <v>T56</v>
          </cell>
          <cell r="D103" t="str">
            <v>6</v>
          </cell>
          <cell r="E103" t="str">
            <v>T</v>
          </cell>
          <cell r="F103" t="str">
            <v>T6</v>
          </cell>
          <cell r="G103" t="str">
            <v>Testers</v>
          </cell>
          <cell r="H103">
            <v>56</v>
          </cell>
          <cell r="I103">
            <v>833.33333333333337</v>
          </cell>
          <cell r="J103">
            <v>1300</v>
          </cell>
          <cell r="K103">
            <v>1750</v>
          </cell>
          <cell r="M103">
            <v>0</v>
          </cell>
          <cell r="N103">
            <v>1100</v>
          </cell>
          <cell r="O103">
            <v>1400</v>
          </cell>
          <cell r="P103">
            <v>2000</v>
          </cell>
          <cell r="Q103">
            <v>2600</v>
          </cell>
        </row>
        <row r="104">
          <cell r="C104" t="str">
            <v>T66</v>
          </cell>
          <cell r="D104" t="str">
            <v>6</v>
          </cell>
          <cell r="E104" t="str">
            <v>T</v>
          </cell>
          <cell r="F104" t="str">
            <v>T6</v>
          </cell>
          <cell r="G104" t="str">
            <v>Testers</v>
          </cell>
          <cell r="H104">
            <v>66</v>
          </cell>
          <cell r="J104">
            <v>900</v>
          </cell>
          <cell r="M104">
            <v>0</v>
          </cell>
          <cell r="N104">
            <v>800</v>
          </cell>
          <cell r="O104">
            <v>1000</v>
          </cell>
          <cell r="P104">
            <v>1400</v>
          </cell>
          <cell r="Q104">
            <v>1800</v>
          </cell>
        </row>
        <row r="105">
          <cell r="C105" t="str">
            <v>P43</v>
          </cell>
          <cell r="D105" t="str">
            <v>3</v>
          </cell>
          <cell r="E105" t="str">
            <v>P</v>
          </cell>
          <cell r="F105" t="str">
            <v>P3</v>
          </cell>
          <cell r="G105" t="str">
            <v>Professionals</v>
          </cell>
          <cell r="H105">
            <v>43</v>
          </cell>
          <cell r="I105">
            <v>833.33333333333337</v>
          </cell>
          <cell r="J105">
            <v>1600</v>
          </cell>
          <cell r="K105">
            <v>1833.3333333333333</v>
          </cell>
          <cell r="M105">
            <v>0</v>
          </cell>
          <cell r="N105">
            <v>1400</v>
          </cell>
          <cell r="O105">
            <v>1800</v>
          </cell>
          <cell r="P105">
            <v>2400</v>
          </cell>
          <cell r="Q105">
            <v>3200</v>
          </cell>
        </row>
        <row r="106">
          <cell r="C106" t="str">
            <v>P53</v>
          </cell>
          <cell r="D106" t="str">
            <v>3</v>
          </cell>
          <cell r="E106" t="str">
            <v>P</v>
          </cell>
          <cell r="F106" t="str">
            <v>P3</v>
          </cell>
          <cell r="G106" t="str">
            <v>Professionals</v>
          </cell>
          <cell r="H106">
            <v>53</v>
          </cell>
          <cell r="I106">
            <v>750</v>
          </cell>
          <cell r="J106">
            <v>1200</v>
          </cell>
          <cell r="K106">
            <v>1333.3333333333333</v>
          </cell>
          <cell r="M106">
            <v>0</v>
          </cell>
          <cell r="N106">
            <v>1000</v>
          </cell>
          <cell r="O106">
            <v>1300</v>
          </cell>
          <cell r="P106">
            <v>1800</v>
          </cell>
          <cell r="Q106">
            <v>2400</v>
          </cell>
        </row>
        <row r="107">
          <cell r="C107" t="str">
            <v>P52</v>
          </cell>
          <cell r="D107" t="str">
            <v>2</v>
          </cell>
          <cell r="E107" t="str">
            <v>P</v>
          </cell>
          <cell r="F107" t="str">
            <v>P2</v>
          </cell>
          <cell r="G107" t="str">
            <v>Customer Service</v>
          </cell>
          <cell r="H107">
            <v>52</v>
          </cell>
          <cell r="I107">
            <v>750</v>
          </cell>
          <cell r="J107">
            <v>1000</v>
          </cell>
          <cell r="K107">
            <v>1500</v>
          </cell>
          <cell r="M107">
            <v>0</v>
          </cell>
          <cell r="N107">
            <v>900</v>
          </cell>
          <cell r="O107">
            <v>1100</v>
          </cell>
          <cell r="P107">
            <v>1500</v>
          </cell>
          <cell r="Q107">
            <v>2000</v>
          </cell>
        </row>
        <row r="112">
          <cell r="C112" t="str">
            <v>T31</v>
          </cell>
          <cell r="D112" t="str">
            <v>1</v>
          </cell>
          <cell r="E112" t="str">
            <v>T</v>
          </cell>
          <cell r="F112" t="str">
            <v>T1</v>
          </cell>
          <cell r="G112" t="str">
            <v>Product Experts/Networking &amp; Internals</v>
          </cell>
          <cell r="H112">
            <v>31</v>
          </cell>
          <cell r="I112">
            <v>233333.33333333334</v>
          </cell>
          <cell r="J112">
            <v>300000</v>
          </cell>
          <cell r="K112">
            <v>416666.66666666669</v>
          </cell>
          <cell r="M112">
            <v>0</v>
          </cell>
          <cell r="N112">
            <v>255000</v>
          </cell>
          <cell r="O112">
            <v>330000</v>
          </cell>
          <cell r="P112">
            <v>450000</v>
          </cell>
          <cell r="Q112">
            <v>600000</v>
          </cell>
        </row>
        <row r="113">
          <cell r="C113" t="str">
            <v>T41</v>
          </cell>
          <cell r="D113" t="str">
            <v>1</v>
          </cell>
          <cell r="E113" t="str">
            <v>T</v>
          </cell>
          <cell r="F113" t="str">
            <v>T1</v>
          </cell>
          <cell r="G113" t="str">
            <v>Product Experts/Networking &amp; Internals</v>
          </cell>
          <cell r="H113">
            <v>41</v>
          </cell>
          <cell r="I113">
            <v>125000</v>
          </cell>
          <cell r="J113">
            <v>150000</v>
          </cell>
          <cell r="K113">
            <v>233333.33333333334</v>
          </cell>
          <cell r="M113">
            <v>0</v>
          </cell>
          <cell r="N113">
            <v>127500</v>
          </cell>
          <cell r="O113">
            <v>165000</v>
          </cell>
          <cell r="P113">
            <v>225000</v>
          </cell>
          <cell r="Q113">
            <v>300000</v>
          </cell>
        </row>
        <row r="114">
          <cell r="C114" t="str">
            <v>T51</v>
          </cell>
          <cell r="D114" t="str">
            <v>1</v>
          </cell>
          <cell r="E114" t="str">
            <v>T</v>
          </cell>
          <cell r="F114" t="str">
            <v>T1</v>
          </cell>
          <cell r="G114" t="str">
            <v>Product Experts/Networking &amp; Internals</v>
          </cell>
          <cell r="H114">
            <v>51</v>
          </cell>
          <cell r="I114">
            <v>75000</v>
          </cell>
          <cell r="J114">
            <v>100000</v>
          </cell>
          <cell r="K114">
            <v>150000</v>
          </cell>
          <cell r="M114">
            <v>0</v>
          </cell>
          <cell r="N114">
            <v>85000</v>
          </cell>
          <cell r="O114">
            <v>110000</v>
          </cell>
          <cell r="P114">
            <v>150000</v>
          </cell>
          <cell r="Q114">
            <v>200000</v>
          </cell>
        </row>
        <row r="115">
          <cell r="C115" t="str">
            <v>T61</v>
          </cell>
          <cell r="D115" t="str">
            <v>1</v>
          </cell>
          <cell r="E115" t="str">
            <v>T</v>
          </cell>
          <cell r="F115" t="str">
            <v>T1</v>
          </cell>
          <cell r="G115" t="str">
            <v>Product Experts/Networking &amp; Internals</v>
          </cell>
          <cell r="H115">
            <v>61</v>
          </cell>
          <cell r="I115">
            <v>41666.666666666664</v>
          </cell>
          <cell r="J115">
            <v>60000</v>
          </cell>
          <cell r="K115">
            <v>79166.666666666672</v>
          </cell>
          <cell r="M115">
            <v>0</v>
          </cell>
          <cell r="N115">
            <v>51000</v>
          </cell>
          <cell r="O115">
            <v>66000</v>
          </cell>
          <cell r="P115">
            <v>90000</v>
          </cell>
          <cell r="Q115">
            <v>120000</v>
          </cell>
        </row>
        <row r="116">
          <cell r="C116" t="str">
            <v>P43</v>
          </cell>
          <cell r="D116" t="str">
            <v>3</v>
          </cell>
          <cell r="E116" t="str">
            <v>P</v>
          </cell>
          <cell r="F116" t="str">
            <v>P3</v>
          </cell>
          <cell r="G116" t="str">
            <v>Professionals</v>
          </cell>
          <cell r="H116">
            <v>43</v>
          </cell>
          <cell r="I116">
            <v>133333.33333333334</v>
          </cell>
          <cell r="J116">
            <v>150000</v>
          </cell>
          <cell r="K116">
            <v>233333.33333333334</v>
          </cell>
          <cell r="M116">
            <v>0</v>
          </cell>
          <cell r="N116">
            <v>127500</v>
          </cell>
          <cell r="O116">
            <v>165000</v>
          </cell>
          <cell r="P116">
            <v>225000</v>
          </cell>
          <cell r="Q116">
            <v>300000</v>
          </cell>
        </row>
        <row r="117">
          <cell r="C117" t="str">
            <v>P54</v>
          </cell>
          <cell r="D117" t="str">
            <v>4</v>
          </cell>
          <cell r="E117" t="str">
            <v>P</v>
          </cell>
          <cell r="F117" t="str">
            <v>P4</v>
          </cell>
          <cell r="G117" t="str">
            <v>Academic Professionals</v>
          </cell>
          <cell r="H117">
            <v>54</v>
          </cell>
          <cell r="I117">
            <v>100000</v>
          </cell>
          <cell r="J117">
            <v>170000</v>
          </cell>
          <cell r="K117">
            <v>208333.33333333334</v>
          </cell>
          <cell r="M117">
            <v>0</v>
          </cell>
          <cell r="N117">
            <v>144500</v>
          </cell>
          <cell r="O117">
            <v>187000</v>
          </cell>
          <cell r="P117">
            <v>255000</v>
          </cell>
          <cell r="Q117">
            <v>340000</v>
          </cell>
        </row>
        <row r="121">
          <cell r="C121" t="str">
            <v>T41</v>
          </cell>
          <cell r="D121" t="str">
            <v>1</v>
          </cell>
          <cell r="E121" t="str">
            <v>T</v>
          </cell>
          <cell r="F121" t="str">
            <v>T1</v>
          </cell>
          <cell r="G121" t="str">
            <v>Product Experts/Networking &amp; Internals</v>
          </cell>
          <cell r="H121">
            <v>41</v>
          </cell>
          <cell r="I121">
            <v>10833.333333333334</v>
          </cell>
          <cell r="J121">
            <v>12000</v>
          </cell>
          <cell r="K121">
            <v>15416.666666666666</v>
          </cell>
          <cell r="M121">
            <v>0</v>
          </cell>
          <cell r="N121">
            <v>10000</v>
          </cell>
          <cell r="O121">
            <v>12000</v>
          </cell>
          <cell r="P121">
            <v>16000</v>
          </cell>
          <cell r="Q121">
            <v>20000</v>
          </cell>
        </row>
        <row r="122">
          <cell r="C122" t="str">
            <v>T51</v>
          </cell>
          <cell r="D122" t="str">
            <v>1</v>
          </cell>
          <cell r="E122" t="str">
            <v>T</v>
          </cell>
          <cell r="F122" t="str">
            <v>T1</v>
          </cell>
          <cell r="G122" t="str">
            <v>Product Experts/Networking &amp; Internals</v>
          </cell>
          <cell r="H122">
            <v>51</v>
          </cell>
          <cell r="I122">
            <v>9166.6666666666661</v>
          </cell>
          <cell r="J122">
            <v>9500</v>
          </cell>
          <cell r="K122">
            <v>13333.333333333334</v>
          </cell>
          <cell r="M122">
            <v>0</v>
          </cell>
          <cell r="N122">
            <v>8000</v>
          </cell>
          <cell r="O122">
            <v>10000</v>
          </cell>
          <cell r="P122">
            <v>12000</v>
          </cell>
          <cell r="Q122">
            <v>16000</v>
          </cell>
        </row>
        <row r="126">
          <cell r="C126" t="str">
            <v>T41</v>
          </cell>
          <cell r="D126" t="str">
            <v>1</v>
          </cell>
          <cell r="E126" t="str">
            <v>T</v>
          </cell>
          <cell r="F126" t="str">
            <v>T1</v>
          </cell>
          <cell r="G126" t="str">
            <v>Product Experts/Networking &amp; Internals</v>
          </cell>
          <cell r="H126">
            <v>41</v>
          </cell>
          <cell r="I126">
            <v>25000</v>
          </cell>
          <cell r="J126">
            <v>32000</v>
          </cell>
          <cell r="K126">
            <v>41666.666666666664</v>
          </cell>
          <cell r="M126">
            <v>0</v>
          </cell>
          <cell r="N126">
            <v>27200</v>
          </cell>
          <cell r="O126">
            <v>35200</v>
          </cell>
          <cell r="P126">
            <v>48000</v>
          </cell>
          <cell r="Q126">
            <v>64000</v>
          </cell>
        </row>
        <row r="127">
          <cell r="C127" t="str">
            <v>T51</v>
          </cell>
          <cell r="D127" t="str">
            <v>1</v>
          </cell>
          <cell r="E127" t="str">
            <v>T</v>
          </cell>
          <cell r="F127" t="str">
            <v>T1</v>
          </cell>
          <cell r="G127" t="str">
            <v>Product Experts/Networking &amp; Internals</v>
          </cell>
          <cell r="H127">
            <v>51</v>
          </cell>
          <cell r="I127">
            <v>16666.666666666668</v>
          </cell>
          <cell r="J127">
            <v>23000</v>
          </cell>
          <cell r="K127">
            <v>26666.666666666668</v>
          </cell>
          <cell r="M127">
            <v>0</v>
          </cell>
          <cell r="N127">
            <v>19600</v>
          </cell>
          <cell r="O127">
            <v>25300</v>
          </cell>
          <cell r="P127">
            <v>34500</v>
          </cell>
          <cell r="Q127">
            <v>46000</v>
          </cell>
        </row>
        <row r="128">
          <cell r="C128" t="str">
            <v>T61</v>
          </cell>
          <cell r="D128" t="str">
            <v>1</v>
          </cell>
          <cell r="E128" t="str">
            <v>T</v>
          </cell>
          <cell r="F128" t="str">
            <v>T1</v>
          </cell>
          <cell r="G128" t="str">
            <v>Product Experts/Networking &amp; Internals</v>
          </cell>
          <cell r="H128">
            <v>61</v>
          </cell>
          <cell r="J128">
            <v>15000</v>
          </cell>
          <cell r="M128">
            <v>0</v>
          </cell>
          <cell r="N128">
            <v>12800</v>
          </cell>
          <cell r="O128">
            <v>16500</v>
          </cell>
          <cell r="P128">
            <v>22500</v>
          </cell>
          <cell r="Q128">
            <v>30000</v>
          </cell>
        </row>
        <row r="133">
          <cell r="C133" t="str">
            <v>T51</v>
          </cell>
          <cell r="D133" t="str">
            <v>1</v>
          </cell>
          <cell r="E133" t="str">
            <v>T</v>
          </cell>
          <cell r="F133" t="str">
            <v>T1</v>
          </cell>
          <cell r="G133" t="str">
            <v>Product Experts/Networking &amp; Internals</v>
          </cell>
          <cell r="H133">
            <v>51</v>
          </cell>
          <cell r="I133">
            <v>7083.333333333333</v>
          </cell>
          <cell r="J133">
            <v>10000</v>
          </cell>
          <cell r="K133">
            <v>10000</v>
          </cell>
          <cell r="M133">
            <v>0</v>
          </cell>
          <cell r="N133">
            <v>9000</v>
          </cell>
          <cell r="O133">
            <v>10000</v>
          </cell>
          <cell r="P133">
            <v>13000</v>
          </cell>
          <cell r="Q133">
            <v>17000</v>
          </cell>
        </row>
        <row r="138">
          <cell r="C138" t="str">
            <v>D45</v>
          </cell>
          <cell r="D138" t="str">
            <v>5</v>
          </cell>
          <cell r="E138" t="str">
            <v>D</v>
          </cell>
          <cell r="F138" t="str">
            <v>D5</v>
          </cell>
          <cell r="G138" t="str">
            <v>Products Applications</v>
          </cell>
          <cell r="H138">
            <v>45</v>
          </cell>
          <cell r="J138">
            <v>3500</v>
          </cell>
          <cell r="M138">
            <v>0</v>
          </cell>
          <cell r="N138">
            <v>3000</v>
          </cell>
          <cell r="O138">
            <v>3900</v>
          </cell>
          <cell r="P138">
            <v>5300</v>
          </cell>
          <cell r="Q138">
            <v>7000</v>
          </cell>
        </row>
        <row r="139">
          <cell r="C139" t="str">
            <v>D51</v>
          </cell>
          <cell r="D139" t="str">
            <v>1</v>
          </cell>
          <cell r="E139" t="str">
            <v>D</v>
          </cell>
          <cell r="F139" t="str">
            <v>D1</v>
          </cell>
          <cell r="G139" t="str">
            <v>Kernel &amp; Networking</v>
          </cell>
          <cell r="H139">
            <v>51</v>
          </cell>
          <cell r="I139">
            <v>1333.3333333333333</v>
          </cell>
          <cell r="J139">
            <v>3000</v>
          </cell>
          <cell r="K139">
            <v>2916.6666666666665</v>
          </cell>
          <cell r="M139">
            <v>0</v>
          </cell>
          <cell r="N139">
            <v>2600</v>
          </cell>
          <cell r="O139">
            <v>3300</v>
          </cell>
          <cell r="P139">
            <v>4500</v>
          </cell>
          <cell r="Q139">
            <v>6000</v>
          </cell>
        </row>
        <row r="140">
          <cell r="C140" t="str">
            <v>D61</v>
          </cell>
          <cell r="D140" t="str">
            <v>1</v>
          </cell>
          <cell r="E140" t="str">
            <v>D</v>
          </cell>
          <cell r="F140" t="str">
            <v>D1</v>
          </cell>
          <cell r="G140" t="str">
            <v>Products Applications</v>
          </cell>
          <cell r="H140">
            <v>61</v>
          </cell>
          <cell r="J140">
            <v>2000</v>
          </cell>
          <cell r="M140">
            <v>0</v>
          </cell>
          <cell r="N140">
            <v>1700</v>
          </cell>
          <cell r="O140">
            <v>2200</v>
          </cell>
          <cell r="P140">
            <v>3000</v>
          </cell>
          <cell r="Q140">
            <v>4000</v>
          </cell>
        </row>
        <row r="146">
          <cell r="C146" t="str">
            <v>T52</v>
          </cell>
          <cell r="D146" t="str">
            <v>2</v>
          </cell>
          <cell r="E146" t="str">
            <v>T</v>
          </cell>
          <cell r="F146" t="str">
            <v>T2</v>
          </cell>
          <cell r="G146" t="str">
            <v>System &amp; Web Mgmt</v>
          </cell>
          <cell r="H146">
            <v>52</v>
          </cell>
          <cell r="I146">
            <v>3333.3333333333335</v>
          </cell>
          <cell r="J146">
            <v>4000</v>
          </cell>
          <cell r="K146">
            <v>5000</v>
          </cell>
          <cell r="M146">
            <v>0</v>
          </cell>
          <cell r="N146">
            <v>3400</v>
          </cell>
          <cell r="O146">
            <v>4400</v>
          </cell>
          <cell r="P146">
            <v>6000</v>
          </cell>
          <cell r="Q146">
            <v>8000</v>
          </cell>
          <cell r="R146" t="str">
            <v>T52</v>
          </cell>
        </row>
        <row r="157">
          <cell r="D157">
            <v>3</v>
          </cell>
        </row>
        <row r="158">
          <cell r="D158">
            <v>1.2</v>
          </cell>
        </row>
        <row r="160">
          <cell r="D160">
            <v>-3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 Guidelines"/>
      <sheetName val="Bonus Guidelines"/>
      <sheetName val="salary raise actual"/>
      <sheetName val="Budget Allocation"/>
      <sheetName val="bonus raise actual"/>
      <sheetName val="calculations for the board"/>
      <sheetName val="Employee Data"/>
      <sheetName val="Guidelines Pivot"/>
      <sheetName val="PlanDetails"/>
      <sheetName val="Bonus change R&amp;D"/>
      <sheetName val="Countries %"/>
      <sheetName val="% increase projections"/>
      <sheetName val="FX"/>
      <sheetName val="Turnover"/>
      <sheetName val="Havraa Table"/>
      <sheetName val="2011 EA"/>
      <sheetName val="Data"/>
    </sheetNames>
    <sheetDataSet>
      <sheetData sheetId="0" refreshError="1"/>
      <sheetData sheetId="1">
        <row r="52">
          <cell r="B52" t="str">
            <v>Regular BonusBelarus Employee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A12">
            <v>10606</v>
          </cell>
        </row>
      </sheetData>
      <sheetData sheetId="7" refreshError="1"/>
      <sheetData sheetId="8">
        <row r="8">
          <cell r="J8">
            <v>42500</v>
          </cell>
        </row>
        <row r="65">
          <cell r="C65" t="str">
            <v>D35</v>
          </cell>
          <cell r="D65" t="str">
            <v>5</v>
          </cell>
          <cell r="E65" t="str">
            <v>D</v>
          </cell>
          <cell r="F65" t="str">
            <v>D5</v>
          </cell>
          <cell r="G65" t="str">
            <v>Developers</v>
          </cell>
          <cell r="H65">
            <v>35</v>
          </cell>
          <cell r="I65">
            <v>65833.333333333328</v>
          </cell>
          <cell r="J65">
            <v>75000</v>
          </cell>
          <cell r="K65">
            <v>87500</v>
          </cell>
          <cell r="L65">
            <v>0</v>
          </cell>
          <cell r="M65">
            <v>0</v>
          </cell>
          <cell r="N65">
            <v>64000</v>
          </cell>
          <cell r="O65">
            <v>150000</v>
          </cell>
          <cell r="P65">
            <v>187500</v>
          </cell>
          <cell r="Q65">
            <v>225000</v>
          </cell>
        </row>
        <row r="66">
          <cell r="C66" t="str">
            <v>D41</v>
          </cell>
          <cell r="D66" t="str">
            <v>1</v>
          </cell>
          <cell r="E66" t="str">
            <v>D</v>
          </cell>
          <cell r="F66" t="str">
            <v>D1</v>
          </cell>
          <cell r="G66" t="str">
            <v>Products Applications</v>
          </cell>
          <cell r="H66">
            <v>41</v>
          </cell>
          <cell r="I66">
            <v>39166.666666666664</v>
          </cell>
          <cell r="J66">
            <v>40000</v>
          </cell>
          <cell r="K66">
            <v>54166.666666666664</v>
          </cell>
          <cell r="L66">
            <v>0</v>
          </cell>
          <cell r="M66">
            <v>0</v>
          </cell>
          <cell r="N66">
            <v>34000</v>
          </cell>
          <cell r="O66">
            <v>40000</v>
          </cell>
          <cell r="P66">
            <v>52000</v>
          </cell>
          <cell r="Q66">
            <v>68000</v>
          </cell>
        </row>
        <row r="67">
          <cell r="C67" t="str">
            <v>D45</v>
          </cell>
          <cell r="D67" t="str">
            <v>5</v>
          </cell>
          <cell r="E67" t="str">
            <v>D</v>
          </cell>
          <cell r="F67" t="str">
            <v>D5</v>
          </cell>
          <cell r="G67" t="str">
            <v>Kernel &amp; Networking</v>
          </cell>
          <cell r="H67">
            <v>45</v>
          </cell>
          <cell r="I67">
            <v>41666.666666666664</v>
          </cell>
          <cell r="J67">
            <v>46500</v>
          </cell>
          <cell r="K67">
            <v>60000</v>
          </cell>
          <cell r="L67">
            <v>0</v>
          </cell>
          <cell r="M67">
            <v>0</v>
          </cell>
          <cell r="N67">
            <v>40000</v>
          </cell>
          <cell r="O67">
            <v>47000</v>
          </cell>
          <cell r="P67">
            <v>60000</v>
          </cell>
          <cell r="Q67">
            <v>79000</v>
          </cell>
        </row>
        <row r="68">
          <cell r="C68" t="str">
            <v>D51</v>
          </cell>
          <cell r="D68" t="str">
            <v>1</v>
          </cell>
          <cell r="E68" t="str">
            <v>D</v>
          </cell>
          <cell r="F68" t="str">
            <v>D1</v>
          </cell>
          <cell r="G68" t="str">
            <v>Products Applications</v>
          </cell>
          <cell r="H68">
            <v>51</v>
          </cell>
          <cell r="I68">
            <v>30833.333333333332</v>
          </cell>
          <cell r="J68">
            <v>30500</v>
          </cell>
          <cell r="K68">
            <v>41666.666666666664</v>
          </cell>
          <cell r="L68">
            <v>0</v>
          </cell>
          <cell r="M68">
            <v>0</v>
          </cell>
          <cell r="N68">
            <v>26000</v>
          </cell>
          <cell r="O68">
            <v>31000</v>
          </cell>
          <cell r="P68">
            <v>40000</v>
          </cell>
          <cell r="Q68">
            <v>52000</v>
          </cell>
        </row>
        <row r="69">
          <cell r="C69" t="str">
            <v>D55</v>
          </cell>
          <cell r="D69" t="str">
            <v>5</v>
          </cell>
          <cell r="E69" t="str">
            <v>D</v>
          </cell>
          <cell r="F69" t="str">
            <v>D5</v>
          </cell>
          <cell r="G69" t="str">
            <v>Kernel &amp; Networking</v>
          </cell>
          <cell r="H69">
            <v>55</v>
          </cell>
          <cell r="I69">
            <v>35000</v>
          </cell>
          <cell r="J69">
            <v>40000</v>
          </cell>
          <cell r="K69">
            <v>45833.333333333336</v>
          </cell>
          <cell r="L69">
            <v>0</v>
          </cell>
          <cell r="M69">
            <v>0</v>
          </cell>
          <cell r="N69">
            <v>34000</v>
          </cell>
          <cell r="O69">
            <v>40000</v>
          </cell>
          <cell r="P69">
            <v>52000</v>
          </cell>
          <cell r="Q69">
            <v>68000</v>
          </cell>
        </row>
        <row r="70">
          <cell r="C70" t="str">
            <v>D65</v>
          </cell>
          <cell r="D70" t="str">
            <v>5</v>
          </cell>
          <cell r="E70" t="str">
            <v>D</v>
          </cell>
          <cell r="F70" t="str">
            <v>D5</v>
          </cell>
          <cell r="G70" t="str">
            <v>Kernel &amp; Networking</v>
          </cell>
          <cell r="H70">
            <v>65</v>
          </cell>
          <cell r="I70">
            <v>30000</v>
          </cell>
          <cell r="J70">
            <v>35000</v>
          </cell>
          <cell r="K70">
            <v>37500</v>
          </cell>
          <cell r="L70">
            <v>0</v>
          </cell>
          <cell r="M70">
            <v>0</v>
          </cell>
          <cell r="N70">
            <v>30000</v>
          </cell>
          <cell r="O70">
            <v>35000</v>
          </cell>
          <cell r="P70">
            <v>46000</v>
          </cell>
          <cell r="Q70">
            <v>60000</v>
          </cell>
        </row>
        <row r="71">
          <cell r="C71" t="str">
            <v>D61</v>
          </cell>
          <cell r="D71" t="str">
            <v>1</v>
          </cell>
          <cell r="E71" t="str">
            <v>D</v>
          </cell>
          <cell r="F71" t="str">
            <v>D1</v>
          </cell>
          <cell r="G71" t="str">
            <v>Products Applications</v>
          </cell>
          <cell r="H71">
            <v>61</v>
          </cell>
          <cell r="I71">
            <v>25000</v>
          </cell>
          <cell r="J71">
            <v>25000</v>
          </cell>
          <cell r="K71">
            <v>33333.333333333336</v>
          </cell>
          <cell r="L71">
            <v>0</v>
          </cell>
          <cell r="M71">
            <v>0</v>
          </cell>
          <cell r="N71">
            <v>21000</v>
          </cell>
          <cell r="O71">
            <v>25000</v>
          </cell>
          <cell r="P71">
            <v>33000</v>
          </cell>
          <cell r="Q71">
            <v>43000</v>
          </cell>
        </row>
        <row r="72">
          <cell r="C72" t="str">
            <v>T41</v>
          </cell>
          <cell r="D72" t="str">
            <v>1</v>
          </cell>
          <cell r="E72" t="str">
            <v>T</v>
          </cell>
          <cell r="F72" t="str">
            <v>T1</v>
          </cell>
          <cell r="G72" t="str">
            <v>Product Experts/Networking &amp; Internals</v>
          </cell>
          <cell r="H72">
            <v>41</v>
          </cell>
          <cell r="I72">
            <v>26666.666666666668</v>
          </cell>
          <cell r="J72">
            <v>32000</v>
          </cell>
          <cell r="K72">
            <v>40000</v>
          </cell>
          <cell r="L72">
            <v>0</v>
          </cell>
          <cell r="M72">
            <v>0</v>
          </cell>
          <cell r="N72">
            <v>27000</v>
          </cell>
          <cell r="O72">
            <v>32000</v>
          </cell>
          <cell r="P72">
            <v>42000</v>
          </cell>
          <cell r="Q72">
            <v>54000</v>
          </cell>
        </row>
        <row r="73">
          <cell r="C73" t="str">
            <v>T42</v>
          </cell>
          <cell r="D73" t="str">
            <v>2</v>
          </cell>
          <cell r="E73" t="str">
            <v>T</v>
          </cell>
          <cell r="F73" t="str">
            <v>T2</v>
          </cell>
          <cell r="G73" t="str">
            <v>System &amp; Web Mgmt</v>
          </cell>
          <cell r="H73">
            <v>42</v>
          </cell>
          <cell r="I73">
            <v>43333.333333333336</v>
          </cell>
          <cell r="J73">
            <v>48000</v>
          </cell>
          <cell r="K73">
            <v>52500</v>
          </cell>
          <cell r="L73">
            <v>0</v>
          </cell>
          <cell r="M73">
            <v>0</v>
          </cell>
          <cell r="N73">
            <v>41000</v>
          </cell>
          <cell r="O73">
            <v>48000</v>
          </cell>
          <cell r="P73">
            <v>62000</v>
          </cell>
          <cell r="Q73">
            <v>82000</v>
          </cell>
        </row>
        <row r="74">
          <cell r="C74" t="str">
            <v>T56</v>
          </cell>
          <cell r="D74" t="str">
            <v>6</v>
          </cell>
          <cell r="E74" t="str">
            <v>T</v>
          </cell>
          <cell r="F74" t="str">
            <v>T6</v>
          </cell>
          <cell r="G74" t="str">
            <v>Testers</v>
          </cell>
          <cell r="H74">
            <v>56</v>
          </cell>
          <cell r="I74">
            <v>22500</v>
          </cell>
          <cell r="J74">
            <v>24000</v>
          </cell>
          <cell r="K74">
            <v>30000</v>
          </cell>
          <cell r="L74">
            <v>0</v>
          </cell>
          <cell r="M74">
            <v>0</v>
          </cell>
          <cell r="N74">
            <v>20000</v>
          </cell>
          <cell r="O74">
            <v>24000</v>
          </cell>
          <cell r="P74">
            <v>31000</v>
          </cell>
          <cell r="Q74">
            <v>41000</v>
          </cell>
        </row>
        <row r="75">
          <cell r="C75" t="str">
            <v>T66</v>
          </cell>
          <cell r="D75" t="str">
            <v>6</v>
          </cell>
          <cell r="E75" t="str">
            <v>T</v>
          </cell>
          <cell r="F75" t="str">
            <v>T6</v>
          </cell>
          <cell r="G75" t="str">
            <v>Testers</v>
          </cell>
          <cell r="H75">
            <v>66</v>
          </cell>
          <cell r="I75">
            <v>18333.333333333332</v>
          </cell>
          <cell r="J75">
            <v>20000</v>
          </cell>
          <cell r="K75">
            <v>25833.333333333332</v>
          </cell>
          <cell r="L75">
            <v>0</v>
          </cell>
          <cell r="M75">
            <v>0</v>
          </cell>
          <cell r="N75">
            <v>17000</v>
          </cell>
          <cell r="O75">
            <v>20000</v>
          </cell>
          <cell r="P75">
            <v>26000</v>
          </cell>
          <cell r="Q75">
            <v>34000</v>
          </cell>
        </row>
        <row r="76">
          <cell r="C76" t="str">
            <v>P53</v>
          </cell>
          <cell r="D76" t="str">
            <v>3</v>
          </cell>
          <cell r="E76" t="str">
            <v>P</v>
          </cell>
          <cell r="F76" t="str">
            <v>P3</v>
          </cell>
          <cell r="G76" t="str">
            <v>Professionals</v>
          </cell>
          <cell r="H76">
            <v>53</v>
          </cell>
          <cell r="I76">
            <v>37500</v>
          </cell>
          <cell r="J76">
            <v>35000</v>
          </cell>
          <cell r="K76">
            <v>45000</v>
          </cell>
          <cell r="L76">
            <v>0</v>
          </cell>
          <cell r="M76">
            <v>0</v>
          </cell>
          <cell r="N76">
            <v>30000</v>
          </cell>
          <cell r="O76">
            <v>35000</v>
          </cell>
          <cell r="P76">
            <v>46000</v>
          </cell>
          <cell r="Q76">
            <v>60000</v>
          </cell>
        </row>
        <row r="77">
          <cell r="C77" t="str">
            <v>P52</v>
          </cell>
          <cell r="D77" t="str">
            <v>2</v>
          </cell>
          <cell r="E77" t="str">
            <v>P</v>
          </cell>
          <cell r="F77" t="str">
            <v>P2</v>
          </cell>
          <cell r="G77" t="str">
            <v>Customer Service</v>
          </cell>
          <cell r="H77">
            <v>52</v>
          </cell>
          <cell r="I77">
            <v>20000</v>
          </cell>
          <cell r="J77">
            <v>22500</v>
          </cell>
          <cell r="K77">
            <v>29166.666666666668</v>
          </cell>
          <cell r="L77">
            <v>0</v>
          </cell>
          <cell r="M77">
            <v>0</v>
          </cell>
          <cell r="N77">
            <v>19000</v>
          </cell>
          <cell r="O77">
            <v>23000</v>
          </cell>
          <cell r="P77">
            <v>29000</v>
          </cell>
          <cell r="Q77">
            <v>38000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ec 01 - Mar 30th 02"/>
      <sheetName val="Q1 booking value"/>
      <sheetName val="Dec"/>
      <sheetName val="entry"/>
      <sheetName val="PlanDetails"/>
      <sheetName val="_Dec_01_-_Mar_30th_02"/>
      <sheetName val="Q1_booking_value"/>
      <sheetName val="Tables"/>
      <sheetName val="Exch Rates"/>
    </sheetNames>
    <sheetDataSet>
      <sheetData sheetId="0"/>
      <sheetData sheetId="1" refreshError="1">
        <row r="2">
          <cell r="A2" t="str">
            <v>SAR-SBOX-PRO</v>
          </cell>
          <cell r="B2">
            <v>1025</v>
          </cell>
          <cell r="D2">
            <v>387</v>
          </cell>
          <cell r="E2">
            <v>638</v>
          </cell>
        </row>
        <row r="3">
          <cell r="A3" t="str">
            <v>SAR-SBOX-SH</v>
          </cell>
          <cell r="B3">
            <v>534</v>
          </cell>
          <cell r="C3">
            <v>356</v>
          </cell>
          <cell r="D3">
            <v>178</v>
          </cell>
          <cell r="E3">
            <v>0</v>
          </cell>
        </row>
        <row r="4">
          <cell r="A4" t="str">
            <v>SAR-SBOX-SO</v>
          </cell>
          <cell r="B4">
            <v>819</v>
          </cell>
          <cell r="D4">
            <v>417</v>
          </cell>
          <cell r="E4">
            <v>402</v>
          </cell>
        </row>
        <row r="5">
          <cell r="A5" t="str">
            <v>SAR-SBOX-SO-PLUS</v>
          </cell>
          <cell r="B5">
            <v>578</v>
          </cell>
          <cell r="E5">
            <v>578</v>
          </cell>
        </row>
        <row r="6">
          <cell r="A6" t="str">
            <v>SBOX-DEMO-1-AUS</v>
          </cell>
          <cell r="B6">
            <v>0</v>
          </cell>
          <cell r="E6">
            <v>0</v>
          </cell>
        </row>
        <row r="7">
          <cell r="A7" t="str">
            <v>SBOX-DEMO-1-EU</v>
          </cell>
          <cell r="B7">
            <v>12190</v>
          </cell>
          <cell r="E7">
            <v>12190</v>
          </cell>
        </row>
        <row r="8">
          <cell r="A8" t="str">
            <v>SBOX-DEMO-1-JPN</v>
          </cell>
          <cell r="B8">
            <v>1290</v>
          </cell>
          <cell r="E8">
            <v>1290</v>
          </cell>
        </row>
        <row r="9">
          <cell r="A9" t="str">
            <v>SBOX-DEMO-1-US</v>
          </cell>
          <cell r="B9">
            <v>13065</v>
          </cell>
          <cell r="E9">
            <v>13065</v>
          </cell>
        </row>
        <row r="10">
          <cell r="A10" t="str">
            <v>SBOX-PRO-AUS</v>
          </cell>
          <cell r="B10">
            <v>0</v>
          </cell>
          <cell r="D10">
            <v>0</v>
          </cell>
          <cell r="E10">
            <v>0</v>
          </cell>
        </row>
        <row r="11">
          <cell r="A11" t="str">
            <v>SBOX-PRO-EU</v>
          </cell>
          <cell r="B11">
            <v>8389</v>
          </cell>
          <cell r="D11">
            <v>4688</v>
          </cell>
          <cell r="E11">
            <v>3701</v>
          </cell>
        </row>
        <row r="12">
          <cell r="A12" t="str">
            <v>SBOX-PRO-JPN</v>
          </cell>
          <cell r="B12">
            <v>638</v>
          </cell>
          <cell r="E12">
            <v>638</v>
          </cell>
        </row>
        <row r="13">
          <cell r="A13" t="str">
            <v>SBOX-PRO-UK</v>
          </cell>
          <cell r="B13">
            <v>878</v>
          </cell>
          <cell r="D13">
            <v>399</v>
          </cell>
          <cell r="E13">
            <v>479</v>
          </cell>
        </row>
        <row r="14">
          <cell r="A14" t="str">
            <v>SBOX-PRO-US</v>
          </cell>
          <cell r="B14">
            <v>54608</v>
          </cell>
          <cell r="D14">
            <v>3268</v>
          </cell>
          <cell r="E14">
            <v>51340</v>
          </cell>
        </row>
        <row r="15">
          <cell r="A15" t="str">
            <v>SBOX-SH-AUS</v>
          </cell>
          <cell r="B15">
            <v>891</v>
          </cell>
          <cell r="D15">
            <v>891</v>
          </cell>
        </row>
        <row r="16">
          <cell r="A16" t="str">
            <v>SBOX-SH-B-EU</v>
          </cell>
          <cell r="B16">
            <v>949500</v>
          </cell>
          <cell r="C16">
            <v>160303</v>
          </cell>
          <cell r="D16">
            <v>401447</v>
          </cell>
          <cell r="E16">
            <v>387750</v>
          </cell>
        </row>
        <row r="17">
          <cell r="A17" t="str">
            <v>SBOX-SH-EU</v>
          </cell>
          <cell r="B17">
            <v>28739</v>
          </cell>
          <cell r="C17">
            <v>2175</v>
          </cell>
          <cell r="D17">
            <v>11303</v>
          </cell>
          <cell r="E17">
            <v>15261</v>
          </cell>
        </row>
        <row r="18">
          <cell r="A18" t="str">
            <v>SBOX-SH-JPN</v>
          </cell>
          <cell r="B18">
            <v>876</v>
          </cell>
          <cell r="D18">
            <v>398</v>
          </cell>
          <cell r="E18">
            <v>478</v>
          </cell>
        </row>
        <row r="19">
          <cell r="A19" t="str">
            <v>SBOX-SH-UK</v>
          </cell>
          <cell r="B19">
            <v>2319</v>
          </cell>
          <cell r="D19">
            <v>695</v>
          </cell>
          <cell r="E19">
            <v>1624</v>
          </cell>
        </row>
        <row r="20">
          <cell r="A20" t="str">
            <v>SBOX-SH-US</v>
          </cell>
          <cell r="B20">
            <v>83485</v>
          </cell>
          <cell r="C20">
            <v>27318</v>
          </cell>
          <cell r="D20">
            <v>21831</v>
          </cell>
          <cell r="E20">
            <v>34336</v>
          </cell>
        </row>
        <row r="21">
          <cell r="A21" t="str">
            <v>SBOX-SO-AUS</v>
          </cell>
          <cell r="B21">
            <v>0</v>
          </cell>
          <cell r="D21">
            <v>0</v>
          </cell>
        </row>
        <row r="22">
          <cell r="A22" t="str">
            <v>SBOX-SO-EU</v>
          </cell>
          <cell r="B22">
            <v>34661</v>
          </cell>
          <cell r="C22">
            <v>1965</v>
          </cell>
          <cell r="D22">
            <v>22842</v>
          </cell>
          <cell r="E22">
            <v>9854</v>
          </cell>
        </row>
        <row r="23">
          <cell r="A23" t="str">
            <v>SBOX-SO-JPN</v>
          </cell>
          <cell r="B23">
            <v>958</v>
          </cell>
          <cell r="E23">
            <v>958</v>
          </cell>
        </row>
        <row r="24">
          <cell r="A24" t="str">
            <v>SBOX-SO-PLUS-AUS</v>
          </cell>
          <cell r="B24">
            <v>719</v>
          </cell>
          <cell r="E24">
            <v>719</v>
          </cell>
        </row>
        <row r="25">
          <cell r="A25" t="str">
            <v>SBOX-SO-PLUS-EU</v>
          </cell>
          <cell r="B25">
            <v>7674</v>
          </cell>
          <cell r="D25">
            <v>1619</v>
          </cell>
          <cell r="E25">
            <v>6055</v>
          </cell>
        </row>
        <row r="26">
          <cell r="A26" t="str">
            <v>SBOX-SO-PLUS-JPN</v>
          </cell>
          <cell r="B26">
            <v>719</v>
          </cell>
          <cell r="E26">
            <v>719</v>
          </cell>
        </row>
        <row r="27">
          <cell r="A27" t="str">
            <v>SBOX-SO-PLUS-UK</v>
          </cell>
          <cell r="B27">
            <v>3117</v>
          </cell>
          <cell r="E27">
            <v>3117</v>
          </cell>
        </row>
        <row r="28">
          <cell r="A28" t="str">
            <v>SBOX-SO-PLUS-US</v>
          </cell>
          <cell r="B28">
            <v>23845</v>
          </cell>
          <cell r="C28">
            <v>19289</v>
          </cell>
          <cell r="E28">
            <v>4556</v>
          </cell>
        </row>
        <row r="29">
          <cell r="A29" t="str">
            <v>SBOX-SO-UK</v>
          </cell>
          <cell r="B29">
            <v>3594</v>
          </cell>
          <cell r="D29">
            <v>599</v>
          </cell>
          <cell r="E29">
            <v>2995</v>
          </cell>
        </row>
        <row r="30">
          <cell r="A30" t="str">
            <v>SBOX-SO-US</v>
          </cell>
          <cell r="B30">
            <v>15966</v>
          </cell>
          <cell r="D30">
            <v>5843</v>
          </cell>
          <cell r="E30">
            <v>10123</v>
          </cell>
        </row>
        <row r="31">
          <cell r="A31" t="str">
            <v>SMP-10</v>
          </cell>
          <cell r="B31">
            <v>4000</v>
          </cell>
          <cell r="C31">
            <v>1300</v>
          </cell>
          <cell r="D31">
            <v>2700</v>
          </cell>
        </row>
        <row r="32">
          <cell r="A32" t="str">
            <v>SS-SBOX-PRO</v>
          </cell>
          <cell r="B32">
            <v>1069</v>
          </cell>
          <cell r="D32">
            <v>193</v>
          </cell>
          <cell r="E32">
            <v>876</v>
          </cell>
        </row>
        <row r="33">
          <cell r="A33" t="str">
            <v>SS-SBOX-SH</v>
          </cell>
          <cell r="B33">
            <v>2889</v>
          </cell>
          <cell r="C33">
            <v>831</v>
          </cell>
          <cell r="D33">
            <v>1176</v>
          </cell>
          <cell r="E33">
            <v>882</v>
          </cell>
        </row>
        <row r="34">
          <cell r="A34" t="str">
            <v>SS-SBOX-SO</v>
          </cell>
          <cell r="B34">
            <v>851</v>
          </cell>
          <cell r="D34">
            <v>109</v>
          </cell>
          <cell r="E34">
            <v>742</v>
          </cell>
        </row>
        <row r="35">
          <cell r="A35" t="str">
            <v>SS-SBOX-SO-PLUS</v>
          </cell>
          <cell r="B35">
            <v>212</v>
          </cell>
          <cell r="D35">
            <v>212</v>
          </cell>
        </row>
        <row r="36">
          <cell r="A36" t="str">
            <v>SS-SMP-10</v>
          </cell>
          <cell r="B36">
            <v>255</v>
          </cell>
          <cell r="D36">
            <v>255</v>
          </cell>
        </row>
      </sheetData>
      <sheetData sheetId="2"/>
      <sheetData sheetId="3" refreshError="1">
        <row r="2">
          <cell r="A2" t="str">
            <v>SAR-SBOX-PRO</v>
          </cell>
          <cell r="B2">
            <v>0</v>
          </cell>
          <cell r="C2">
            <v>0</v>
          </cell>
        </row>
        <row r="3">
          <cell r="A3" t="str">
            <v>SAR-SBOX-SH</v>
          </cell>
          <cell r="B3">
            <v>1</v>
          </cell>
          <cell r="C3">
            <v>76</v>
          </cell>
        </row>
        <row r="4">
          <cell r="A4" t="str">
            <v>SAR-SBOX-SO</v>
          </cell>
          <cell r="B4">
            <v>0</v>
          </cell>
          <cell r="C4">
            <v>0</v>
          </cell>
        </row>
        <row r="5">
          <cell r="A5" t="str">
            <v>SAR-SBOX-SO-PLUS</v>
          </cell>
          <cell r="B5">
            <v>2</v>
          </cell>
          <cell r="C5">
            <v>535</v>
          </cell>
        </row>
        <row r="6">
          <cell r="A6" t="str">
            <v>SBOX-DEMO-1-AUS</v>
          </cell>
          <cell r="B6">
            <v>5</v>
          </cell>
          <cell r="C6">
            <v>645</v>
          </cell>
        </row>
        <row r="7">
          <cell r="A7" t="str">
            <v>SBOX-DEMO-1-EU</v>
          </cell>
          <cell r="B7">
            <v>0</v>
          </cell>
          <cell r="C7">
            <v>0</v>
          </cell>
        </row>
        <row r="8">
          <cell r="A8" t="str">
            <v>SBOX-DEMO-1-JPN</v>
          </cell>
          <cell r="B8">
            <v>0</v>
          </cell>
          <cell r="C8">
            <v>0</v>
          </cell>
        </row>
        <row r="9">
          <cell r="A9" t="str">
            <v>SBOX-DEMO-1-US</v>
          </cell>
          <cell r="B9">
            <v>0</v>
          </cell>
          <cell r="C9">
            <v>0</v>
          </cell>
        </row>
        <row r="10">
          <cell r="A10" t="str">
            <v>SBOX-PRO-AUS</v>
          </cell>
          <cell r="B10">
            <v>6</v>
          </cell>
          <cell r="C10">
            <v>1536</v>
          </cell>
        </row>
        <row r="11">
          <cell r="A11" t="str">
            <v>SBOX-PRO-EU</v>
          </cell>
          <cell r="B11">
            <v>1</v>
          </cell>
          <cell r="C11">
            <v>279</v>
          </cell>
        </row>
        <row r="12">
          <cell r="A12" t="str">
            <v>SBOX-PRO-JPN</v>
          </cell>
          <cell r="B12">
            <v>0</v>
          </cell>
          <cell r="C12">
            <v>0</v>
          </cell>
        </row>
        <row r="13">
          <cell r="A13" t="str">
            <v>SBOX-PRO-UK</v>
          </cell>
          <cell r="B13">
            <v>0</v>
          </cell>
          <cell r="C13">
            <v>0</v>
          </cell>
        </row>
        <row r="14">
          <cell r="A14" t="str">
            <v>SBOX-PRO-US</v>
          </cell>
          <cell r="B14">
            <v>597</v>
          </cell>
          <cell r="C14">
            <v>154767</v>
          </cell>
        </row>
        <row r="15">
          <cell r="A15" t="str">
            <v>SBOX-SH-AUS</v>
          </cell>
          <cell r="B15">
            <v>4</v>
          </cell>
          <cell r="C15">
            <v>476</v>
          </cell>
        </row>
        <row r="16">
          <cell r="A16" t="str">
            <v>SBOX-SH-B-EU</v>
          </cell>
          <cell r="B16">
            <v>0</v>
          </cell>
          <cell r="C16">
            <v>0</v>
          </cell>
        </row>
        <row r="17">
          <cell r="A17" t="str">
            <v>SBOX-SH-EU</v>
          </cell>
          <cell r="B17">
            <v>10</v>
          </cell>
          <cell r="C17">
            <v>1291</v>
          </cell>
        </row>
        <row r="18">
          <cell r="A18" t="str">
            <v>SBOX-SH-JPN</v>
          </cell>
          <cell r="B18">
            <v>2</v>
          </cell>
          <cell r="C18">
            <v>198</v>
          </cell>
        </row>
        <row r="19">
          <cell r="A19" t="str">
            <v>SBOX-SH-UK</v>
          </cell>
          <cell r="B19">
            <v>0</v>
          </cell>
          <cell r="C19">
            <v>0</v>
          </cell>
        </row>
        <row r="20">
          <cell r="A20" t="str">
            <v>SBOX-SH-US</v>
          </cell>
          <cell r="B20">
            <v>205</v>
          </cell>
          <cell r="C20">
            <v>40365</v>
          </cell>
        </row>
        <row r="21">
          <cell r="A21" t="str">
            <v>SBOX-SO-AUS</v>
          </cell>
          <cell r="B21">
            <v>1</v>
          </cell>
          <cell r="C21">
            <v>359</v>
          </cell>
        </row>
        <row r="22">
          <cell r="A22" t="str">
            <v>SBOX-SO-EU</v>
          </cell>
          <cell r="B22">
            <v>0</v>
          </cell>
          <cell r="C22">
            <v>0</v>
          </cell>
        </row>
        <row r="23">
          <cell r="A23" t="str">
            <v>SBOX-SO-JPN</v>
          </cell>
          <cell r="B23">
            <v>0</v>
          </cell>
          <cell r="C23">
            <v>0</v>
          </cell>
        </row>
        <row r="24">
          <cell r="A24" t="str">
            <v>SBOX-SO-PLUS-AUS</v>
          </cell>
          <cell r="B24">
            <v>0</v>
          </cell>
          <cell r="C24">
            <v>0</v>
          </cell>
        </row>
        <row r="25">
          <cell r="A25" t="str">
            <v>SBOX-SO-PLUS-EU</v>
          </cell>
          <cell r="B25">
            <v>0</v>
          </cell>
          <cell r="C25">
            <v>0</v>
          </cell>
        </row>
        <row r="26">
          <cell r="A26" t="str">
            <v>SBOX-SO-PLUS-JPN</v>
          </cell>
          <cell r="B26">
            <v>0</v>
          </cell>
          <cell r="C26">
            <v>0</v>
          </cell>
        </row>
        <row r="27">
          <cell r="A27" t="str">
            <v>SBOX-SO-PLUS-UK</v>
          </cell>
          <cell r="B27">
            <v>0</v>
          </cell>
          <cell r="C27">
            <v>0</v>
          </cell>
        </row>
        <row r="28">
          <cell r="A28" t="str">
            <v>SBOX-SO-PLUS-US</v>
          </cell>
          <cell r="B28">
            <v>153</v>
          </cell>
          <cell r="C28">
            <v>120500</v>
          </cell>
        </row>
        <row r="29">
          <cell r="A29" t="str">
            <v>SBOX-SO-UK</v>
          </cell>
          <cell r="B29">
            <v>0</v>
          </cell>
          <cell r="C29">
            <v>0</v>
          </cell>
        </row>
        <row r="30">
          <cell r="A30" t="str">
            <v>SBOX-SO-US</v>
          </cell>
          <cell r="B30">
            <v>150</v>
          </cell>
          <cell r="C30">
            <v>58402</v>
          </cell>
        </row>
        <row r="31">
          <cell r="A31" t="str">
            <v>SMP-10</v>
          </cell>
          <cell r="B31">
            <v>0</v>
          </cell>
          <cell r="C31">
            <v>0</v>
          </cell>
        </row>
        <row r="32">
          <cell r="A32" t="str">
            <v>SS-SBOX-PRO</v>
          </cell>
          <cell r="B32">
            <v>0</v>
          </cell>
          <cell r="C32">
            <v>0</v>
          </cell>
        </row>
        <row r="33">
          <cell r="A33" t="str">
            <v>SS-SBOX-SH</v>
          </cell>
          <cell r="B33">
            <v>1</v>
          </cell>
          <cell r="C33">
            <v>49</v>
          </cell>
        </row>
        <row r="34">
          <cell r="A34" t="str">
            <v>SS-SBOX-SO</v>
          </cell>
          <cell r="B34">
            <v>0</v>
          </cell>
          <cell r="C34">
            <v>0</v>
          </cell>
        </row>
        <row r="35">
          <cell r="A35" t="str">
            <v>SS-SBOX-SO-PLUS</v>
          </cell>
          <cell r="B35">
            <v>0</v>
          </cell>
          <cell r="C35">
            <v>0</v>
          </cell>
        </row>
        <row r="36">
          <cell r="A36" t="str">
            <v>SS-SMP-10</v>
          </cell>
          <cell r="B36">
            <v>0</v>
          </cell>
          <cell r="C36">
            <v>0</v>
          </cell>
        </row>
      </sheetData>
      <sheetData sheetId="4" refreshError="1"/>
      <sheetData sheetId="5"/>
      <sheetData sheetId="6">
        <row r="2">
          <cell r="A2" t="str">
            <v>SAR-SBOX-PRO</v>
          </cell>
        </row>
      </sheetData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kia Feb 2000"/>
      <sheetName val="Product Base"/>
      <sheetName val="Region Base"/>
      <sheetName val="Category Base"/>
      <sheetName val="Q1 booking value"/>
      <sheetName val="entry"/>
      <sheetName val="Nokia_Feb_2000"/>
      <sheetName val="Product_Base"/>
      <sheetName val="Region_Base"/>
      <sheetName val="Category_Base"/>
      <sheetName val="PlanDetails"/>
    </sheetNames>
    <sheetDataSet>
      <sheetData sheetId="0" refreshError="1"/>
      <sheetData sheetId="1" refreshError="1">
        <row r="256">
          <cell r="A256" t="str">
            <v>CPFW-EVAL-10</v>
          </cell>
          <cell r="B256" t="str">
            <v>Evaluation Units</v>
          </cell>
          <cell r="D256">
            <v>39.5</v>
          </cell>
          <cell r="E256">
            <v>0</v>
          </cell>
          <cell r="F256">
            <v>39.5</v>
          </cell>
        </row>
        <row r="257">
          <cell r="A257" t="str">
            <v>CPFW-EVAL-10</v>
          </cell>
          <cell r="B257" t="str">
            <v xml:space="preserve">Evaluation Units </v>
          </cell>
          <cell r="D257">
            <v>39.5</v>
          </cell>
          <cell r="E257">
            <v>0</v>
          </cell>
          <cell r="F257">
            <v>39.5</v>
          </cell>
        </row>
        <row r="258">
          <cell r="A258" t="str">
            <v>CPFW-EVAL-1-FWZ1</v>
          </cell>
          <cell r="B258" t="str">
            <v xml:space="preserve">Evaluation Units </v>
          </cell>
          <cell r="D258">
            <v>39.5</v>
          </cell>
          <cell r="E258">
            <v>0</v>
          </cell>
          <cell r="F258">
            <v>39.5</v>
          </cell>
        </row>
        <row r="259">
          <cell r="A259" t="str">
            <v>CPFW-DOCS-1</v>
          </cell>
          <cell r="B259" t="str">
            <v>3.0 Documentation</v>
          </cell>
          <cell r="D259">
            <v>25</v>
          </cell>
          <cell r="E259">
            <v>0</v>
          </cell>
          <cell r="F259">
            <v>25</v>
          </cell>
        </row>
        <row r="260">
          <cell r="A260" t="str">
            <v>CPFW-FIG-25</v>
          </cell>
          <cell r="B260" t="str">
            <v>Firewall Internet Gateway/25</v>
          </cell>
          <cell r="D260">
            <v>2995</v>
          </cell>
          <cell r="E260">
            <v>0.65</v>
          </cell>
          <cell r="F260">
            <v>1048.25</v>
          </cell>
        </row>
        <row r="261">
          <cell r="A261" t="str">
            <v>CPFW-FIG-50</v>
          </cell>
          <cell r="B261" t="str">
            <v>Firewall Internet Gateway/50</v>
          </cell>
          <cell r="D261">
            <v>4995</v>
          </cell>
          <cell r="E261">
            <v>0.65</v>
          </cell>
          <cell r="F261">
            <v>1748.25</v>
          </cell>
        </row>
        <row r="262">
          <cell r="A262" t="str">
            <v>CPFW-FIG-100</v>
          </cell>
          <cell r="B262" t="str">
            <v>Firewall Internet Gateway/100</v>
          </cell>
          <cell r="D262">
            <v>7995</v>
          </cell>
          <cell r="E262">
            <v>0.65</v>
          </cell>
          <cell r="F262">
            <v>2798.25</v>
          </cell>
        </row>
        <row r="263">
          <cell r="A263" t="str">
            <v>CPFW-FIG-250</v>
          </cell>
          <cell r="B263" t="str">
            <v>Firewall Internet Gateway/250</v>
          </cell>
          <cell r="D263">
            <v>9995</v>
          </cell>
          <cell r="E263">
            <v>0.65</v>
          </cell>
          <cell r="F263">
            <v>3498.25</v>
          </cell>
        </row>
        <row r="264">
          <cell r="A264" t="str">
            <v>CPFW-EPC-U</v>
          </cell>
          <cell r="B264" t="str">
            <v>Enterprise Center</v>
          </cell>
          <cell r="D264">
            <v>18990</v>
          </cell>
          <cell r="E264">
            <v>0.65</v>
          </cell>
          <cell r="F264">
            <v>6646.5</v>
          </cell>
        </row>
        <row r="265">
          <cell r="A265" t="str">
            <v>CPFW-EPE-U-FWZ1</v>
          </cell>
          <cell r="B265" t="str">
            <v>Enterprise Encryption Center - FWZ-1</v>
          </cell>
          <cell r="D265">
            <v>19995</v>
          </cell>
          <cell r="E265">
            <v>0.65</v>
          </cell>
          <cell r="F265">
            <v>6998.25</v>
          </cell>
        </row>
        <row r="266">
          <cell r="A266" t="str">
            <v>CPFW-EPE-U-DES</v>
          </cell>
          <cell r="B266" t="str">
            <v>Enterprise Encryption Center - FWZ-1</v>
          </cell>
          <cell r="D266">
            <v>19995</v>
          </cell>
          <cell r="E266">
            <v>0.65</v>
          </cell>
          <cell r="F266">
            <v>6998.25</v>
          </cell>
        </row>
        <row r="267">
          <cell r="A267" t="str">
            <v>CPFW-VEE-U-DES</v>
          </cell>
          <cell r="B267" t="str">
            <v>Enterprise Encryption Center - FWZ-1</v>
          </cell>
          <cell r="D267">
            <v>19995</v>
          </cell>
          <cell r="E267">
            <v>0.65</v>
          </cell>
          <cell r="F267">
            <v>6998.25</v>
          </cell>
        </row>
        <row r="268">
          <cell r="A268" t="str">
            <v>CPFW-VEE-U-FWZ1</v>
          </cell>
          <cell r="B268" t="str">
            <v>Enterprise Encryption Center - FWZ-1</v>
          </cell>
          <cell r="D268">
            <v>19995</v>
          </cell>
          <cell r="E268">
            <v>0.65</v>
          </cell>
          <cell r="F268">
            <v>6998.25</v>
          </cell>
        </row>
        <row r="269">
          <cell r="A269" t="str">
            <v>CPFW-EPS-U-FWZ1</v>
          </cell>
          <cell r="B269" t="str">
            <v>Enterprise Security Center</v>
          </cell>
          <cell r="D269">
            <v>24995</v>
          </cell>
          <cell r="E269">
            <v>0.65</v>
          </cell>
          <cell r="F269">
            <v>8748.25</v>
          </cell>
        </row>
        <row r="270">
          <cell r="A270" t="str">
            <v>CPFW-EPS-U-DES</v>
          </cell>
          <cell r="B270" t="str">
            <v>Enterprise Security Center</v>
          </cell>
          <cell r="D270">
            <v>24995</v>
          </cell>
          <cell r="E270">
            <v>0.65</v>
          </cell>
          <cell r="F270">
            <v>8748.25</v>
          </cell>
        </row>
        <row r="271">
          <cell r="A271" t="str">
            <v>CPFW-NSC-U</v>
          </cell>
          <cell r="B271" t="str">
            <v>Network Security Center</v>
          </cell>
          <cell r="D271">
            <v>34995</v>
          </cell>
          <cell r="E271">
            <v>0.65</v>
          </cell>
          <cell r="F271">
            <v>12248.25</v>
          </cell>
        </row>
        <row r="272">
          <cell r="A272" t="str">
            <v>CPFW-GSC-U-FWZ1</v>
          </cell>
          <cell r="B272" t="str">
            <v>Global Security Center</v>
          </cell>
          <cell r="D272">
            <v>49995</v>
          </cell>
          <cell r="E272">
            <v>0.65</v>
          </cell>
          <cell r="F272">
            <v>17498.25</v>
          </cell>
        </row>
        <row r="273">
          <cell r="A273" t="str">
            <v>CPFW-ESC-U</v>
          </cell>
          <cell r="B273" t="str">
            <v>Enterprise Security Console</v>
          </cell>
          <cell r="D273">
            <v>11995</v>
          </cell>
          <cell r="E273">
            <v>0.65</v>
          </cell>
          <cell r="F273">
            <v>4198.25</v>
          </cell>
        </row>
        <row r="274">
          <cell r="A274" t="str">
            <v>CPFW-RSC-U</v>
          </cell>
          <cell r="B274" t="str">
            <v>Router Security Center</v>
          </cell>
          <cell r="D274">
            <v>29995</v>
          </cell>
          <cell r="E274">
            <v>0.65</v>
          </cell>
          <cell r="F274">
            <v>10498.25</v>
          </cell>
        </row>
        <row r="275">
          <cell r="A275" t="str">
            <v>CPFW-SRE-1</v>
          </cell>
          <cell r="B275" t="str">
            <v>Single Router Extension</v>
          </cell>
          <cell r="D275">
            <v>1995</v>
          </cell>
          <cell r="E275">
            <v>0.65</v>
          </cell>
          <cell r="F275">
            <v>698.25</v>
          </cell>
        </row>
        <row r="276">
          <cell r="A276" t="str">
            <v>IPXX-SSC-U</v>
          </cell>
          <cell r="B276" t="str">
            <v>Starter Console (SC)</v>
          </cell>
          <cell r="D276">
            <v>2000</v>
          </cell>
          <cell r="E276">
            <v>0.65</v>
          </cell>
          <cell r="F276">
            <v>700</v>
          </cell>
        </row>
        <row r="277">
          <cell r="A277" t="str">
            <v>IPXX-UP-SSC-ESC</v>
          </cell>
          <cell r="B277" t="str">
            <v>Upgrade from SC to ESC</v>
          </cell>
          <cell r="D277">
            <v>11200</v>
          </cell>
          <cell r="E277">
            <v>0.65</v>
          </cell>
          <cell r="F277">
            <v>3919.9999999999995</v>
          </cell>
        </row>
        <row r="278">
          <cell r="A278" t="str">
            <v>CPFW-IM-25</v>
          </cell>
          <cell r="B278" t="str">
            <v>Inspection Module/25</v>
          </cell>
          <cell r="D278">
            <v>995</v>
          </cell>
          <cell r="E278">
            <v>0.65</v>
          </cell>
          <cell r="F278">
            <v>348.25</v>
          </cell>
        </row>
        <row r="279">
          <cell r="A279" t="str">
            <v>CPFW-IM-50</v>
          </cell>
          <cell r="B279" t="str">
            <v>Inspection Module/ 50</v>
          </cell>
          <cell r="D279">
            <v>1995</v>
          </cell>
          <cell r="E279">
            <v>0.65</v>
          </cell>
          <cell r="F279">
            <v>698.25</v>
          </cell>
        </row>
        <row r="280">
          <cell r="A280" t="str">
            <v>CPFW-IM-U</v>
          </cell>
          <cell r="B280" t="str">
            <v>Inspection Module/ Unlimited</v>
          </cell>
          <cell r="D280">
            <v>4995</v>
          </cell>
          <cell r="E280">
            <v>0.65</v>
          </cell>
          <cell r="F280">
            <v>1748.25</v>
          </cell>
        </row>
        <row r="281">
          <cell r="A281" t="str">
            <v>CPFW-FM-25</v>
          </cell>
          <cell r="B281" t="str">
            <v>Firewall Module/25</v>
          </cell>
          <cell r="D281">
            <v>1995</v>
          </cell>
          <cell r="E281">
            <v>0.65</v>
          </cell>
          <cell r="F281">
            <v>698.25</v>
          </cell>
        </row>
        <row r="282">
          <cell r="A282" t="str">
            <v>CPFW-FM-50</v>
          </cell>
          <cell r="B282" t="str">
            <v>Firewall Module/50</v>
          </cell>
          <cell r="D282">
            <v>3995</v>
          </cell>
          <cell r="E282">
            <v>0.65</v>
          </cell>
          <cell r="F282">
            <v>1398.25</v>
          </cell>
        </row>
        <row r="283">
          <cell r="A283" t="str">
            <v>CPFW-FM-U</v>
          </cell>
          <cell r="B283" t="str">
            <v>Firewall Module/Unlimited</v>
          </cell>
          <cell r="D283">
            <v>6995</v>
          </cell>
          <cell r="E283">
            <v>0.65</v>
          </cell>
          <cell r="F283">
            <v>2448.25</v>
          </cell>
        </row>
        <row r="284">
          <cell r="A284" t="str">
            <v>CPFW-ENC-U-FWZ1</v>
          </cell>
          <cell r="B284" t="str">
            <v>Encryption Module</v>
          </cell>
          <cell r="D284">
            <v>3995</v>
          </cell>
          <cell r="E284">
            <v>0.65</v>
          </cell>
          <cell r="F284">
            <v>1398.25</v>
          </cell>
        </row>
        <row r="285">
          <cell r="A285" t="str">
            <v>CPFW-ENC-U-DES</v>
          </cell>
          <cell r="B285" t="str">
            <v>Encryption Module</v>
          </cell>
          <cell r="D285">
            <v>3995</v>
          </cell>
          <cell r="E285">
            <v>0.65</v>
          </cell>
          <cell r="F285">
            <v>1398.25</v>
          </cell>
        </row>
        <row r="286">
          <cell r="A286" t="str">
            <v>CPFW-VES-U-DES-V40</v>
          </cell>
          <cell r="B286" t="str">
            <v xml:space="preserve">VPN-1 Enterprise Security Center </v>
          </cell>
          <cell r="D286">
            <v>24995</v>
          </cell>
          <cell r="E286">
            <v>0.65</v>
          </cell>
          <cell r="F286">
            <v>8748.25</v>
          </cell>
        </row>
        <row r="287">
          <cell r="A287" t="str">
            <v>CPFW-IM-250</v>
          </cell>
          <cell r="B287" t="str">
            <v>Inspection Module/250</v>
          </cell>
          <cell r="D287">
            <v>3495</v>
          </cell>
          <cell r="E287">
            <v>0.65</v>
          </cell>
          <cell r="F287">
            <v>1223.25</v>
          </cell>
        </row>
        <row r="288">
          <cell r="A288" t="str">
            <v>Connect Control Module</v>
          </cell>
          <cell r="B288" t="str">
            <v>CPFW-CC-U</v>
          </cell>
          <cell r="D288">
            <v>7995</v>
          </cell>
          <cell r="E288">
            <v>0.65</v>
          </cell>
          <cell r="F288">
            <v>2798.25</v>
          </cell>
        </row>
        <row r="289">
          <cell r="A289" t="str">
            <v>CPFW-SMF-U-V40</v>
          </cell>
          <cell r="D289">
            <v>4950</v>
          </cell>
          <cell r="E289">
            <v>0.65</v>
          </cell>
          <cell r="F289">
            <v>1732.5</v>
          </cell>
        </row>
        <row r="291">
          <cell r="A291" t="str">
            <v>CPFW-EVAL-10-V40</v>
          </cell>
          <cell r="B291" t="str">
            <v>Evaluation Units</v>
          </cell>
          <cell r="D291">
            <v>195</v>
          </cell>
          <cell r="E291">
            <v>0</v>
          </cell>
          <cell r="F291">
            <v>195</v>
          </cell>
        </row>
        <row r="292">
          <cell r="A292" t="str">
            <v>CPFW-EVAL-3DES-V40</v>
          </cell>
          <cell r="B292" t="str">
            <v xml:space="preserve">Evaluation Units </v>
          </cell>
          <cell r="D292">
            <v>19.5</v>
          </cell>
          <cell r="E292">
            <v>0</v>
          </cell>
          <cell r="F292">
            <v>19.5</v>
          </cell>
        </row>
        <row r="293">
          <cell r="A293" t="str">
            <v>CPFW-EVAL-DES-V40</v>
          </cell>
          <cell r="B293" t="str">
            <v xml:space="preserve">Evaluation Units </v>
          </cell>
          <cell r="D293">
            <v>19.5</v>
          </cell>
          <cell r="E293">
            <v>0</v>
          </cell>
          <cell r="F293">
            <v>19.5</v>
          </cell>
        </row>
        <row r="294">
          <cell r="A294" t="str">
            <v>CPFW-DOCS-1</v>
          </cell>
          <cell r="B294" t="str">
            <v>3.0 Documentation</v>
          </cell>
          <cell r="D294">
            <v>39.5</v>
          </cell>
          <cell r="E294">
            <v>0</v>
          </cell>
          <cell r="F294">
            <v>39.5</v>
          </cell>
        </row>
        <row r="295">
          <cell r="A295" t="str">
            <v>CPFW-DOCS-1-V40</v>
          </cell>
          <cell r="B295" t="str">
            <v>4.0 Documentation</v>
          </cell>
          <cell r="D295">
            <v>39.5</v>
          </cell>
          <cell r="E295">
            <v>0</v>
          </cell>
          <cell r="F295">
            <v>39.5</v>
          </cell>
        </row>
        <row r="296">
          <cell r="A296" t="str">
            <v>CPFW-DOC-V40-J</v>
          </cell>
          <cell r="B296" t="str">
            <v>4.0 Documentation</v>
          </cell>
          <cell r="D296">
            <v>55</v>
          </cell>
          <cell r="E296">
            <v>0</v>
          </cell>
          <cell r="F296">
            <v>55</v>
          </cell>
        </row>
        <row r="297">
          <cell r="A297" t="str">
            <v>CPFW-DOCS-V41</v>
          </cell>
          <cell r="B297" t="str">
            <v>4.1 Documentation</v>
          </cell>
          <cell r="D297">
            <v>39.5</v>
          </cell>
          <cell r="E297">
            <v>0</v>
          </cell>
          <cell r="F297">
            <v>39.5</v>
          </cell>
        </row>
        <row r="298">
          <cell r="A298" t="str">
            <v>CPFW-EPC-U-V40</v>
          </cell>
          <cell r="B298" t="str">
            <v>Enterprise Center</v>
          </cell>
          <cell r="D298">
            <v>18990</v>
          </cell>
          <cell r="E298">
            <v>0.65</v>
          </cell>
          <cell r="F298">
            <v>6646.5</v>
          </cell>
        </row>
        <row r="299">
          <cell r="A299" t="str">
            <v>CPVP-VEE-U-DES-V40</v>
          </cell>
          <cell r="B299" t="str">
            <v xml:space="preserve">VPN-1 Enterprise Center </v>
          </cell>
          <cell r="D299">
            <v>19995</v>
          </cell>
          <cell r="E299">
            <v>0.65</v>
          </cell>
          <cell r="F299">
            <v>6998.25</v>
          </cell>
        </row>
        <row r="300">
          <cell r="A300" t="str">
            <v>CPVP-VEE-U-3DES-V40</v>
          </cell>
          <cell r="B300" t="str">
            <v xml:space="preserve">VPN-1 Enterprise Center </v>
          </cell>
          <cell r="D300">
            <v>19995</v>
          </cell>
          <cell r="E300">
            <v>0.65</v>
          </cell>
          <cell r="F300">
            <v>6998.25</v>
          </cell>
        </row>
        <row r="301">
          <cell r="A301" t="str">
            <v>CPVP-VEE-U-FWZ1-V40</v>
          </cell>
          <cell r="B301" t="str">
            <v xml:space="preserve">VPN-1 Enterprise Center </v>
          </cell>
          <cell r="D301">
            <v>19995</v>
          </cell>
          <cell r="E301">
            <v>0.65</v>
          </cell>
          <cell r="F301">
            <v>6998.25</v>
          </cell>
        </row>
        <row r="302">
          <cell r="A302" t="str">
            <v>CPVP-VES-U-DES-V40</v>
          </cell>
          <cell r="B302" t="str">
            <v xml:space="preserve">VPN-1 Enterprise Security Center </v>
          </cell>
          <cell r="D302">
            <v>24995</v>
          </cell>
          <cell r="E302">
            <v>0.65</v>
          </cell>
          <cell r="F302">
            <v>8748.25</v>
          </cell>
        </row>
        <row r="303">
          <cell r="A303" t="str">
            <v>CPVP-VES-U-3DES-V40</v>
          </cell>
          <cell r="B303" t="str">
            <v xml:space="preserve">VPN-1 Enterprise Security Center </v>
          </cell>
          <cell r="D303">
            <v>24995</v>
          </cell>
          <cell r="E303">
            <v>0.65</v>
          </cell>
          <cell r="F303">
            <v>8748.25</v>
          </cell>
        </row>
        <row r="304">
          <cell r="A304" t="str">
            <v>CPVP-VES-U-FWZ1-V40</v>
          </cell>
          <cell r="B304" t="str">
            <v xml:space="preserve">VPN-1 Enterprise Security Center </v>
          </cell>
          <cell r="D304">
            <v>24995</v>
          </cell>
          <cell r="E304">
            <v>0.65</v>
          </cell>
          <cell r="F304">
            <v>8748.25</v>
          </cell>
        </row>
        <row r="305">
          <cell r="A305" t="str">
            <v>CPFW-NSC-U-V40</v>
          </cell>
          <cell r="B305" t="str">
            <v>Network Security Center</v>
          </cell>
          <cell r="D305">
            <v>34995</v>
          </cell>
          <cell r="E305">
            <v>0.65</v>
          </cell>
          <cell r="F305">
            <v>12248.25</v>
          </cell>
        </row>
        <row r="306">
          <cell r="A306" t="str">
            <v>CPVP-VGS-U-DES-V40</v>
          </cell>
          <cell r="B306" t="str">
            <v>VPN-1 Global Security Center</v>
          </cell>
          <cell r="D306">
            <v>44995</v>
          </cell>
          <cell r="E306">
            <v>0.65</v>
          </cell>
          <cell r="F306">
            <v>15748.249999999998</v>
          </cell>
        </row>
        <row r="307">
          <cell r="A307" t="str">
            <v>CPVP-VGS-U-3DES-V40</v>
          </cell>
          <cell r="B307" t="str">
            <v>VPN-1 Global Security Center</v>
          </cell>
          <cell r="D307">
            <v>44995</v>
          </cell>
          <cell r="E307">
            <v>0.65</v>
          </cell>
          <cell r="F307">
            <v>15748.249999999998</v>
          </cell>
        </row>
        <row r="308">
          <cell r="A308" t="str">
            <v>CPVP-VGS-U-FWZ1-V40</v>
          </cell>
          <cell r="B308" t="str">
            <v>VPN-1 Global Security Center</v>
          </cell>
          <cell r="D308">
            <v>44995</v>
          </cell>
          <cell r="E308">
            <v>0.65</v>
          </cell>
          <cell r="F308">
            <v>15748.249999999998</v>
          </cell>
        </row>
        <row r="309">
          <cell r="A309" t="str">
            <v>CPFW-ESC-U-V40</v>
          </cell>
          <cell r="B309" t="str">
            <v>Enterprise Security Console</v>
          </cell>
          <cell r="D309">
            <v>11995</v>
          </cell>
          <cell r="E309">
            <v>0.65</v>
          </cell>
          <cell r="F309">
            <v>4198.25</v>
          </cell>
        </row>
        <row r="310">
          <cell r="A310" t="str">
            <v>CPVP-ESC-U-V40</v>
          </cell>
          <cell r="B310" t="str">
            <v>Enterprise Security Console</v>
          </cell>
          <cell r="D310">
            <v>11995</v>
          </cell>
          <cell r="E310">
            <v>0.65</v>
          </cell>
          <cell r="F310">
            <v>4198.25</v>
          </cell>
        </row>
        <row r="311">
          <cell r="A311" t="str">
            <v>CPVP-ESC-U-DES-V40</v>
          </cell>
          <cell r="B311" t="str">
            <v>VPN-1 Enterprise Security Console</v>
          </cell>
          <cell r="D311">
            <v>11995</v>
          </cell>
          <cell r="E311">
            <v>0.65</v>
          </cell>
          <cell r="F311">
            <v>4198.25</v>
          </cell>
        </row>
        <row r="312">
          <cell r="A312" t="str">
            <v>CPVP-ESC-U-3DES-V40</v>
          </cell>
          <cell r="B312" t="str">
            <v>VPN-1 Enterprise Security Console</v>
          </cell>
          <cell r="D312">
            <v>11995</v>
          </cell>
          <cell r="E312">
            <v>0.65</v>
          </cell>
          <cell r="F312">
            <v>4198.25</v>
          </cell>
        </row>
        <row r="313">
          <cell r="A313" t="str">
            <v>CPVP-ESC-U-FWZ1-V40</v>
          </cell>
          <cell r="B313" t="str">
            <v>VPN-1 Enterprise Security Console</v>
          </cell>
          <cell r="D313">
            <v>11995</v>
          </cell>
          <cell r="E313">
            <v>0.65</v>
          </cell>
          <cell r="F313">
            <v>4198.25</v>
          </cell>
        </row>
        <row r="314">
          <cell r="A314" t="str">
            <v>CPFW-RSC-U</v>
          </cell>
          <cell r="B314" t="str">
            <v>Router Security Center</v>
          </cell>
          <cell r="D314">
            <v>29995</v>
          </cell>
          <cell r="E314">
            <v>0.65</v>
          </cell>
          <cell r="F314">
            <v>10498.25</v>
          </cell>
        </row>
        <row r="315">
          <cell r="A315" t="str">
            <v>CPFW-SRE-1</v>
          </cell>
          <cell r="B315" t="str">
            <v>Single Router Extension</v>
          </cell>
          <cell r="D315">
            <v>1995</v>
          </cell>
          <cell r="E315">
            <v>0.65</v>
          </cell>
          <cell r="F315">
            <v>698.25</v>
          </cell>
        </row>
        <row r="316">
          <cell r="A316" t="str">
            <v>IPXX-SSC-U</v>
          </cell>
          <cell r="B316" t="str">
            <v>Starter Console (SC)</v>
          </cell>
          <cell r="D316">
            <v>2000</v>
          </cell>
          <cell r="E316">
            <v>0.65</v>
          </cell>
          <cell r="F316">
            <v>700</v>
          </cell>
        </row>
        <row r="317">
          <cell r="A317" t="str">
            <v>IPXX-UP-SSC-ESC</v>
          </cell>
          <cell r="B317" t="str">
            <v>Upgrade from SC to ESC</v>
          </cell>
          <cell r="D317">
            <v>11200</v>
          </cell>
          <cell r="E317">
            <v>0.65</v>
          </cell>
          <cell r="F317">
            <v>3919.9999999999995</v>
          </cell>
        </row>
        <row r="318">
          <cell r="A318" t="str">
            <v>CPFW-IM-50-V40</v>
          </cell>
          <cell r="B318" t="str">
            <v>Inspection Module/25</v>
          </cell>
          <cell r="D318">
            <v>995</v>
          </cell>
          <cell r="E318">
            <v>0.65</v>
          </cell>
          <cell r="F318">
            <v>348.25</v>
          </cell>
        </row>
        <row r="319">
          <cell r="A319" t="str">
            <v>CPFW-IM-25-V40</v>
          </cell>
          <cell r="B319" t="str">
            <v>Inspection Module/ 50</v>
          </cell>
          <cell r="D319">
            <v>1995</v>
          </cell>
          <cell r="E319">
            <v>0.65</v>
          </cell>
          <cell r="F319">
            <v>698.25</v>
          </cell>
        </row>
        <row r="320">
          <cell r="A320" t="str">
            <v>CPFW-IM-U-V40</v>
          </cell>
          <cell r="B320" t="str">
            <v>Inspection Module/ Unlimited</v>
          </cell>
          <cell r="D320">
            <v>4995</v>
          </cell>
          <cell r="E320">
            <v>0.65</v>
          </cell>
          <cell r="F320">
            <v>1748.25</v>
          </cell>
        </row>
        <row r="321">
          <cell r="A321" t="str">
            <v>CPFW-FM-25-V40</v>
          </cell>
          <cell r="B321" t="str">
            <v>Firewall Module/25</v>
          </cell>
          <cell r="D321">
            <v>1995</v>
          </cell>
          <cell r="E321">
            <v>0.65</v>
          </cell>
          <cell r="F321">
            <v>698.25</v>
          </cell>
        </row>
        <row r="322">
          <cell r="A322" t="str">
            <v>CPVP-VFM-25-DES-V40</v>
          </cell>
          <cell r="B322" t="str">
            <v>VPN-1 Firewall Module/25</v>
          </cell>
          <cell r="D322">
            <v>2495</v>
          </cell>
          <cell r="E322">
            <v>0.65</v>
          </cell>
          <cell r="F322">
            <v>873.25</v>
          </cell>
        </row>
        <row r="323">
          <cell r="A323" t="str">
            <v>CPVP-VFM-25-3DES-V40</v>
          </cell>
          <cell r="B323" t="str">
            <v>VPN-1 Firewall Module/25</v>
          </cell>
          <cell r="D323">
            <v>2495</v>
          </cell>
          <cell r="E323">
            <v>0.65</v>
          </cell>
          <cell r="F323">
            <v>873.25</v>
          </cell>
        </row>
        <row r="324">
          <cell r="A324" t="str">
            <v>CPVP-VFM-25-FWZ1-V40</v>
          </cell>
          <cell r="B324" t="str">
            <v>VPN-1 Firewall Module/25</v>
          </cell>
          <cell r="D324">
            <v>2495</v>
          </cell>
          <cell r="E324">
            <v>0.65</v>
          </cell>
          <cell r="F324">
            <v>873.25</v>
          </cell>
        </row>
        <row r="325">
          <cell r="A325" t="str">
            <v>CPFW-FM-50-V40</v>
          </cell>
          <cell r="B325" t="str">
            <v>Firewall Module/50</v>
          </cell>
          <cell r="D325">
            <v>3995</v>
          </cell>
          <cell r="E325">
            <v>0.65</v>
          </cell>
          <cell r="F325">
            <v>1398.25</v>
          </cell>
        </row>
        <row r="326">
          <cell r="A326" t="str">
            <v>CPVP-VFM-50-DES-V40</v>
          </cell>
          <cell r="B326" t="str">
            <v>VPN-1 Firewall Module/50</v>
          </cell>
          <cell r="D326">
            <v>4495</v>
          </cell>
          <cell r="E326">
            <v>0.65</v>
          </cell>
          <cell r="F326">
            <v>1573.25</v>
          </cell>
        </row>
        <row r="327">
          <cell r="A327" t="str">
            <v>CPVP-VFM-50-3DES-V40</v>
          </cell>
          <cell r="B327" t="str">
            <v>VPN-1 Firewall Module/50</v>
          </cell>
          <cell r="D327">
            <v>4495</v>
          </cell>
          <cell r="E327">
            <v>0.65</v>
          </cell>
          <cell r="F327">
            <v>1573.25</v>
          </cell>
        </row>
        <row r="328">
          <cell r="A328" t="str">
            <v>CPVP-VFM-50-FWZ1-V40</v>
          </cell>
          <cell r="B328" t="str">
            <v>VPN-1 Firewall Module/50</v>
          </cell>
          <cell r="D328">
            <v>4495</v>
          </cell>
          <cell r="E328">
            <v>0.65</v>
          </cell>
          <cell r="F328">
            <v>1573.25</v>
          </cell>
        </row>
        <row r="329">
          <cell r="A329" t="str">
            <v>CPFW-FM-100-V40</v>
          </cell>
          <cell r="B329" t="str">
            <v>Firewall Module/100</v>
          </cell>
          <cell r="D329">
            <v>4995</v>
          </cell>
          <cell r="E329">
            <v>0.65</v>
          </cell>
          <cell r="F329">
            <v>1748.25</v>
          </cell>
        </row>
        <row r="330">
          <cell r="A330" t="str">
            <v>CPVP-VFM-100-DES-V40</v>
          </cell>
          <cell r="B330" t="str">
            <v>VPN-1 Firewall Module/100</v>
          </cell>
          <cell r="D330">
            <v>5995</v>
          </cell>
          <cell r="E330">
            <v>0.65</v>
          </cell>
          <cell r="F330">
            <v>2098.25</v>
          </cell>
        </row>
        <row r="331">
          <cell r="A331" t="str">
            <v>CPVP-VFM-100-3DES-V40</v>
          </cell>
          <cell r="B331" t="str">
            <v>VPN-1 Firewall Module/100</v>
          </cell>
          <cell r="D331">
            <v>5995</v>
          </cell>
          <cell r="E331">
            <v>0.65</v>
          </cell>
          <cell r="F331">
            <v>2098.25</v>
          </cell>
        </row>
        <row r="332">
          <cell r="A332" t="str">
            <v>CPVP-VFM-100-FWZ1-V40</v>
          </cell>
          <cell r="B332" t="str">
            <v>VPN-1 Firewall Module/100</v>
          </cell>
          <cell r="D332">
            <v>5995</v>
          </cell>
          <cell r="E332">
            <v>0.65</v>
          </cell>
          <cell r="F332">
            <v>2098.25</v>
          </cell>
        </row>
        <row r="333">
          <cell r="A333" t="str">
            <v>CPFW-FM-250-V40</v>
          </cell>
          <cell r="B333" t="str">
            <v>Firewall Module/250</v>
          </cell>
          <cell r="D333">
            <v>5995</v>
          </cell>
          <cell r="E333">
            <v>0.65</v>
          </cell>
          <cell r="F333">
            <v>2098.25</v>
          </cell>
        </row>
        <row r="334">
          <cell r="A334" t="str">
            <v>CPVP-VFM-250-DES-V40</v>
          </cell>
          <cell r="B334" t="str">
            <v>VPN-1 Firewall Module/250</v>
          </cell>
          <cell r="D334">
            <v>7495</v>
          </cell>
          <cell r="E334">
            <v>0.65</v>
          </cell>
          <cell r="F334">
            <v>2623.25</v>
          </cell>
        </row>
        <row r="335">
          <cell r="A335" t="str">
            <v>CPVP-VFM-250-3DES-V40</v>
          </cell>
          <cell r="B335" t="str">
            <v>VPN-1 Firewall Module/250</v>
          </cell>
          <cell r="D335">
            <v>7495</v>
          </cell>
          <cell r="E335">
            <v>0.65</v>
          </cell>
          <cell r="F335">
            <v>2623.25</v>
          </cell>
        </row>
        <row r="336">
          <cell r="A336" t="str">
            <v>CPVP-VFM-250-FWZ1-V40</v>
          </cell>
          <cell r="B336" t="str">
            <v>VPN-1 Firewall Module/250</v>
          </cell>
          <cell r="D336">
            <v>7495</v>
          </cell>
          <cell r="E336">
            <v>0.65</v>
          </cell>
          <cell r="F336">
            <v>2623.25</v>
          </cell>
        </row>
        <row r="337">
          <cell r="A337" t="str">
            <v>CPFW-FM-U-V40</v>
          </cell>
          <cell r="B337" t="str">
            <v>Firewall Module/Unlimited</v>
          </cell>
          <cell r="D337">
            <v>6995</v>
          </cell>
          <cell r="E337">
            <v>0.65</v>
          </cell>
          <cell r="F337">
            <v>2448.25</v>
          </cell>
        </row>
        <row r="338">
          <cell r="A338" t="str">
            <v>CPVP-VFM-U-DES-V40-F</v>
          </cell>
          <cell r="B338" t="str">
            <v>VPN-1 Firewall Module/Unlimited</v>
          </cell>
          <cell r="D338">
            <v>9495</v>
          </cell>
          <cell r="E338">
            <v>0.65</v>
          </cell>
          <cell r="F338">
            <v>3323.25</v>
          </cell>
        </row>
        <row r="339">
          <cell r="A339" t="str">
            <v>CPVP-VFM-U-DES-V40</v>
          </cell>
          <cell r="B339" t="str">
            <v>VPN-1 Firewall Module/Unlimited</v>
          </cell>
          <cell r="D339">
            <v>9495</v>
          </cell>
          <cell r="E339">
            <v>0.65</v>
          </cell>
          <cell r="F339">
            <v>3323.25</v>
          </cell>
        </row>
        <row r="340">
          <cell r="A340" t="str">
            <v>CPVP-VFM-U-3DES-V40</v>
          </cell>
          <cell r="B340" t="str">
            <v>VPN-1 Firewall Module/Unlimited</v>
          </cell>
          <cell r="D340">
            <v>9495</v>
          </cell>
          <cell r="E340">
            <v>0.65</v>
          </cell>
          <cell r="F340">
            <v>3323.25</v>
          </cell>
        </row>
        <row r="341">
          <cell r="A341" t="str">
            <v>CPVP-VFM-U-FWZ1-V40</v>
          </cell>
          <cell r="B341" t="str">
            <v>VPN-1 Firewall Module/Unlimited</v>
          </cell>
          <cell r="D341">
            <v>9495</v>
          </cell>
          <cell r="E341">
            <v>0.65</v>
          </cell>
          <cell r="F341">
            <v>3323.25</v>
          </cell>
        </row>
        <row r="342">
          <cell r="A342" t="str">
            <v>CPFW-ENC-U-DES-V40</v>
          </cell>
          <cell r="B342" t="str">
            <v>Encryption Module/Unlimited</v>
          </cell>
          <cell r="D342">
            <v>3995</v>
          </cell>
          <cell r="E342">
            <v>0.65</v>
          </cell>
          <cell r="F342">
            <v>1398.25</v>
          </cell>
        </row>
        <row r="343">
          <cell r="A343" t="str">
            <v>CPFW-ENC-U-3DES-V40</v>
          </cell>
          <cell r="B343" t="str">
            <v>Encryption Module/Unlimited</v>
          </cell>
          <cell r="D343">
            <v>3995</v>
          </cell>
          <cell r="E343">
            <v>0.65</v>
          </cell>
          <cell r="F343">
            <v>1398.25</v>
          </cell>
        </row>
        <row r="344">
          <cell r="A344" t="str">
            <v>CPFW-ENC-U-FWZ1-V40</v>
          </cell>
          <cell r="B344" t="str">
            <v>Encryption Module/Unlimited</v>
          </cell>
          <cell r="D344">
            <v>3995</v>
          </cell>
          <cell r="E344">
            <v>0.65</v>
          </cell>
          <cell r="F344">
            <v>1398.25</v>
          </cell>
        </row>
        <row r="345">
          <cell r="A345" t="str">
            <v>CPFW-ENC-25-DES-V40</v>
          </cell>
          <cell r="B345" t="str">
            <v>Encryption Module/25</v>
          </cell>
          <cell r="D345">
            <v>995</v>
          </cell>
          <cell r="E345">
            <v>0.65</v>
          </cell>
          <cell r="F345">
            <v>348.25</v>
          </cell>
        </row>
        <row r="346">
          <cell r="A346" t="str">
            <v>CPFW-ENC-25-3DES-V40</v>
          </cell>
          <cell r="B346" t="str">
            <v>Encryption Module/25</v>
          </cell>
          <cell r="D346">
            <v>995</v>
          </cell>
          <cell r="E346">
            <v>0.65</v>
          </cell>
          <cell r="F346">
            <v>348.25</v>
          </cell>
        </row>
        <row r="347">
          <cell r="A347" t="str">
            <v>CPFW-ENC-25-FWZ1-V40</v>
          </cell>
          <cell r="B347" t="str">
            <v>Encryption Module/25</v>
          </cell>
          <cell r="D347">
            <v>995</v>
          </cell>
          <cell r="E347">
            <v>0.65</v>
          </cell>
          <cell r="F347">
            <v>348.25</v>
          </cell>
        </row>
        <row r="348">
          <cell r="A348" t="str">
            <v>CPFW-ENC-50-DES-V40</v>
          </cell>
          <cell r="B348" t="str">
            <v>Encryption Module/50</v>
          </cell>
          <cell r="D348">
            <v>1495</v>
          </cell>
          <cell r="E348">
            <v>0.65</v>
          </cell>
          <cell r="F348">
            <v>523.25</v>
          </cell>
        </row>
        <row r="349">
          <cell r="A349" t="str">
            <v>CPFW-ENC-50-3DES-V40</v>
          </cell>
          <cell r="B349" t="str">
            <v>Encryption Module/50</v>
          </cell>
          <cell r="D349">
            <v>1495</v>
          </cell>
          <cell r="E349">
            <v>0.65</v>
          </cell>
          <cell r="F349">
            <v>523.25</v>
          </cell>
        </row>
        <row r="350">
          <cell r="A350" t="str">
            <v>CPFW-ENC-50-FWZ1-V40</v>
          </cell>
          <cell r="B350" t="str">
            <v>Encryption Module/50</v>
          </cell>
          <cell r="D350">
            <v>1495</v>
          </cell>
          <cell r="E350">
            <v>0.65</v>
          </cell>
          <cell r="F350">
            <v>523.25</v>
          </cell>
        </row>
        <row r="351">
          <cell r="A351" t="str">
            <v>CPFW-ENC-100-DES-V40</v>
          </cell>
          <cell r="B351" t="str">
            <v>Encryption Module/100</v>
          </cell>
          <cell r="D351">
            <v>1995</v>
          </cell>
          <cell r="E351">
            <v>0.65</v>
          </cell>
          <cell r="F351">
            <v>698.25</v>
          </cell>
        </row>
        <row r="352">
          <cell r="A352" t="str">
            <v>CPFW-ENC-100-3DES-V40</v>
          </cell>
          <cell r="B352" t="str">
            <v>Encryption Module/100</v>
          </cell>
          <cell r="D352">
            <v>1995</v>
          </cell>
          <cell r="E352">
            <v>0.65</v>
          </cell>
          <cell r="F352">
            <v>698.25</v>
          </cell>
        </row>
        <row r="353">
          <cell r="A353" t="str">
            <v>CPFW-ENC-100-FWZ1-V40</v>
          </cell>
          <cell r="B353" t="str">
            <v>Encryption Module/100</v>
          </cell>
          <cell r="D353">
            <v>1995</v>
          </cell>
          <cell r="E353">
            <v>0.65</v>
          </cell>
          <cell r="F353">
            <v>698.25</v>
          </cell>
        </row>
        <row r="354">
          <cell r="A354" t="str">
            <v>CPFW-ENC-250-DES-V40</v>
          </cell>
          <cell r="B354" t="str">
            <v>Encryption Module/250</v>
          </cell>
          <cell r="D354">
            <v>2995</v>
          </cell>
          <cell r="E354">
            <v>0.65</v>
          </cell>
          <cell r="F354">
            <v>1048.25</v>
          </cell>
        </row>
        <row r="355">
          <cell r="A355" t="str">
            <v>CPFW-ENC-250-3DES-V40</v>
          </cell>
          <cell r="B355" t="str">
            <v>Encryption Module/250</v>
          </cell>
          <cell r="D355">
            <v>2995</v>
          </cell>
          <cell r="E355">
            <v>0.65</v>
          </cell>
          <cell r="F355">
            <v>1048.25</v>
          </cell>
        </row>
        <row r="356">
          <cell r="A356" t="str">
            <v>CPFW-ENC-250-FWZ1-V40</v>
          </cell>
          <cell r="B356" t="str">
            <v>Encryption Module/250</v>
          </cell>
          <cell r="D356">
            <v>2995</v>
          </cell>
          <cell r="E356">
            <v>0.65</v>
          </cell>
          <cell r="F356">
            <v>1048.25</v>
          </cell>
        </row>
        <row r="357">
          <cell r="A357" t="str">
            <v>CPFW-CC-U-V40</v>
          </cell>
          <cell r="B357" t="str">
            <v>Connect Control Module</v>
          </cell>
          <cell r="D357">
            <v>7995</v>
          </cell>
          <cell r="E357">
            <v>0.65</v>
          </cell>
          <cell r="F357">
            <v>2798.25</v>
          </cell>
        </row>
        <row r="358">
          <cell r="A358" t="str">
            <v>CPFW-FIG-25-V40</v>
          </cell>
          <cell r="B358" t="str">
            <v>Firewall Internet Gateway/25</v>
          </cell>
          <cell r="D358">
            <v>2995</v>
          </cell>
          <cell r="E358">
            <v>0.65</v>
          </cell>
          <cell r="F358">
            <v>1048.25</v>
          </cell>
        </row>
        <row r="359">
          <cell r="A359" t="str">
            <v>CPVP-VIG-25-DES-V40</v>
          </cell>
          <cell r="B359" t="str">
            <v>Firewall Internet Gateway/25</v>
          </cell>
          <cell r="D359">
            <v>3495</v>
          </cell>
          <cell r="E359">
            <v>0.65</v>
          </cell>
          <cell r="F359">
            <v>1223.25</v>
          </cell>
        </row>
        <row r="360">
          <cell r="A360" t="str">
            <v>CPVP-VIG-25-3DES-V40</v>
          </cell>
          <cell r="B360" t="str">
            <v>Firewall Internet Gateway/25</v>
          </cell>
          <cell r="D360">
            <v>3495</v>
          </cell>
          <cell r="E360">
            <v>0.65</v>
          </cell>
          <cell r="F360">
            <v>1223.25</v>
          </cell>
        </row>
        <row r="361">
          <cell r="A361" t="str">
            <v>CPVP-VIG-25-FWZ1-V40</v>
          </cell>
          <cell r="B361" t="str">
            <v>Firewall Internet Gateway/25</v>
          </cell>
          <cell r="D361">
            <v>3495</v>
          </cell>
          <cell r="E361">
            <v>0.65</v>
          </cell>
          <cell r="F361">
            <v>1223.25</v>
          </cell>
        </row>
        <row r="362">
          <cell r="A362" t="str">
            <v>CPFW-FIG-50-V40</v>
          </cell>
          <cell r="B362" t="str">
            <v>Firewall Internet Gateway/50</v>
          </cell>
          <cell r="D362">
            <v>4995</v>
          </cell>
          <cell r="E362">
            <v>0.65</v>
          </cell>
          <cell r="F362">
            <v>1748.25</v>
          </cell>
        </row>
        <row r="363">
          <cell r="A363" t="str">
            <v>CPVP-VIG-50-DES-V40</v>
          </cell>
          <cell r="B363" t="str">
            <v>VPN-1 Internet Gateway/50</v>
          </cell>
          <cell r="D363">
            <v>5495</v>
          </cell>
          <cell r="E363">
            <v>0.65</v>
          </cell>
          <cell r="F363">
            <v>1923.2499999999998</v>
          </cell>
        </row>
        <row r="364">
          <cell r="A364" t="str">
            <v>CPVP-VIG-50-3DES-V40</v>
          </cell>
          <cell r="B364" t="str">
            <v>VPN-1 Internet Gateway/50</v>
          </cell>
          <cell r="D364">
            <v>5495</v>
          </cell>
          <cell r="E364">
            <v>0.65</v>
          </cell>
          <cell r="F364">
            <v>1923.2499999999998</v>
          </cell>
        </row>
        <row r="365">
          <cell r="A365" t="str">
            <v>CPVP-VIG-50-FWZ1-V40</v>
          </cell>
          <cell r="B365" t="str">
            <v>VPN-1 Internet Gateway/50</v>
          </cell>
          <cell r="D365">
            <v>5495</v>
          </cell>
          <cell r="E365">
            <v>0.65</v>
          </cell>
          <cell r="F365">
            <v>1923.2499999999998</v>
          </cell>
        </row>
        <row r="366">
          <cell r="A366" t="str">
            <v>CPFW-FIG-100-V40</v>
          </cell>
          <cell r="B366" t="str">
            <v>Firewall Internet Gateway/100</v>
          </cell>
          <cell r="D366">
            <v>7995</v>
          </cell>
          <cell r="E366">
            <v>0.65</v>
          </cell>
          <cell r="F366">
            <v>2798.25</v>
          </cell>
        </row>
        <row r="367">
          <cell r="A367" t="str">
            <v>CPVP-VIG-100-DES-V40</v>
          </cell>
          <cell r="B367" t="str">
            <v>VPN-1 Internet Gateway/100</v>
          </cell>
          <cell r="D367">
            <v>8495</v>
          </cell>
          <cell r="E367">
            <v>0.65</v>
          </cell>
          <cell r="F367">
            <v>2973.25</v>
          </cell>
        </row>
        <row r="368">
          <cell r="A368" t="str">
            <v>CPVP-VIG-100-3DES-V40</v>
          </cell>
          <cell r="B368" t="str">
            <v>VPN-1 Internet Gateway/100</v>
          </cell>
          <cell r="D368">
            <v>8495</v>
          </cell>
          <cell r="E368">
            <v>0.65</v>
          </cell>
          <cell r="F368">
            <v>2973.25</v>
          </cell>
        </row>
        <row r="369">
          <cell r="A369" t="str">
            <v>CPVP-VIG-100-FWZ1-V40</v>
          </cell>
          <cell r="B369" t="str">
            <v>VPN-1 Internet Gateway/100</v>
          </cell>
          <cell r="D369">
            <v>8495</v>
          </cell>
          <cell r="E369">
            <v>0.65</v>
          </cell>
          <cell r="F369">
            <v>2973.25</v>
          </cell>
        </row>
        <row r="370">
          <cell r="A370" t="str">
            <v>CPFW-FIG-250-V40</v>
          </cell>
          <cell r="B370" t="str">
            <v>Firewall Internet Gateway/250</v>
          </cell>
          <cell r="D370">
            <v>9995</v>
          </cell>
          <cell r="E370">
            <v>0.65</v>
          </cell>
          <cell r="F370">
            <v>3498.25</v>
          </cell>
        </row>
        <row r="371">
          <cell r="A371" t="str">
            <v>CPVP-VIG-250-DES-V40</v>
          </cell>
          <cell r="B371" t="str">
            <v>VPN-1 Internet Gateway/250</v>
          </cell>
          <cell r="D371">
            <v>10995</v>
          </cell>
          <cell r="E371">
            <v>0.65</v>
          </cell>
          <cell r="F371">
            <v>3848.2499999999995</v>
          </cell>
        </row>
        <row r="372">
          <cell r="A372" t="str">
            <v>CPVP-VIG-250-3DES-V40</v>
          </cell>
          <cell r="B372" t="str">
            <v>VPN-1 Internet Gateway/250</v>
          </cell>
          <cell r="D372">
            <v>10995</v>
          </cell>
          <cell r="E372">
            <v>0.65</v>
          </cell>
          <cell r="F372">
            <v>3848.2499999999995</v>
          </cell>
        </row>
        <row r="373">
          <cell r="A373" t="str">
            <v>CPVP-VIG-250-FWZ1-V40</v>
          </cell>
          <cell r="B373" t="str">
            <v>VPN-1 Internet Gateway/250</v>
          </cell>
          <cell r="D373">
            <v>10995</v>
          </cell>
          <cell r="E373">
            <v>0.65</v>
          </cell>
          <cell r="F373">
            <v>3848.2499999999995</v>
          </cell>
        </row>
        <row r="374">
          <cell r="A374" t="str">
            <v>CPFW-REDSC</v>
          </cell>
          <cell r="B374" t="str">
            <v>Redundant Starter Console</v>
          </cell>
          <cell r="D374">
            <v>5000</v>
          </cell>
          <cell r="E374">
            <v>0.65</v>
          </cell>
          <cell r="F374">
            <v>1750</v>
          </cell>
        </row>
        <row r="375">
          <cell r="A375" t="str">
            <v>SS-REDSC</v>
          </cell>
          <cell r="B375" t="str">
            <v>SS- Redundant Starter Console</v>
          </cell>
          <cell r="D375">
            <v>745</v>
          </cell>
          <cell r="E375">
            <v>0.3</v>
          </cell>
          <cell r="F375">
            <v>521.5</v>
          </cell>
        </row>
        <row r="376">
          <cell r="A376" t="str">
            <v>CPFW-IM-250-V40</v>
          </cell>
          <cell r="B376" t="str">
            <v>Inspection Module/250</v>
          </cell>
          <cell r="D376">
            <v>3495</v>
          </cell>
          <cell r="E376">
            <v>0.65</v>
          </cell>
          <cell r="F376">
            <v>1223.25</v>
          </cell>
        </row>
        <row r="377">
          <cell r="A377" t="str">
            <v>CPFW-IM-1-V40</v>
          </cell>
          <cell r="B377" t="str">
            <v>Inspection Module/ 1</v>
          </cell>
          <cell r="D377">
            <v>495</v>
          </cell>
          <cell r="E377">
            <v>0.65</v>
          </cell>
          <cell r="F377">
            <v>173.25</v>
          </cell>
        </row>
        <row r="378">
          <cell r="A378" t="str">
            <v>CPVP-VIM-1-DES-V40</v>
          </cell>
          <cell r="B378" t="str">
            <v>VPN-1 Inspection Module/ 1</v>
          </cell>
          <cell r="D378">
            <v>895</v>
          </cell>
          <cell r="E378">
            <v>0.65</v>
          </cell>
          <cell r="F378">
            <v>313.25</v>
          </cell>
        </row>
        <row r="379">
          <cell r="A379" t="str">
            <v>CPVP-VIM-1-3DES-V40</v>
          </cell>
          <cell r="B379" t="str">
            <v>VPN-1 Inspection Module/ 1</v>
          </cell>
          <cell r="D379">
            <v>895</v>
          </cell>
          <cell r="E379">
            <v>0.65</v>
          </cell>
          <cell r="F379">
            <v>313.25</v>
          </cell>
        </row>
        <row r="380">
          <cell r="A380" t="str">
            <v>CPVP-VIM-1-FWZ1-V40</v>
          </cell>
          <cell r="B380" t="str">
            <v>VPN-1 Inspection Module/ 1</v>
          </cell>
          <cell r="D380">
            <v>895</v>
          </cell>
          <cell r="E380">
            <v>0.65</v>
          </cell>
          <cell r="F380">
            <v>313.25</v>
          </cell>
        </row>
        <row r="381">
          <cell r="A381" t="str">
            <v>CPVP-VSR-50-V40</v>
          </cell>
          <cell r="B381" t="str">
            <v>SecuRemote 50 users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CPVP-VSR-100-V40</v>
          </cell>
          <cell r="B382" t="str">
            <v>SecuRemote 100 users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CPVP-VSR-250-V40</v>
          </cell>
          <cell r="B383" t="str">
            <v>SecuRemote 250 users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CPVP-VSR-500-V40</v>
          </cell>
          <cell r="B384" t="str">
            <v>SecuRemote 500 users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CPVP-VSR-1000-V40</v>
          </cell>
          <cell r="B385" t="str">
            <v>SecuRemote 1000 users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CPVP-VSR-2500-V40</v>
          </cell>
          <cell r="B386" t="str">
            <v>SecuRemote 2500 users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CPVP-VSR-5000-V40</v>
          </cell>
          <cell r="B387" t="str">
            <v>SecuRemote 5000 users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CPFW-OSE-1-V10</v>
          </cell>
          <cell r="B388" t="str">
            <v>Open Security Extension</v>
          </cell>
          <cell r="D388">
            <v>1495</v>
          </cell>
          <cell r="E388">
            <v>0.65</v>
          </cell>
          <cell r="F388">
            <v>523.25</v>
          </cell>
        </row>
        <row r="389">
          <cell r="A389" t="str">
            <v>CPFW-OSE-10-V10</v>
          </cell>
          <cell r="B389" t="str">
            <v>Open Security Extension</v>
          </cell>
          <cell r="D389">
            <v>9995</v>
          </cell>
          <cell r="E389">
            <v>0.65</v>
          </cell>
          <cell r="F389">
            <v>3498.25</v>
          </cell>
        </row>
        <row r="390">
          <cell r="A390" t="str">
            <v>CPFW-OSE-U-V10</v>
          </cell>
          <cell r="B390" t="str">
            <v>Open Security Extension</v>
          </cell>
          <cell r="D390">
            <v>1995</v>
          </cell>
          <cell r="E390">
            <v>0.65</v>
          </cell>
          <cell r="F390">
            <v>698.25</v>
          </cell>
        </row>
        <row r="391">
          <cell r="A391" t="str">
            <v>IPXX-SSC-V40</v>
          </cell>
          <cell r="B391" t="str">
            <v xml:space="preserve">Starter Console  </v>
          </cell>
          <cell r="D391">
            <v>300</v>
          </cell>
          <cell r="E391">
            <v>0.3</v>
          </cell>
          <cell r="F391">
            <v>210</v>
          </cell>
        </row>
        <row r="392">
          <cell r="A392" t="str">
            <v>IPXX-REDSC-V40</v>
          </cell>
          <cell r="B392" t="str">
            <v>Redundant Starter Console</v>
          </cell>
          <cell r="D392">
            <v>750</v>
          </cell>
          <cell r="E392">
            <v>0.3</v>
          </cell>
          <cell r="F392">
            <v>525</v>
          </cell>
        </row>
        <row r="393">
          <cell r="A393" t="str">
            <v>IPXX-IM-25-V40</v>
          </cell>
          <cell r="B393" t="str">
            <v>CPFW-IM-25</v>
          </cell>
          <cell r="D393">
            <v>149</v>
          </cell>
          <cell r="E393">
            <v>0.3</v>
          </cell>
          <cell r="F393">
            <v>104.3</v>
          </cell>
        </row>
        <row r="394">
          <cell r="A394" t="str">
            <v>IPXX-IM-50-V40</v>
          </cell>
          <cell r="B394" t="str">
            <v>CPFW-IM-50</v>
          </cell>
          <cell r="D394">
            <v>299</v>
          </cell>
          <cell r="E394">
            <v>0.3</v>
          </cell>
          <cell r="F394">
            <v>209.29999999999998</v>
          </cell>
        </row>
        <row r="395">
          <cell r="A395" t="str">
            <v>IPXX-IM-250-V40</v>
          </cell>
          <cell r="B395" t="str">
            <v>CPFW-IM-250</v>
          </cell>
          <cell r="D395">
            <v>524</v>
          </cell>
          <cell r="E395">
            <v>0.3</v>
          </cell>
          <cell r="F395">
            <v>366.79999999999995</v>
          </cell>
        </row>
        <row r="396">
          <cell r="A396" t="str">
            <v>IPXX-IM-U-V40</v>
          </cell>
          <cell r="B396" t="str">
            <v>CPFW-IM-U</v>
          </cell>
          <cell r="D396">
            <v>749</v>
          </cell>
          <cell r="E396">
            <v>0.3</v>
          </cell>
          <cell r="F396">
            <v>524.29999999999995</v>
          </cell>
        </row>
        <row r="397">
          <cell r="A397" t="str">
            <v>IPXX-VPN210-FWZ1-V40</v>
          </cell>
          <cell r="B397" t="str">
            <v>VPN210 Bundle</v>
          </cell>
          <cell r="D397">
            <v>1870</v>
          </cell>
          <cell r="E397">
            <v>0</v>
          </cell>
          <cell r="F397">
            <v>1870</v>
          </cell>
        </row>
        <row r="398">
          <cell r="A398" t="str">
            <v>IPXX-VPN210-DES-V40</v>
          </cell>
          <cell r="B398" t="str">
            <v>VPN210 Bundle</v>
          </cell>
          <cell r="D398">
            <v>1870</v>
          </cell>
          <cell r="E398">
            <v>0</v>
          </cell>
          <cell r="F398">
            <v>1870</v>
          </cell>
        </row>
        <row r="399">
          <cell r="A399" t="str">
            <v>IPXX-VPN210-3DES-V40</v>
          </cell>
          <cell r="B399" t="str">
            <v>VPN210 Bundle</v>
          </cell>
          <cell r="D399">
            <v>1870</v>
          </cell>
          <cell r="E399">
            <v>0</v>
          </cell>
          <cell r="F399">
            <v>1870</v>
          </cell>
        </row>
        <row r="400">
          <cell r="A400" t="str">
            <v>IPXX-VPN220-FWZ1-V40</v>
          </cell>
          <cell r="B400" t="str">
            <v>VPN220 Bundle</v>
          </cell>
          <cell r="D400">
            <v>3123</v>
          </cell>
          <cell r="E400">
            <v>0</v>
          </cell>
          <cell r="F400">
            <v>3123</v>
          </cell>
        </row>
        <row r="401">
          <cell r="A401" t="str">
            <v>IPXX-VPN220-DES-V40</v>
          </cell>
          <cell r="B401" t="str">
            <v>VPN220 Bundle</v>
          </cell>
          <cell r="D401">
            <v>3123</v>
          </cell>
          <cell r="E401">
            <v>0</v>
          </cell>
          <cell r="F401">
            <v>3123</v>
          </cell>
        </row>
        <row r="402">
          <cell r="A402" t="str">
            <v>IPXX-VPN220-3DES-V40</v>
          </cell>
          <cell r="B402" t="str">
            <v>VPN220 Bundle</v>
          </cell>
          <cell r="D402">
            <v>3123</v>
          </cell>
          <cell r="E402">
            <v>0</v>
          </cell>
          <cell r="F402">
            <v>3123</v>
          </cell>
        </row>
        <row r="403">
          <cell r="A403" t="str">
            <v>IPXX-VPN230-FWZ1-V40</v>
          </cell>
          <cell r="B403" t="str">
            <v>VPN230 Bundle</v>
          </cell>
          <cell r="D403">
            <v>5828</v>
          </cell>
          <cell r="E403">
            <v>0</v>
          </cell>
          <cell r="F403">
            <v>5828</v>
          </cell>
        </row>
        <row r="404">
          <cell r="A404" t="str">
            <v>IPXX-VPN230-DES-V40</v>
          </cell>
          <cell r="B404" t="str">
            <v>VPN230 Bundle</v>
          </cell>
          <cell r="D404">
            <v>5828</v>
          </cell>
          <cell r="E404">
            <v>0</v>
          </cell>
          <cell r="F404">
            <v>5828</v>
          </cell>
        </row>
        <row r="405">
          <cell r="A405" t="str">
            <v>IPXX-VPN230-3DES-V40</v>
          </cell>
          <cell r="B405" t="str">
            <v>VPN230 Bundle</v>
          </cell>
          <cell r="D405">
            <v>5828</v>
          </cell>
          <cell r="E405">
            <v>0</v>
          </cell>
          <cell r="F405">
            <v>5828</v>
          </cell>
        </row>
        <row r="406">
          <cell r="A406" t="str">
            <v>IPXX-VPN240-FWZ1-V40</v>
          </cell>
          <cell r="B406" t="str">
            <v>VPN240 Bundle</v>
          </cell>
          <cell r="D406">
            <v>8550</v>
          </cell>
          <cell r="E406">
            <v>0</v>
          </cell>
          <cell r="F406">
            <v>8550</v>
          </cell>
        </row>
        <row r="407">
          <cell r="A407" t="str">
            <v>IPXX-VPN240-DES-V40</v>
          </cell>
          <cell r="B407" t="str">
            <v>VPN240 Bundle</v>
          </cell>
          <cell r="D407">
            <v>8550</v>
          </cell>
          <cell r="E407">
            <v>0</v>
          </cell>
          <cell r="F407">
            <v>8550</v>
          </cell>
        </row>
        <row r="408">
          <cell r="A408" t="str">
            <v>IPXX-VPN240-3DES-V40</v>
          </cell>
          <cell r="B408" t="str">
            <v>VPN240 Bundle</v>
          </cell>
          <cell r="D408">
            <v>8550</v>
          </cell>
          <cell r="E408">
            <v>0</v>
          </cell>
          <cell r="F408">
            <v>8550</v>
          </cell>
        </row>
        <row r="409">
          <cell r="A409" t="str">
            <v>SS-VPN210-FWZ1</v>
          </cell>
          <cell r="B409" t="str">
            <v>SS for VPN210 Bundle</v>
          </cell>
          <cell r="D409">
            <v>524</v>
          </cell>
          <cell r="E409">
            <v>0.3</v>
          </cell>
          <cell r="F409">
            <v>366.79999999999995</v>
          </cell>
        </row>
        <row r="410">
          <cell r="A410" t="str">
            <v>SS-VPN210-DES</v>
          </cell>
          <cell r="B410" t="str">
            <v>SS for VPN210 Bundle</v>
          </cell>
          <cell r="D410">
            <v>524</v>
          </cell>
          <cell r="E410">
            <v>0.3</v>
          </cell>
          <cell r="F410">
            <v>366.79999999999995</v>
          </cell>
        </row>
        <row r="411">
          <cell r="A411" t="str">
            <v>SS-VPN210-3DES</v>
          </cell>
          <cell r="B411" t="str">
            <v>SS for VPN210 Bundle</v>
          </cell>
          <cell r="D411">
            <v>524</v>
          </cell>
          <cell r="E411">
            <v>0.3</v>
          </cell>
          <cell r="F411">
            <v>366.79999999999995</v>
          </cell>
        </row>
        <row r="412">
          <cell r="A412" t="str">
            <v>SS-VPN220-FWZ1</v>
          </cell>
          <cell r="B412" t="str">
            <v>SS for VPN220 Bundle</v>
          </cell>
          <cell r="D412">
            <v>974</v>
          </cell>
          <cell r="E412">
            <v>0.3</v>
          </cell>
          <cell r="F412">
            <v>681.8</v>
          </cell>
        </row>
        <row r="413">
          <cell r="A413" t="str">
            <v>SS-VPN220-DES</v>
          </cell>
          <cell r="B413" t="str">
            <v>SS for VPN220 Bundle</v>
          </cell>
          <cell r="D413">
            <v>974</v>
          </cell>
          <cell r="E413">
            <v>0.3</v>
          </cell>
          <cell r="F413">
            <v>681.8</v>
          </cell>
        </row>
        <row r="414">
          <cell r="A414" t="str">
            <v>SS-VPN220-3DES</v>
          </cell>
          <cell r="B414" t="str">
            <v>SS for VPN220 Bundle</v>
          </cell>
          <cell r="D414">
            <v>974</v>
          </cell>
          <cell r="E414">
            <v>0.3</v>
          </cell>
          <cell r="F414">
            <v>681.8</v>
          </cell>
        </row>
        <row r="415">
          <cell r="A415" t="str">
            <v>SS-VPN230-FWZ1</v>
          </cell>
          <cell r="B415" t="str">
            <v>SS for VPN230 Bundle</v>
          </cell>
          <cell r="D415">
            <v>1424</v>
          </cell>
          <cell r="E415">
            <v>0.3</v>
          </cell>
          <cell r="F415">
            <v>996.8</v>
          </cell>
        </row>
        <row r="416">
          <cell r="A416" t="str">
            <v>SS-VPN230-DES</v>
          </cell>
          <cell r="B416" t="str">
            <v>SS for VPN230 Bundle</v>
          </cell>
          <cell r="D416">
            <v>1424</v>
          </cell>
          <cell r="E416">
            <v>0.3</v>
          </cell>
          <cell r="F416">
            <v>996.8</v>
          </cell>
        </row>
        <row r="417">
          <cell r="A417" t="str">
            <v>SS-VPN230-3DES</v>
          </cell>
          <cell r="B417" t="str">
            <v>SS for VPN230 Bundle</v>
          </cell>
          <cell r="D417">
            <v>1424</v>
          </cell>
          <cell r="E417">
            <v>0.3</v>
          </cell>
          <cell r="F417">
            <v>996.8</v>
          </cell>
        </row>
        <row r="418">
          <cell r="A418" t="str">
            <v>SS-VPN240-FWZ1</v>
          </cell>
          <cell r="B418" t="str">
            <v>SS for VPN240 Bundle</v>
          </cell>
          <cell r="D418">
            <v>1649</v>
          </cell>
          <cell r="E418">
            <v>0.3</v>
          </cell>
          <cell r="F418">
            <v>1154.3</v>
          </cell>
        </row>
        <row r="419">
          <cell r="A419" t="str">
            <v>SS-VPN240-DES</v>
          </cell>
          <cell r="B419" t="str">
            <v>SS for VPN240 Bundle</v>
          </cell>
          <cell r="D419">
            <v>1649</v>
          </cell>
          <cell r="E419">
            <v>0.3</v>
          </cell>
          <cell r="F419">
            <v>1154.3</v>
          </cell>
        </row>
        <row r="420">
          <cell r="A420" t="str">
            <v>SS-VPN240-3DES</v>
          </cell>
          <cell r="B420" t="str">
            <v>SS for VPN240 Bundle</v>
          </cell>
          <cell r="D420">
            <v>1649</v>
          </cell>
          <cell r="E420">
            <v>0.3</v>
          </cell>
          <cell r="F420">
            <v>1154.3</v>
          </cell>
        </row>
        <row r="421">
          <cell r="A421" t="str">
            <v>IPXX-VPN210G-DES-V40</v>
          </cell>
          <cell r="B421" t="str">
            <v>VPN Bundle RLIG 210G</v>
          </cell>
          <cell r="D421">
            <v>5495</v>
          </cell>
          <cell r="E421">
            <v>0.65</v>
          </cell>
          <cell r="F421">
            <v>1923.2499999999998</v>
          </cell>
        </row>
        <row r="422">
          <cell r="A422" t="str">
            <v>IPXX-VPN210G-3DES-V40</v>
          </cell>
          <cell r="B422" t="str">
            <v>VPN Bundle RLIG 210G</v>
          </cell>
          <cell r="D422">
            <v>5495</v>
          </cell>
          <cell r="E422">
            <v>0.65</v>
          </cell>
          <cell r="F422">
            <v>1923.2499999999998</v>
          </cell>
        </row>
        <row r="423">
          <cell r="A423" t="str">
            <v>IPXX-VPN220G-DES-V40</v>
          </cell>
          <cell r="B423" t="str">
            <v>VPN Bundle RLIG 220G</v>
          </cell>
          <cell r="D423">
            <v>9995</v>
          </cell>
          <cell r="E423">
            <v>0.65</v>
          </cell>
          <cell r="F423">
            <v>3498.25</v>
          </cell>
        </row>
        <row r="424">
          <cell r="A424" t="str">
            <v>IPXX-VPN220G-3DES-V40</v>
          </cell>
          <cell r="B424" t="str">
            <v>VPN Bundle RLIG 220G</v>
          </cell>
          <cell r="D424">
            <v>9995</v>
          </cell>
          <cell r="E424">
            <v>0.65</v>
          </cell>
          <cell r="F424">
            <v>3498.25</v>
          </cell>
        </row>
        <row r="425">
          <cell r="A425" t="str">
            <v>SS-VPN210G-DES</v>
          </cell>
          <cell r="B425" t="str">
            <v>SS for VPN Bundle RLIG 210G</v>
          </cell>
          <cell r="D425">
            <v>824.25</v>
          </cell>
          <cell r="E425">
            <v>0.3</v>
          </cell>
          <cell r="F425">
            <v>576.97499999999991</v>
          </cell>
        </row>
        <row r="426">
          <cell r="A426" t="str">
            <v>SS-VPN210G-3DES</v>
          </cell>
          <cell r="B426" t="str">
            <v>SS for VPN Bundle RLIG 210G</v>
          </cell>
          <cell r="D426">
            <v>824.25</v>
          </cell>
          <cell r="E426">
            <v>0.3</v>
          </cell>
          <cell r="F426">
            <v>576.97499999999991</v>
          </cell>
        </row>
        <row r="427">
          <cell r="A427" t="str">
            <v>SS-VPN220G-DES</v>
          </cell>
          <cell r="B427" t="str">
            <v>SS for VPN Bundle RLIG 220G</v>
          </cell>
          <cell r="D427">
            <v>1499.25</v>
          </cell>
          <cell r="E427">
            <v>0.3</v>
          </cell>
          <cell r="F427">
            <v>1049.4749999999999</v>
          </cell>
        </row>
        <row r="428">
          <cell r="A428" t="str">
            <v>SS-VPN220G-3DES</v>
          </cell>
          <cell r="B428" t="str">
            <v>SS for VPN Bundle RLIG 220G</v>
          </cell>
          <cell r="D428">
            <v>1499</v>
          </cell>
          <cell r="E428">
            <v>0.3</v>
          </cell>
          <cell r="F428">
            <v>1049.3</v>
          </cell>
        </row>
        <row r="429">
          <cell r="A429" t="str">
            <v>CPFW-AM-U-V10</v>
          </cell>
          <cell r="B429" t="str">
            <v>Account Mgmt Module- unlimited</v>
          </cell>
          <cell r="D429">
            <v>4995</v>
          </cell>
          <cell r="E429">
            <v>0.65</v>
          </cell>
          <cell r="F429">
            <v>1748.25</v>
          </cell>
        </row>
        <row r="430">
          <cell r="A430" t="str">
            <v>CPFW-AM-1-V10</v>
          </cell>
          <cell r="B430" t="str">
            <v>Account Mgmt Module- one</v>
          </cell>
          <cell r="D430">
            <v>1995</v>
          </cell>
          <cell r="E430">
            <v>0.65</v>
          </cell>
          <cell r="F430">
            <v>698.25</v>
          </cell>
        </row>
        <row r="431">
          <cell r="A431" t="str">
            <v>V-FM-U</v>
          </cell>
          <cell r="B431" t="str">
            <v>Version Upgrade FM-U</v>
          </cell>
          <cell r="D431">
            <v>2445</v>
          </cell>
          <cell r="E431">
            <v>0.65</v>
          </cell>
          <cell r="F431">
            <v>855.75</v>
          </cell>
        </row>
        <row r="432">
          <cell r="A432" t="str">
            <v>V-EPC-U</v>
          </cell>
          <cell r="B432" t="str">
            <v>Version Upgrade EPC-U</v>
          </cell>
          <cell r="D432">
            <v>6645</v>
          </cell>
          <cell r="E432">
            <v>0.65</v>
          </cell>
          <cell r="F432">
            <v>2325.75</v>
          </cell>
        </row>
        <row r="433">
          <cell r="A433" t="str">
            <v>V-ESC-U</v>
          </cell>
          <cell r="B433" t="str">
            <v>Version Upgrade ESC-U</v>
          </cell>
          <cell r="D433">
            <v>4195</v>
          </cell>
          <cell r="E433">
            <v>0.65</v>
          </cell>
          <cell r="F433">
            <v>1468.25</v>
          </cell>
        </row>
        <row r="434">
          <cell r="A434" t="str">
            <v xml:space="preserve">V-VEE-U-DES </v>
          </cell>
          <cell r="B434" t="str">
            <v>Version Upgrade VEE-U-DES</v>
          </cell>
          <cell r="D434">
            <v>6995</v>
          </cell>
          <cell r="E434">
            <v>0.65</v>
          </cell>
          <cell r="F434">
            <v>2448.25</v>
          </cell>
        </row>
        <row r="435">
          <cell r="A435" t="str">
            <v>CPFW-FM-500-V40</v>
          </cell>
          <cell r="B435" t="str">
            <v>Firewall Module/100</v>
          </cell>
          <cell r="D435">
            <v>5995</v>
          </cell>
          <cell r="E435">
            <v>0.65</v>
          </cell>
          <cell r="F435">
            <v>2098.25</v>
          </cell>
        </row>
        <row r="436">
          <cell r="D436">
            <v>0</v>
          </cell>
          <cell r="E436">
            <v>0.65</v>
          </cell>
          <cell r="F436">
            <v>0</v>
          </cell>
        </row>
        <row r="437">
          <cell r="A437" t="str">
            <v>CPFW-CC-U-V41</v>
          </cell>
          <cell r="D437">
            <v>7995</v>
          </cell>
          <cell r="E437">
            <v>0.65</v>
          </cell>
          <cell r="F437">
            <v>2798.25</v>
          </cell>
        </row>
        <row r="438">
          <cell r="A438" t="str">
            <v>CPFW-DOCS-5-V41</v>
          </cell>
          <cell r="D438">
            <v>195</v>
          </cell>
          <cell r="F438">
            <v>195</v>
          </cell>
        </row>
        <row r="439">
          <cell r="A439" t="str">
            <v>CPFW-FM-U-V41</v>
          </cell>
          <cell r="D439">
            <v>6995</v>
          </cell>
          <cell r="E439">
            <v>0.65</v>
          </cell>
          <cell r="F439">
            <v>2448.25</v>
          </cell>
        </row>
        <row r="440">
          <cell r="A440" t="str">
            <v>CPMP-ESC-U-V41</v>
          </cell>
          <cell r="D440">
            <v>11995</v>
          </cell>
          <cell r="E440">
            <v>0.65</v>
          </cell>
          <cell r="F440">
            <v>4198.25</v>
          </cell>
        </row>
        <row r="441">
          <cell r="A441" t="str">
            <v>CPFW-EPC-U-V41</v>
          </cell>
          <cell r="D441">
            <v>18990</v>
          </cell>
          <cell r="E441">
            <v>0.65</v>
          </cell>
          <cell r="F441">
            <v>6646.5</v>
          </cell>
        </row>
        <row r="442">
          <cell r="A442" t="str">
            <v>CPFW-FIG-25-V41</v>
          </cell>
          <cell r="D442">
            <v>2995</v>
          </cell>
          <cell r="E442">
            <v>0.65</v>
          </cell>
          <cell r="F442">
            <v>1048.25</v>
          </cell>
        </row>
        <row r="443">
          <cell r="A443" t="str">
            <v>CPFW-FIG-50-V41</v>
          </cell>
          <cell r="D443">
            <v>4995</v>
          </cell>
          <cell r="E443">
            <v>0.65</v>
          </cell>
          <cell r="F443">
            <v>1748.25</v>
          </cell>
        </row>
        <row r="444">
          <cell r="A444" t="str">
            <v>CPFW-FIG-250-V41</v>
          </cell>
          <cell r="D444">
            <v>9995</v>
          </cell>
          <cell r="E444">
            <v>0.65</v>
          </cell>
          <cell r="F444">
            <v>3498.25</v>
          </cell>
        </row>
        <row r="445">
          <cell r="A445" t="str">
            <v>CPFW-EVAL-DES-V41</v>
          </cell>
          <cell r="D445">
            <v>19.5</v>
          </cell>
          <cell r="E445">
            <v>0</v>
          </cell>
          <cell r="F445">
            <v>19.5</v>
          </cell>
        </row>
        <row r="446">
          <cell r="A446" t="str">
            <v>CPFW-EVAL-3DES-V41</v>
          </cell>
          <cell r="D446">
            <v>19.5</v>
          </cell>
          <cell r="E446">
            <v>0</v>
          </cell>
          <cell r="F446">
            <v>19.5</v>
          </cell>
        </row>
        <row r="447">
          <cell r="A447" t="str">
            <v>CPVP-VEE-U-DES-V41</v>
          </cell>
          <cell r="D447">
            <v>19995</v>
          </cell>
          <cell r="E447">
            <v>0.65</v>
          </cell>
          <cell r="F447">
            <v>6998.25</v>
          </cell>
        </row>
        <row r="448">
          <cell r="A448" t="str">
            <v>CPVP-VEE-U-3DES-V41</v>
          </cell>
          <cell r="D448">
            <v>19995</v>
          </cell>
          <cell r="E448">
            <v>0.65</v>
          </cell>
          <cell r="F448">
            <v>6998.25</v>
          </cell>
        </row>
        <row r="449">
          <cell r="A449" t="str">
            <v>CPVP-VIG-100-3DES-V41</v>
          </cell>
          <cell r="D449">
            <v>8495</v>
          </cell>
          <cell r="E449">
            <v>0.65</v>
          </cell>
          <cell r="F449">
            <v>2973.25</v>
          </cell>
        </row>
        <row r="450">
          <cell r="A450" t="str">
            <v>CPVP-VIG-25-DES-V41</v>
          </cell>
          <cell r="D450">
            <v>3495</v>
          </cell>
          <cell r="E450">
            <v>0.65</v>
          </cell>
          <cell r="F450">
            <v>1223.25</v>
          </cell>
        </row>
        <row r="451">
          <cell r="A451" t="str">
            <v>CPVP-VIG-100-DES-V41</v>
          </cell>
          <cell r="D451">
            <v>8495</v>
          </cell>
          <cell r="E451">
            <v>0.65</v>
          </cell>
          <cell r="F451">
            <v>2973.25</v>
          </cell>
        </row>
        <row r="452">
          <cell r="A452" t="str">
            <v>CPVP-VFM-25-3DES-V41</v>
          </cell>
          <cell r="D452">
            <v>2495</v>
          </cell>
          <cell r="E452">
            <v>0.65</v>
          </cell>
          <cell r="F452">
            <v>873.25</v>
          </cell>
        </row>
        <row r="453">
          <cell r="A453" t="str">
            <v>CPVP-VFM-50-3DES-V41</v>
          </cell>
          <cell r="D453">
            <v>4495</v>
          </cell>
          <cell r="E453">
            <v>0.65</v>
          </cell>
          <cell r="F453">
            <v>1573.25</v>
          </cell>
        </row>
        <row r="454">
          <cell r="A454" t="str">
            <v>CPVP-VIG-250-3DES-V41</v>
          </cell>
          <cell r="D454">
            <v>10995</v>
          </cell>
          <cell r="E454">
            <v>0.65</v>
          </cell>
          <cell r="F454">
            <v>3848.2499999999995</v>
          </cell>
        </row>
        <row r="455">
          <cell r="A455" t="str">
            <v>CPVP-VFM-100-3DES-V41</v>
          </cell>
          <cell r="D455">
            <v>5995</v>
          </cell>
          <cell r="E455">
            <v>0.65</v>
          </cell>
          <cell r="F455">
            <v>2098.25</v>
          </cell>
        </row>
        <row r="456">
          <cell r="A456" t="str">
            <v>CPVP-VFM-U-3DES-V41</v>
          </cell>
          <cell r="D456">
            <v>9495</v>
          </cell>
          <cell r="E456">
            <v>0.65</v>
          </cell>
          <cell r="F456">
            <v>3323.25</v>
          </cell>
        </row>
        <row r="457">
          <cell r="A457" t="str">
            <v>CPVP-VFM-U-DES-V41</v>
          </cell>
          <cell r="D457">
            <v>9495</v>
          </cell>
          <cell r="E457">
            <v>0.65</v>
          </cell>
          <cell r="F457">
            <v>3323.25</v>
          </cell>
        </row>
        <row r="458">
          <cell r="A458" t="str">
            <v>CPVP-VSR-50-V41</v>
          </cell>
          <cell r="D458">
            <v>0</v>
          </cell>
          <cell r="F458">
            <v>0</v>
          </cell>
        </row>
        <row r="459">
          <cell r="A459" t="str">
            <v>CPVP-VSR-250-V41</v>
          </cell>
          <cell r="D459">
            <v>0</v>
          </cell>
          <cell r="F459">
            <v>0</v>
          </cell>
        </row>
        <row r="460">
          <cell r="A460" t="str">
            <v>CPVP-VSR-5000-V41</v>
          </cell>
          <cell r="D460">
            <v>0</v>
          </cell>
          <cell r="F460">
            <v>0</v>
          </cell>
        </row>
        <row r="461">
          <cell r="A461" t="str">
            <v>IPXX-VPN210-DES-V41</v>
          </cell>
          <cell r="D461">
            <v>1870</v>
          </cell>
          <cell r="F461">
            <v>1870</v>
          </cell>
        </row>
        <row r="462">
          <cell r="A462" t="str">
            <v>IPXX-VPN210-3DES-V41</v>
          </cell>
          <cell r="D462">
            <v>1870</v>
          </cell>
          <cell r="F462">
            <v>1870</v>
          </cell>
        </row>
        <row r="463">
          <cell r="A463" t="str">
            <v>IPXX-VPN220-3DES-V41</v>
          </cell>
          <cell r="D463">
            <v>3123</v>
          </cell>
          <cell r="F463">
            <v>3123</v>
          </cell>
        </row>
        <row r="464">
          <cell r="A464" t="str">
            <v>IPXX-VPN210G-DES-V41</v>
          </cell>
          <cell r="D464">
            <v>5495</v>
          </cell>
          <cell r="E464">
            <v>0.65</v>
          </cell>
          <cell r="F464">
            <v>1923.2499999999998</v>
          </cell>
        </row>
        <row r="465">
          <cell r="A465" t="str">
            <v>IPXX-VPN210G-3DES-V41</v>
          </cell>
          <cell r="D465">
            <v>5495</v>
          </cell>
          <cell r="E465">
            <v>0.65</v>
          </cell>
          <cell r="F465">
            <v>1923.2499999999998</v>
          </cell>
        </row>
        <row r="466">
          <cell r="A466" t="str">
            <v>IPXX-VPN230-DES-V41</v>
          </cell>
          <cell r="D466">
            <v>5828</v>
          </cell>
          <cell r="F466">
            <v>5828</v>
          </cell>
        </row>
        <row r="467">
          <cell r="A467" t="str">
            <v xml:space="preserve">IPXX-VPN230-DES-V40-F </v>
          </cell>
          <cell r="D467">
            <v>5828</v>
          </cell>
          <cell r="F467">
            <v>5828</v>
          </cell>
        </row>
        <row r="468">
          <cell r="A468" t="str">
            <v>CPMP-MOTIF-GUI-1-V40</v>
          </cell>
          <cell r="D468">
            <v>995</v>
          </cell>
          <cell r="E468">
            <v>0</v>
          </cell>
          <cell r="F468">
            <v>995</v>
          </cell>
        </row>
        <row r="469">
          <cell r="A469" t="str">
            <v>CPMP-MOTIF-GUI-1-V41</v>
          </cell>
          <cell r="D469">
            <v>995</v>
          </cell>
          <cell r="E469">
            <v>0</v>
          </cell>
          <cell r="F469">
            <v>995</v>
          </cell>
        </row>
        <row r="470">
          <cell r="A470" t="str">
            <v>CPMP-ESC-U-3DES-V41</v>
          </cell>
          <cell r="D470">
            <v>11995</v>
          </cell>
          <cell r="E470">
            <v>0.65</v>
          </cell>
          <cell r="F470">
            <v>4198.25</v>
          </cell>
        </row>
        <row r="471">
          <cell r="A471" t="str">
            <v>CPMP-ESC-U-DES-V41</v>
          </cell>
          <cell r="D471">
            <v>11995</v>
          </cell>
          <cell r="E471">
            <v>0.65</v>
          </cell>
          <cell r="F471">
            <v>4198.25</v>
          </cell>
        </row>
        <row r="472">
          <cell r="A472" t="str">
            <v>CPVP-SMV-U-3DES-V40</v>
          </cell>
          <cell r="D472">
            <v>5950</v>
          </cell>
          <cell r="E472">
            <v>0.65</v>
          </cell>
          <cell r="F472">
            <v>2082.5</v>
          </cell>
        </row>
        <row r="473">
          <cell r="A473" t="str">
            <v>CPVP-VIG-25-3DES-V41</v>
          </cell>
          <cell r="D473">
            <v>3495</v>
          </cell>
          <cell r="E473">
            <v>0.65</v>
          </cell>
          <cell r="F473">
            <v>1223.25</v>
          </cell>
        </row>
        <row r="474">
          <cell r="A474" t="str">
            <v xml:space="preserve">CPVP-VIG-50-3DES-V41 </v>
          </cell>
          <cell r="D474">
            <v>5495</v>
          </cell>
          <cell r="E474">
            <v>0.65</v>
          </cell>
          <cell r="F474">
            <v>1923.2499999999998</v>
          </cell>
        </row>
        <row r="475">
          <cell r="A475" t="str">
            <v>CPVP-VIG-50-DES-V41</v>
          </cell>
          <cell r="D475">
            <v>5495</v>
          </cell>
          <cell r="E475">
            <v>0.65</v>
          </cell>
          <cell r="F475">
            <v>1923.2499999999998</v>
          </cell>
        </row>
        <row r="476">
          <cell r="A476" t="str">
            <v>CPVP-VIG-250-DES-V41</v>
          </cell>
          <cell r="D476">
            <v>10995</v>
          </cell>
          <cell r="E476">
            <v>0.65</v>
          </cell>
          <cell r="F476">
            <v>3848.2499999999995</v>
          </cell>
        </row>
        <row r="477">
          <cell r="A477" t="str">
            <v>CPVP-VSC-5-DES-V41</v>
          </cell>
          <cell r="D477">
            <v>495</v>
          </cell>
          <cell r="E477">
            <v>0.65</v>
          </cell>
          <cell r="F477">
            <v>173.25</v>
          </cell>
        </row>
        <row r="478">
          <cell r="A478" t="str">
            <v>CPVP-VSC-5-3DES-V41</v>
          </cell>
          <cell r="D478">
            <v>495</v>
          </cell>
          <cell r="E478">
            <v>0.65</v>
          </cell>
          <cell r="F478">
            <v>173.25</v>
          </cell>
        </row>
        <row r="479">
          <cell r="A479" t="str">
            <v>CPFW-FM-25-V41</v>
          </cell>
          <cell r="D479">
            <v>1995</v>
          </cell>
          <cell r="E479">
            <v>0.65</v>
          </cell>
          <cell r="F479">
            <v>698.25</v>
          </cell>
        </row>
        <row r="480">
          <cell r="A480" t="str">
            <v>CPFW-FM-50-V41</v>
          </cell>
          <cell r="D480">
            <v>3995</v>
          </cell>
          <cell r="E480">
            <v>0.65</v>
          </cell>
          <cell r="F480">
            <v>1398.25</v>
          </cell>
        </row>
        <row r="481">
          <cell r="A481" t="str">
            <v>CPFW-FM-100-V41</v>
          </cell>
          <cell r="D481">
            <v>4995</v>
          </cell>
          <cell r="E481">
            <v>0.65</v>
          </cell>
          <cell r="F481">
            <v>1748.25</v>
          </cell>
        </row>
        <row r="482">
          <cell r="A482" t="str">
            <v>CPFW-FM-250-V41</v>
          </cell>
          <cell r="D482">
            <v>5995</v>
          </cell>
          <cell r="E482">
            <v>0.65</v>
          </cell>
          <cell r="F482">
            <v>2098.25</v>
          </cell>
        </row>
        <row r="483">
          <cell r="A483" t="str">
            <v>CPFW-ENC-100-3DES-V41</v>
          </cell>
          <cell r="D483">
            <v>1995</v>
          </cell>
          <cell r="E483">
            <v>0.65</v>
          </cell>
          <cell r="F483">
            <v>698.25</v>
          </cell>
        </row>
        <row r="484">
          <cell r="A484" t="str">
            <v>CPFW-ENC-U-3DES-V41</v>
          </cell>
          <cell r="D484">
            <v>3995</v>
          </cell>
          <cell r="E484">
            <v>0.65</v>
          </cell>
          <cell r="F484">
            <v>1398.25</v>
          </cell>
        </row>
      </sheetData>
      <sheetData sheetId="2" refreshError="1">
        <row r="3">
          <cell r="B3" t="str">
            <v>Algeria</v>
          </cell>
          <cell r="C3" t="str">
            <v>EMEA</v>
          </cell>
          <cell r="D3" t="str">
            <v xml:space="preserve">Southern Europe </v>
          </cell>
        </row>
        <row r="4">
          <cell r="B4" t="str">
            <v>Argentina</v>
          </cell>
          <cell r="C4" t="str">
            <v>Western Hemisphere</v>
          </cell>
          <cell r="D4" t="str">
            <v>Western Hemisphere</v>
          </cell>
        </row>
        <row r="5">
          <cell r="B5" t="str">
            <v>Australia</v>
          </cell>
          <cell r="C5" t="str">
            <v>Pac Rim</v>
          </cell>
          <cell r="D5" t="str">
            <v>ANZ</v>
          </cell>
        </row>
        <row r="6">
          <cell r="B6" t="str">
            <v>Austria</v>
          </cell>
          <cell r="C6" t="str">
            <v>EMEA</v>
          </cell>
          <cell r="D6" t="str">
            <v>Eastern Europe</v>
          </cell>
        </row>
        <row r="7">
          <cell r="B7" t="str">
            <v>Barbados</v>
          </cell>
          <cell r="C7" t="str">
            <v>Western Hemisphere</v>
          </cell>
          <cell r="D7" t="str">
            <v>Western Hemisphere</v>
          </cell>
        </row>
        <row r="8">
          <cell r="B8" t="str">
            <v>Belarus</v>
          </cell>
          <cell r="C8" t="str">
            <v>EMEA</v>
          </cell>
          <cell r="D8" t="str">
            <v>Eastern Europe</v>
          </cell>
        </row>
        <row r="9">
          <cell r="B9" t="str">
            <v>Belgium</v>
          </cell>
          <cell r="C9" t="str">
            <v>EMEA</v>
          </cell>
          <cell r="D9" t="str">
            <v>Southern Europe</v>
          </cell>
        </row>
        <row r="10">
          <cell r="B10" t="str">
            <v>Benelux</v>
          </cell>
          <cell r="C10" t="str">
            <v>EMEA</v>
          </cell>
          <cell r="D10" t="str">
            <v>Southern Europe</v>
          </cell>
        </row>
        <row r="11">
          <cell r="B11" t="str">
            <v>Bolivia</v>
          </cell>
          <cell r="C11" t="str">
            <v>Western Hemisphere</v>
          </cell>
          <cell r="D11" t="str">
            <v>Western Hemisphere</v>
          </cell>
        </row>
        <row r="12">
          <cell r="B12" t="str">
            <v>Brazil</v>
          </cell>
          <cell r="C12" t="str">
            <v>Western Hemisphere</v>
          </cell>
          <cell r="D12" t="str">
            <v>Western Hemisphere</v>
          </cell>
        </row>
        <row r="13">
          <cell r="B13" t="str">
            <v>Brunei</v>
          </cell>
          <cell r="C13" t="str">
            <v>Pac Rim</v>
          </cell>
          <cell r="D13" t="str">
            <v xml:space="preserve">Asia Pacific </v>
          </cell>
        </row>
        <row r="14">
          <cell r="B14" t="str">
            <v>Bulgaria</v>
          </cell>
          <cell r="C14" t="str">
            <v>EMEA</v>
          </cell>
          <cell r="D14" t="str">
            <v>Eastern Europe</v>
          </cell>
        </row>
        <row r="15">
          <cell r="B15" t="str">
            <v>Canada</v>
          </cell>
          <cell r="C15" t="str">
            <v>Western Hemisphere</v>
          </cell>
          <cell r="D15" t="str">
            <v>Western Hemisphere</v>
          </cell>
        </row>
        <row r="16">
          <cell r="B16" t="str">
            <v>Chile</v>
          </cell>
          <cell r="C16" t="str">
            <v>Western Hemisphere</v>
          </cell>
          <cell r="D16" t="str">
            <v>Western Hemisphere</v>
          </cell>
        </row>
        <row r="17">
          <cell r="B17" t="str">
            <v>China</v>
          </cell>
          <cell r="C17" t="str">
            <v>Pac Rim</v>
          </cell>
          <cell r="D17" t="str">
            <v xml:space="preserve">Asia Pacific </v>
          </cell>
        </row>
        <row r="18">
          <cell r="B18" t="str">
            <v>Colombia</v>
          </cell>
          <cell r="C18" t="str">
            <v>Western Hemisphere</v>
          </cell>
          <cell r="D18" t="str">
            <v>Western Hemisphere</v>
          </cell>
        </row>
        <row r="19">
          <cell r="B19" t="str">
            <v>Costa Rica</v>
          </cell>
          <cell r="C19" t="str">
            <v>Western Hemisphere</v>
          </cell>
          <cell r="D19" t="str">
            <v>Western Hemisphere</v>
          </cell>
        </row>
        <row r="20">
          <cell r="B20" t="str">
            <v>Cyprus</v>
          </cell>
          <cell r="C20" t="str">
            <v>EMEA</v>
          </cell>
          <cell r="D20" t="str">
            <v>Middle East</v>
          </cell>
        </row>
        <row r="21">
          <cell r="B21" t="str">
            <v>Czech Republic</v>
          </cell>
          <cell r="C21" t="str">
            <v>EMEA</v>
          </cell>
          <cell r="D21" t="str">
            <v>Eastern Europe</v>
          </cell>
        </row>
        <row r="22">
          <cell r="B22" t="str">
            <v>Denmark</v>
          </cell>
          <cell r="C22" t="str">
            <v>EMEA</v>
          </cell>
          <cell r="D22" t="str">
            <v>Northern Europe</v>
          </cell>
        </row>
        <row r="23">
          <cell r="B23" t="str">
            <v>Ecuador</v>
          </cell>
          <cell r="C23" t="str">
            <v>Western Hemisphere</v>
          </cell>
          <cell r="D23" t="str">
            <v>Western Hemisphere</v>
          </cell>
        </row>
        <row r="24">
          <cell r="B24" t="str">
            <v>Egypt</v>
          </cell>
          <cell r="C24" t="str">
            <v>EMEA</v>
          </cell>
          <cell r="D24" t="str">
            <v>Middle East</v>
          </cell>
        </row>
        <row r="25">
          <cell r="B25" t="str">
            <v>England (U.K.)</v>
          </cell>
          <cell r="C25" t="str">
            <v>EMEA</v>
          </cell>
          <cell r="D25" t="str">
            <v>Northern Europe</v>
          </cell>
        </row>
        <row r="26">
          <cell r="B26" t="str">
            <v>Estonia</v>
          </cell>
          <cell r="C26" t="str">
            <v>EMEA</v>
          </cell>
          <cell r="D26" t="str">
            <v>Eastern Europe</v>
          </cell>
        </row>
        <row r="27">
          <cell r="B27" t="str">
            <v>FIN</v>
          </cell>
          <cell r="C27" t="str">
            <v>EMEA</v>
          </cell>
          <cell r="D27" t="str">
            <v>Northern Europe</v>
          </cell>
        </row>
        <row r="28">
          <cell r="B28" t="str">
            <v>Finland</v>
          </cell>
          <cell r="C28" t="str">
            <v>EMEA</v>
          </cell>
          <cell r="D28" t="str">
            <v>Northern Europe</v>
          </cell>
        </row>
        <row r="29">
          <cell r="B29" t="str">
            <v>France</v>
          </cell>
          <cell r="C29" t="str">
            <v>EMEA</v>
          </cell>
          <cell r="D29" t="str">
            <v>Southern Europe</v>
          </cell>
        </row>
        <row r="30">
          <cell r="B30" t="str">
            <v>Germany</v>
          </cell>
          <cell r="C30" t="str">
            <v>EMEA</v>
          </cell>
          <cell r="D30" t="str">
            <v>Eastern Europe</v>
          </cell>
        </row>
        <row r="31">
          <cell r="B31" t="str">
            <v>Great Britain</v>
          </cell>
          <cell r="C31" t="str">
            <v>EMEA</v>
          </cell>
          <cell r="D31" t="str">
            <v>Northern Europe</v>
          </cell>
        </row>
        <row r="32">
          <cell r="B32" t="str">
            <v>Greece</v>
          </cell>
          <cell r="C32" t="str">
            <v>EMEA</v>
          </cell>
          <cell r="D32" t="str">
            <v>Middle East</v>
          </cell>
        </row>
        <row r="33">
          <cell r="B33" t="str">
            <v>Guatemala</v>
          </cell>
          <cell r="C33" t="str">
            <v>Western Hemisphere</v>
          </cell>
          <cell r="D33" t="str">
            <v>Western Hemisphere</v>
          </cell>
        </row>
        <row r="34">
          <cell r="B34" t="str">
            <v>Hong Kong</v>
          </cell>
          <cell r="C34" t="str">
            <v>Pac Rim</v>
          </cell>
          <cell r="D34" t="str">
            <v xml:space="preserve">Asia Pacific </v>
          </cell>
        </row>
        <row r="35">
          <cell r="B35" t="str">
            <v>Iceland</v>
          </cell>
          <cell r="C35" t="str">
            <v>EMEA</v>
          </cell>
          <cell r="D35" t="str">
            <v>Northern Europe</v>
          </cell>
        </row>
        <row r="36">
          <cell r="B36" t="str">
            <v>India</v>
          </cell>
          <cell r="C36" t="str">
            <v>Pac Rim</v>
          </cell>
          <cell r="D36" t="str">
            <v xml:space="preserve">Asia Pacific </v>
          </cell>
        </row>
        <row r="37">
          <cell r="B37" t="str">
            <v>Indonesia</v>
          </cell>
          <cell r="C37" t="str">
            <v>Pac Rim</v>
          </cell>
          <cell r="D37" t="str">
            <v xml:space="preserve">Asia Pacific </v>
          </cell>
        </row>
        <row r="38">
          <cell r="B38" t="str">
            <v>Ireland</v>
          </cell>
          <cell r="C38" t="str">
            <v>EMEA</v>
          </cell>
          <cell r="D38" t="str">
            <v>Northern Europe</v>
          </cell>
        </row>
        <row r="39">
          <cell r="B39" t="str">
            <v>Israel</v>
          </cell>
          <cell r="C39" t="str">
            <v>EMEA</v>
          </cell>
          <cell r="D39" t="str">
            <v>Middle East</v>
          </cell>
        </row>
        <row r="40">
          <cell r="B40" t="str">
            <v>Italy</v>
          </cell>
          <cell r="C40" t="str">
            <v>EMEA</v>
          </cell>
          <cell r="D40" t="str">
            <v>Southern Europe</v>
          </cell>
        </row>
        <row r="41">
          <cell r="B41" t="str">
            <v>Japan</v>
          </cell>
          <cell r="C41" t="str">
            <v>Pac Rim</v>
          </cell>
          <cell r="D41" t="str">
            <v>Japan</v>
          </cell>
        </row>
        <row r="42">
          <cell r="B42" t="str">
            <v>Kazakhstan</v>
          </cell>
          <cell r="C42" t="str">
            <v>EMEA</v>
          </cell>
          <cell r="D42" t="str">
            <v>Eastern Europe</v>
          </cell>
        </row>
        <row r="43">
          <cell r="B43" t="str">
            <v>Korea</v>
          </cell>
          <cell r="C43" t="str">
            <v>Pac Rim</v>
          </cell>
          <cell r="D43" t="str">
            <v xml:space="preserve">Asia Pacific </v>
          </cell>
        </row>
        <row r="44">
          <cell r="B44" t="str">
            <v>Kuwait</v>
          </cell>
          <cell r="C44" t="str">
            <v>EMEA</v>
          </cell>
          <cell r="D44" t="str">
            <v>Middle East</v>
          </cell>
        </row>
        <row r="45">
          <cell r="B45" t="str">
            <v>LATVIA</v>
          </cell>
          <cell r="C45" t="str">
            <v>EMEA</v>
          </cell>
          <cell r="D45" t="str">
            <v>Eastern Europe</v>
          </cell>
        </row>
        <row r="46">
          <cell r="B46" t="str">
            <v>Lithuania</v>
          </cell>
          <cell r="C46" t="str">
            <v>EMEA</v>
          </cell>
          <cell r="D46" t="str">
            <v>Eastern Europe</v>
          </cell>
        </row>
        <row r="47">
          <cell r="B47" t="str">
            <v>Luxembourg</v>
          </cell>
          <cell r="C47" t="str">
            <v>EMEA</v>
          </cell>
          <cell r="D47" t="str">
            <v>Southern Europe</v>
          </cell>
        </row>
        <row r="48">
          <cell r="B48" t="str">
            <v>Madagascar</v>
          </cell>
          <cell r="C48" t="str">
            <v>EMEA</v>
          </cell>
          <cell r="D48" t="str">
            <v>Southern Europe</v>
          </cell>
        </row>
        <row r="49">
          <cell r="B49" t="str">
            <v>Malaysia</v>
          </cell>
          <cell r="C49" t="str">
            <v>Pac Rim</v>
          </cell>
          <cell r="D49" t="str">
            <v xml:space="preserve">Asia Pacific </v>
          </cell>
        </row>
        <row r="50">
          <cell r="B50" t="str">
            <v>Malta</v>
          </cell>
          <cell r="C50" t="str">
            <v>EMEA</v>
          </cell>
          <cell r="D50" t="str">
            <v>Southern Europe</v>
          </cell>
        </row>
        <row r="51">
          <cell r="B51" t="str">
            <v>Mexico</v>
          </cell>
          <cell r="C51" t="str">
            <v>Western Hemisphere</v>
          </cell>
          <cell r="D51" t="str">
            <v>Western Hemisphere</v>
          </cell>
        </row>
        <row r="52">
          <cell r="B52" t="str">
            <v>Morocco</v>
          </cell>
          <cell r="C52" t="str">
            <v>EMEA</v>
          </cell>
          <cell r="D52" t="str">
            <v>Southern Europe</v>
          </cell>
        </row>
        <row r="53">
          <cell r="B53" t="str">
            <v>Netherlands</v>
          </cell>
          <cell r="C53" t="str">
            <v>EMEA</v>
          </cell>
          <cell r="D53" t="str">
            <v>Southern Europe</v>
          </cell>
        </row>
        <row r="54">
          <cell r="B54" t="str">
            <v>New Zealand</v>
          </cell>
          <cell r="C54" t="str">
            <v>Pac Rim</v>
          </cell>
          <cell r="D54" t="str">
            <v>ANZ</v>
          </cell>
        </row>
        <row r="55">
          <cell r="B55" t="str">
            <v xml:space="preserve">North Africa </v>
          </cell>
          <cell r="C55" t="str">
            <v>EMEA</v>
          </cell>
          <cell r="D55" t="str">
            <v>Southern Europe</v>
          </cell>
        </row>
        <row r="56">
          <cell r="B56" t="str">
            <v>Norway</v>
          </cell>
          <cell r="C56" t="str">
            <v>EMEA</v>
          </cell>
          <cell r="D56" t="str">
            <v>Northern Europe</v>
          </cell>
        </row>
        <row r="57">
          <cell r="B57" t="str">
            <v>Pakistan</v>
          </cell>
          <cell r="C57" t="str">
            <v>Pac Rim</v>
          </cell>
          <cell r="D57" t="str">
            <v xml:space="preserve">Asia Pacific </v>
          </cell>
        </row>
        <row r="58">
          <cell r="B58" t="str">
            <v>Panama</v>
          </cell>
          <cell r="C58" t="str">
            <v>Western Hemisphere</v>
          </cell>
          <cell r="D58" t="str">
            <v>Western Hemisphere</v>
          </cell>
        </row>
        <row r="59">
          <cell r="B59" t="str">
            <v>Paraguay</v>
          </cell>
          <cell r="C59" t="str">
            <v>Western Hemisphere</v>
          </cell>
          <cell r="D59" t="str">
            <v>Western Hemisphere</v>
          </cell>
        </row>
        <row r="60">
          <cell r="B60" t="str">
            <v>Peru</v>
          </cell>
          <cell r="C60" t="str">
            <v>Western Hemisphere</v>
          </cell>
          <cell r="D60" t="str">
            <v>Western Hemisphere</v>
          </cell>
        </row>
        <row r="61">
          <cell r="B61" t="str">
            <v>Philippines</v>
          </cell>
          <cell r="C61" t="str">
            <v>Pac Rim</v>
          </cell>
          <cell r="D61" t="str">
            <v xml:space="preserve">Asia Pacific </v>
          </cell>
        </row>
        <row r="62">
          <cell r="B62" t="str">
            <v>Poland</v>
          </cell>
          <cell r="C62" t="str">
            <v>EMEA</v>
          </cell>
          <cell r="D62" t="str">
            <v>Eastern Europe</v>
          </cell>
        </row>
        <row r="63">
          <cell r="B63" t="str">
            <v>Portugal</v>
          </cell>
          <cell r="C63" t="str">
            <v>EMEA</v>
          </cell>
          <cell r="D63" t="str">
            <v>Southern Europe</v>
          </cell>
        </row>
        <row r="64">
          <cell r="B64" t="str">
            <v>Puerto Rico</v>
          </cell>
          <cell r="C64" t="str">
            <v>Western Hemisphere</v>
          </cell>
          <cell r="D64" t="str">
            <v>Western Hemisphere</v>
          </cell>
        </row>
        <row r="65">
          <cell r="B65" t="str">
            <v>Romania</v>
          </cell>
          <cell r="C65" t="str">
            <v>EMEA</v>
          </cell>
          <cell r="D65" t="str">
            <v>Eastern Europe</v>
          </cell>
        </row>
        <row r="66">
          <cell r="B66" t="str">
            <v>Russia</v>
          </cell>
          <cell r="C66" t="str">
            <v>EMEA</v>
          </cell>
          <cell r="D66" t="str">
            <v>Eastern Europe</v>
          </cell>
        </row>
        <row r="67">
          <cell r="B67" t="str">
            <v>Russia and the FSU</v>
          </cell>
          <cell r="C67" t="str">
            <v>EMEA</v>
          </cell>
          <cell r="D67" t="str">
            <v>Eastern Europe</v>
          </cell>
        </row>
        <row r="68">
          <cell r="B68" t="str">
            <v>Saudi Arabia</v>
          </cell>
          <cell r="C68" t="str">
            <v>EMEA</v>
          </cell>
          <cell r="D68" t="str">
            <v>Middle East</v>
          </cell>
        </row>
        <row r="69">
          <cell r="B69" t="str">
            <v>Scotland</v>
          </cell>
          <cell r="C69" t="str">
            <v>EMEA</v>
          </cell>
          <cell r="D69" t="str">
            <v xml:space="preserve">Northern Europe  </v>
          </cell>
        </row>
        <row r="70">
          <cell r="B70" t="str">
            <v>Singapore</v>
          </cell>
          <cell r="C70" t="str">
            <v>Pac Rim</v>
          </cell>
          <cell r="D70" t="str">
            <v xml:space="preserve">Asia Pacific </v>
          </cell>
        </row>
        <row r="71">
          <cell r="B71" t="str">
            <v>Slovakia</v>
          </cell>
          <cell r="C71" t="str">
            <v>EMEA</v>
          </cell>
          <cell r="D71" t="str">
            <v>Eastern Europe</v>
          </cell>
        </row>
        <row r="72">
          <cell r="B72" t="str">
            <v>Slovenia</v>
          </cell>
          <cell r="C72" t="str">
            <v>EMEA</v>
          </cell>
          <cell r="D72" t="str">
            <v>Eastern Europe</v>
          </cell>
        </row>
        <row r="73">
          <cell r="B73" t="str">
            <v>South Africa</v>
          </cell>
          <cell r="C73" t="str">
            <v>EMEA</v>
          </cell>
          <cell r="D73" t="str">
            <v>Northern Europe</v>
          </cell>
        </row>
        <row r="74">
          <cell r="B74" t="str">
            <v>South Korea</v>
          </cell>
          <cell r="C74" t="str">
            <v>Pac Rim</v>
          </cell>
          <cell r="D74" t="str">
            <v xml:space="preserve">Asia Pacific </v>
          </cell>
        </row>
        <row r="75">
          <cell r="B75" t="str">
            <v>Spain</v>
          </cell>
          <cell r="C75" t="str">
            <v>EMEA</v>
          </cell>
          <cell r="D75" t="str">
            <v>Southern Europe</v>
          </cell>
        </row>
        <row r="76">
          <cell r="B76" t="str">
            <v>Sweden</v>
          </cell>
          <cell r="C76" t="str">
            <v>EMEA</v>
          </cell>
          <cell r="D76" t="str">
            <v>Northern Europe</v>
          </cell>
        </row>
        <row r="77">
          <cell r="B77" t="str">
            <v>Sweden</v>
          </cell>
          <cell r="C77" t="str">
            <v>EMEA</v>
          </cell>
          <cell r="D77" t="str">
            <v>Northern Europe</v>
          </cell>
        </row>
        <row r="78">
          <cell r="B78" t="str">
            <v>Switzerland</v>
          </cell>
          <cell r="C78" t="str">
            <v>EMEA</v>
          </cell>
          <cell r="D78" t="str">
            <v>Eastern Europe</v>
          </cell>
        </row>
        <row r="79">
          <cell r="B79" t="str">
            <v>Taiwan</v>
          </cell>
          <cell r="C79" t="str">
            <v>Pac Rim</v>
          </cell>
          <cell r="D79" t="str">
            <v xml:space="preserve">Asia Pacific </v>
          </cell>
        </row>
        <row r="80">
          <cell r="B80" t="str">
            <v>Thailand</v>
          </cell>
          <cell r="C80" t="str">
            <v>Pac Rim</v>
          </cell>
          <cell r="D80" t="str">
            <v xml:space="preserve">Asia Pacific </v>
          </cell>
        </row>
        <row r="81">
          <cell r="B81" t="str">
            <v>Tunisia</v>
          </cell>
          <cell r="C81" t="str">
            <v>EMEA</v>
          </cell>
          <cell r="D81" t="str">
            <v>Southern Europe</v>
          </cell>
        </row>
        <row r="82">
          <cell r="B82" t="str">
            <v>Turkey</v>
          </cell>
          <cell r="C82" t="str">
            <v>EMEA</v>
          </cell>
          <cell r="D82" t="str">
            <v>Middle East</v>
          </cell>
        </row>
        <row r="83">
          <cell r="B83" t="str">
            <v>U.K.</v>
          </cell>
          <cell r="C83" t="str">
            <v>EMEA</v>
          </cell>
          <cell r="D83" t="str">
            <v>Northern Europe</v>
          </cell>
        </row>
        <row r="84">
          <cell r="B84" t="str">
            <v>UK</v>
          </cell>
          <cell r="C84" t="str">
            <v>EMEA</v>
          </cell>
          <cell r="D84" t="str">
            <v>Northern Europe</v>
          </cell>
        </row>
        <row r="85">
          <cell r="B85" t="str">
            <v>United Arab Emirates</v>
          </cell>
          <cell r="C85" t="str">
            <v>EMEA</v>
          </cell>
          <cell r="D85" t="str">
            <v>Middle East</v>
          </cell>
        </row>
        <row r="86">
          <cell r="B86" t="str">
            <v>UNIT.ARAB EMIR.</v>
          </cell>
          <cell r="C86" t="str">
            <v>EMEA</v>
          </cell>
          <cell r="D86" t="str">
            <v>Middle East</v>
          </cell>
        </row>
        <row r="87">
          <cell r="B87" t="str">
            <v>United Kingdom</v>
          </cell>
          <cell r="C87" t="str">
            <v>EMEA</v>
          </cell>
          <cell r="D87" t="str">
            <v>Northern Europe</v>
          </cell>
        </row>
        <row r="88">
          <cell r="B88" t="str">
            <v>United States</v>
          </cell>
          <cell r="C88" t="str">
            <v>Western Hemisphere</v>
          </cell>
          <cell r="D88" t="str">
            <v>Western Hemisphere</v>
          </cell>
        </row>
      </sheetData>
      <sheetData sheetId="3" refreshError="1">
        <row r="1">
          <cell r="C1" t="str">
            <v>Product SKU#</v>
          </cell>
          <cell r="D1" t="str">
            <v>IP Addresses</v>
          </cell>
          <cell r="E1" t="str">
            <v>Category</v>
          </cell>
          <cell r="F1" t="str">
            <v>List Price</v>
          </cell>
          <cell r="G1" t="str">
            <v>Extended Price</v>
          </cell>
          <cell r="H1" t="str">
            <v>Discount</v>
          </cell>
        </row>
        <row r="2">
          <cell r="C2" t="str">
            <v>CPFW-AM-1-V10</v>
          </cell>
          <cell r="D2">
            <v>1</v>
          </cell>
          <cell r="E2" t="str">
            <v>Account Management Module</v>
          </cell>
          <cell r="F2">
            <v>1995</v>
          </cell>
          <cell r="G2">
            <v>0.65</v>
          </cell>
          <cell r="H2">
            <v>698.25</v>
          </cell>
        </row>
        <row r="3">
          <cell r="C3" t="str">
            <v>CPFW-AM-U-V10</v>
          </cell>
          <cell r="D3" t="str">
            <v>Unlimited</v>
          </cell>
          <cell r="E3" t="str">
            <v>Account Management Module</v>
          </cell>
          <cell r="F3">
            <v>4995</v>
          </cell>
          <cell r="G3">
            <v>0.65</v>
          </cell>
          <cell r="H3">
            <v>1748.25</v>
          </cell>
        </row>
        <row r="4">
          <cell r="C4" t="str">
            <v>CPFW-CC-U-V40</v>
          </cell>
          <cell r="D4" t="str">
            <v>Unlimited</v>
          </cell>
          <cell r="E4" t="str">
            <v>Connect Control Module</v>
          </cell>
          <cell r="F4">
            <v>7995</v>
          </cell>
          <cell r="G4">
            <v>0.65</v>
          </cell>
          <cell r="H4">
            <v>2798.25</v>
          </cell>
        </row>
        <row r="5">
          <cell r="C5" t="str">
            <v>CPFW-CC-U-V41</v>
          </cell>
          <cell r="D5" t="str">
            <v>Unlimited</v>
          </cell>
          <cell r="E5" t="str">
            <v>Connect Control Module</v>
          </cell>
        </row>
        <row r="6">
          <cell r="C6" t="str">
            <v>CPFW-DOCS-1</v>
          </cell>
          <cell r="E6" t="str">
            <v>DOCS</v>
          </cell>
          <cell r="F6">
            <v>25</v>
          </cell>
          <cell r="G6">
            <v>0</v>
          </cell>
          <cell r="H6">
            <v>25</v>
          </cell>
        </row>
        <row r="7">
          <cell r="C7" t="str">
            <v>CPFW-DOCS-1</v>
          </cell>
          <cell r="E7" t="str">
            <v>DOCS</v>
          </cell>
          <cell r="F7">
            <v>39.5</v>
          </cell>
          <cell r="G7">
            <v>0</v>
          </cell>
          <cell r="H7">
            <v>39.5</v>
          </cell>
        </row>
        <row r="8">
          <cell r="C8" t="str">
            <v>CPFW-DOCS-1-V40</v>
          </cell>
          <cell r="E8" t="str">
            <v>DOCS</v>
          </cell>
          <cell r="F8">
            <v>39.5</v>
          </cell>
          <cell r="G8">
            <v>0</v>
          </cell>
          <cell r="H8">
            <v>39.5</v>
          </cell>
        </row>
        <row r="9">
          <cell r="C9" t="str">
            <v>CPFW-DOCS-V41</v>
          </cell>
          <cell r="E9" t="str">
            <v>DOCS</v>
          </cell>
        </row>
        <row r="10">
          <cell r="C10" t="str">
            <v>CPFW-DOC-V40-J</v>
          </cell>
          <cell r="E10" t="str">
            <v>DOCS</v>
          </cell>
          <cell r="F10">
            <v>39.5</v>
          </cell>
          <cell r="G10">
            <v>0</v>
          </cell>
          <cell r="H10">
            <v>39.5</v>
          </cell>
        </row>
        <row r="11">
          <cell r="C11" t="str">
            <v>CPFW-DOCS-5-V41</v>
          </cell>
          <cell r="E11" t="str">
            <v>DOCS</v>
          </cell>
        </row>
        <row r="12">
          <cell r="C12" t="str">
            <v>CPFW-EVAL-10</v>
          </cell>
          <cell r="E12" t="str">
            <v>Evaluation Units</v>
          </cell>
          <cell r="F12">
            <v>39.5</v>
          </cell>
          <cell r="G12">
            <v>0</v>
          </cell>
          <cell r="H12">
            <v>39.5</v>
          </cell>
        </row>
        <row r="13">
          <cell r="C13" t="str">
            <v>CPFW-EVAL-10</v>
          </cell>
          <cell r="E13" t="str">
            <v xml:space="preserve">Evaluation Units </v>
          </cell>
          <cell r="F13">
            <v>39.5</v>
          </cell>
          <cell r="G13">
            <v>0</v>
          </cell>
          <cell r="H13">
            <v>39.5</v>
          </cell>
        </row>
        <row r="14">
          <cell r="C14" t="str">
            <v>CPFW-EVAL-10-V40</v>
          </cell>
          <cell r="E14" t="str">
            <v xml:space="preserve">Evaluation Units </v>
          </cell>
          <cell r="F14">
            <v>195</v>
          </cell>
          <cell r="G14">
            <v>0</v>
          </cell>
          <cell r="H14">
            <v>195</v>
          </cell>
        </row>
        <row r="15">
          <cell r="C15" t="str">
            <v>CPFW-EVAL-3DES-V40</v>
          </cell>
          <cell r="E15" t="str">
            <v xml:space="preserve">Evaluation Units </v>
          </cell>
          <cell r="F15">
            <v>19.5</v>
          </cell>
          <cell r="G15">
            <v>0</v>
          </cell>
          <cell r="H15">
            <v>19.5</v>
          </cell>
        </row>
        <row r="16">
          <cell r="C16" t="str">
            <v>CPFW-EVAL-3DES-V41</v>
          </cell>
          <cell r="E16" t="str">
            <v xml:space="preserve">Evaluation Units </v>
          </cell>
        </row>
        <row r="17">
          <cell r="C17" t="str">
            <v>CPFW-EVAL-DES-V40</v>
          </cell>
          <cell r="E17" t="str">
            <v xml:space="preserve">Evaluation Units </v>
          </cell>
          <cell r="F17">
            <v>19.5</v>
          </cell>
          <cell r="G17">
            <v>0</v>
          </cell>
          <cell r="H17">
            <v>19.5</v>
          </cell>
        </row>
        <row r="18">
          <cell r="C18" t="str">
            <v>CPFW-EVAL-DES-V41</v>
          </cell>
          <cell r="E18" t="str">
            <v xml:space="preserve">Evaluation Units </v>
          </cell>
        </row>
        <row r="19">
          <cell r="C19" t="str">
            <v>CPFW-EVAL-DES-V41</v>
          </cell>
          <cell r="E19" t="str">
            <v xml:space="preserve">Evaluation Units </v>
          </cell>
        </row>
        <row r="20">
          <cell r="C20" t="str">
            <v xml:space="preserve">CPFW-EVAL-1-FWZ1                  </v>
          </cell>
          <cell r="E20" t="str">
            <v xml:space="preserve">Evaluation Units </v>
          </cell>
        </row>
        <row r="21">
          <cell r="C21" t="str">
            <v>CPFW-EVAL-1-FWZ1</v>
          </cell>
          <cell r="E21" t="str">
            <v xml:space="preserve">Evaluation Units </v>
          </cell>
        </row>
        <row r="22">
          <cell r="C22" t="str">
            <v>CPFW-ENC-100-3DES-V40</v>
          </cell>
          <cell r="D22">
            <v>100</v>
          </cell>
          <cell r="E22" t="str">
            <v>FW Encryption Module</v>
          </cell>
          <cell r="F22">
            <v>1995</v>
          </cell>
          <cell r="G22">
            <v>0.65</v>
          </cell>
          <cell r="H22">
            <v>698.25</v>
          </cell>
        </row>
        <row r="23">
          <cell r="C23" t="str">
            <v>CPFW-ENC-100-DES-V40</v>
          </cell>
          <cell r="D23">
            <v>100</v>
          </cell>
          <cell r="E23" t="str">
            <v>FW Encryption Module</v>
          </cell>
          <cell r="F23">
            <v>1995</v>
          </cell>
          <cell r="G23">
            <v>0.65</v>
          </cell>
          <cell r="H23">
            <v>698.25</v>
          </cell>
        </row>
        <row r="24">
          <cell r="C24" t="str">
            <v>CPFW-ENC-100-FWZ1-V40</v>
          </cell>
          <cell r="D24">
            <v>100</v>
          </cell>
          <cell r="E24" t="str">
            <v>FW Encryption Module</v>
          </cell>
          <cell r="F24">
            <v>1995</v>
          </cell>
          <cell r="G24">
            <v>0.65</v>
          </cell>
          <cell r="H24">
            <v>698.25</v>
          </cell>
        </row>
        <row r="25">
          <cell r="C25" t="str">
            <v>CPFW-ENC-25</v>
          </cell>
          <cell r="D25">
            <v>25</v>
          </cell>
          <cell r="E25" t="str">
            <v>FW Encryption Module</v>
          </cell>
          <cell r="F25">
            <v>995</v>
          </cell>
          <cell r="G25">
            <v>298.50000000000006</v>
          </cell>
          <cell r="H25">
            <v>0.7</v>
          </cell>
        </row>
        <row r="26">
          <cell r="C26" t="str">
            <v>CPFW-ENC-25</v>
          </cell>
          <cell r="D26">
            <v>25</v>
          </cell>
          <cell r="E26" t="str">
            <v>FW Encryption Module</v>
          </cell>
          <cell r="F26">
            <v>995</v>
          </cell>
          <cell r="G26">
            <v>298.50000000000006</v>
          </cell>
          <cell r="H26">
            <v>0.7</v>
          </cell>
        </row>
        <row r="27">
          <cell r="C27" t="str">
            <v>CPFW-ENC-25</v>
          </cell>
          <cell r="D27">
            <v>25</v>
          </cell>
          <cell r="E27" t="str">
            <v>FW Encryption Module</v>
          </cell>
          <cell r="F27">
            <v>995</v>
          </cell>
          <cell r="G27">
            <v>298.50000000000006</v>
          </cell>
          <cell r="H27">
            <v>0.7</v>
          </cell>
        </row>
        <row r="28">
          <cell r="C28" t="str">
            <v>CPFW-ENC-250</v>
          </cell>
          <cell r="D28">
            <v>250</v>
          </cell>
          <cell r="E28" t="str">
            <v>FW Encryption Module</v>
          </cell>
          <cell r="F28">
            <v>2995</v>
          </cell>
          <cell r="G28">
            <v>898.50000000000011</v>
          </cell>
          <cell r="H28">
            <v>0.7</v>
          </cell>
        </row>
        <row r="29">
          <cell r="C29" t="str">
            <v>CPFW-ENC-250</v>
          </cell>
          <cell r="D29">
            <v>250</v>
          </cell>
          <cell r="E29" t="str">
            <v>FW Encryption Module</v>
          </cell>
          <cell r="F29">
            <v>2995</v>
          </cell>
          <cell r="G29">
            <v>898.50000000000011</v>
          </cell>
          <cell r="H29">
            <v>0.7</v>
          </cell>
        </row>
        <row r="30">
          <cell r="C30" t="str">
            <v>CPFW-ENC-250</v>
          </cell>
          <cell r="D30">
            <v>250</v>
          </cell>
          <cell r="E30" t="str">
            <v>FW Encryption Module</v>
          </cell>
          <cell r="F30">
            <v>2995</v>
          </cell>
          <cell r="G30">
            <v>898.50000000000011</v>
          </cell>
          <cell r="H30">
            <v>0.7</v>
          </cell>
        </row>
        <row r="31">
          <cell r="C31" t="str">
            <v>CPFW-ENC-250-3DES-V40</v>
          </cell>
          <cell r="D31">
            <v>250</v>
          </cell>
          <cell r="E31" t="str">
            <v>FW Encryption Module</v>
          </cell>
          <cell r="F31">
            <v>2995</v>
          </cell>
          <cell r="G31">
            <v>0.65</v>
          </cell>
          <cell r="H31">
            <v>1048.25</v>
          </cell>
        </row>
        <row r="32">
          <cell r="C32" t="str">
            <v>CPFW-ENC-250-DES-V40</v>
          </cell>
          <cell r="D32">
            <v>250</v>
          </cell>
          <cell r="E32" t="str">
            <v>FW Encryption Module</v>
          </cell>
          <cell r="F32">
            <v>2995</v>
          </cell>
          <cell r="G32">
            <v>0.65</v>
          </cell>
          <cell r="H32">
            <v>1048.25</v>
          </cell>
        </row>
        <row r="33">
          <cell r="C33" t="str">
            <v>CPFW-ENC-250-FWZ1-V40</v>
          </cell>
          <cell r="D33">
            <v>250</v>
          </cell>
          <cell r="E33" t="str">
            <v>FW Encryption Module</v>
          </cell>
          <cell r="F33">
            <v>2995</v>
          </cell>
          <cell r="G33">
            <v>0.65</v>
          </cell>
          <cell r="H33">
            <v>1048.25</v>
          </cell>
        </row>
        <row r="34">
          <cell r="C34" t="str">
            <v>CPFW-ENC-25-3DES-V40</v>
          </cell>
          <cell r="D34">
            <v>25</v>
          </cell>
          <cell r="E34" t="str">
            <v>FW Encryption Module</v>
          </cell>
          <cell r="F34">
            <v>995</v>
          </cell>
          <cell r="G34">
            <v>0.65</v>
          </cell>
          <cell r="H34">
            <v>348.25</v>
          </cell>
        </row>
        <row r="35">
          <cell r="C35" t="str">
            <v>CPFW-ENC-25-DES-V40</v>
          </cell>
          <cell r="D35">
            <v>25</v>
          </cell>
          <cell r="E35" t="str">
            <v>FW Encryption Module</v>
          </cell>
          <cell r="F35">
            <v>995</v>
          </cell>
          <cell r="G35">
            <v>0.65</v>
          </cell>
          <cell r="H35">
            <v>348.25</v>
          </cell>
        </row>
        <row r="36">
          <cell r="C36" t="str">
            <v>CPFW-ENC-25-FWZ1-V40</v>
          </cell>
          <cell r="D36">
            <v>25</v>
          </cell>
          <cell r="E36" t="str">
            <v>FW Encryption Module</v>
          </cell>
          <cell r="F36">
            <v>995</v>
          </cell>
          <cell r="G36">
            <v>0.65</v>
          </cell>
          <cell r="H36">
            <v>348.25</v>
          </cell>
        </row>
        <row r="37">
          <cell r="C37" t="str">
            <v>CPFW-ENC-50-3DES-V40</v>
          </cell>
          <cell r="D37">
            <v>50</v>
          </cell>
          <cell r="E37" t="str">
            <v>FW Encryption Module</v>
          </cell>
          <cell r="F37">
            <v>1495</v>
          </cell>
          <cell r="G37">
            <v>0.65</v>
          </cell>
          <cell r="H37">
            <v>523.25</v>
          </cell>
        </row>
        <row r="38">
          <cell r="C38" t="str">
            <v>CPFW-ENC-50-DES-V40</v>
          </cell>
          <cell r="D38">
            <v>50</v>
          </cell>
          <cell r="E38" t="str">
            <v>FW Encryption Module</v>
          </cell>
          <cell r="F38">
            <v>1495</v>
          </cell>
          <cell r="G38">
            <v>0.65</v>
          </cell>
          <cell r="H38">
            <v>523.25</v>
          </cell>
        </row>
        <row r="39">
          <cell r="C39" t="str">
            <v>CPFW-ENC-50-FWZ1-V40</v>
          </cell>
          <cell r="D39">
            <v>50</v>
          </cell>
          <cell r="E39" t="str">
            <v>FW Encryption Module</v>
          </cell>
          <cell r="F39">
            <v>1495</v>
          </cell>
          <cell r="G39">
            <v>0.65</v>
          </cell>
          <cell r="H39">
            <v>523.25</v>
          </cell>
        </row>
        <row r="40">
          <cell r="C40" t="str">
            <v>CPFW-ENC-100-3DES-V41</v>
          </cell>
          <cell r="D40">
            <v>100</v>
          </cell>
          <cell r="E40" t="str">
            <v>FW Encryption Module</v>
          </cell>
        </row>
        <row r="41">
          <cell r="C41" t="str">
            <v>CPFW-ENC-U</v>
          </cell>
          <cell r="D41" t="str">
            <v>Unlimited</v>
          </cell>
          <cell r="E41" t="str">
            <v>FW Encryption Module</v>
          </cell>
          <cell r="F41">
            <v>2995</v>
          </cell>
          <cell r="G41">
            <v>898.50000000000011</v>
          </cell>
          <cell r="H41">
            <v>0.7</v>
          </cell>
        </row>
        <row r="42">
          <cell r="C42" t="str">
            <v>CPFW-ENC-U</v>
          </cell>
          <cell r="D42" t="str">
            <v>Unlimited</v>
          </cell>
          <cell r="E42" t="str">
            <v>FW Encryption Module</v>
          </cell>
          <cell r="F42">
            <v>3995</v>
          </cell>
          <cell r="G42">
            <v>1198.5000000000002</v>
          </cell>
          <cell r="H42">
            <v>0.7</v>
          </cell>
        </row>
        <row r="43">
          <cell r="C43" t="str">
            <v>CPFW-ENC-U</v>
          </cell>
          <cell r="D43" t="str">
            <v>Unlimited</v>
          </cell>
          <cell r="E43" t="str">
            <v>FW Encryption Module</v>
          </cell>
          <cell r="F43">
            <v>2995</v>
          </cell>
          <cell r="G43">
            <v>898.50000000000011</v>
          </cell>
          <cell r="H43">
            <v>0.7</v>
          </cell>
        </row>
        <row r="44">
          <cell r="C44" t="str">
            <v>CPFW-ENC-U</v>
          </cell>
          <cell r="D44" t="str">
            <v>Unlimited</v>
          </cell>
          <cell r="E44" t="str">
            <v>FW Encryption Module</v>
          </cell>
          <cell r="F44">
            <v>2995</v>
          </cell>
          <cell r="G44">
            <v>898.50000000000011</v>
          </cell>
          <cell r="H44">
            <v>0.7</v>
          </cell>
        </row>
        <row r="45">
          <cell r="C45" t="str">
            <v>CPFW-ENC-U</v>
          </cell>
          <cell r="D45" t="str">
            <v>Unlimited</v>
          </cell>
          <cell r="E45" t="str">
            <v>FW Encryption Module</v>
          </cell>
          <cell r="F45">
            <v>2995</v>
          </cell>
          <cell r="G45">
            <v>898.50000000000011</v>
          </cell>
          <cell r="H45">
            <v>0.7</v>
          </cell>
        </row>
        <row r="46">
          <cell r="C46" t="str">
            <v>CPFW-ENC-U</v>
          </cell>
          <cell r="D46" t="str">
            <v>Unlimited</v>
          </cell>
          <cell r="E46" t="str">
            <v>FW Encryption Module</v>
          </cell>
          <cell r="F46">
            <v>2995</v>
          </cell>
          <cell r="G46">
            <v>898.5</v>
          </cell>
          <cell r="H46">
            <v>0.7</v>
          </cell>
        </row>
        <row r="47">
          <cell r="C47" t="str">
            <v>CPFW-ENC-U-3DES-V40</v>
          </cell>
          <cell r="D47" t="str">
            <v>Unlimited</v>
          </cell>
          <cell r="E47" t="str">
            <v>FW Encryption Module</v>
          </cell>
          <cell r="F47">
            <v>3995</v>
          </cell>
          <cell r="G47">
            <v>0.65</v>
          </cell>
          <cell r="H47">
            <v>1398.25</v>
          </cell>
        </row>
        <row r="48">
          <cell r="C48" t="str">
            <v>CPFW-ENC-U-3DES-V41</v>
          </cell>
          <cell r="D48" t="str">
            <v>Unlimited</v>
          </cell>
          <cell r="E48" t="str">
            <v>FW Encryption Module</v>
          </cell>
        </row>
        <row r="49">
          <cell r="C49" t="str">
            <v>CPFW-ENC-U-DES</v>
          </cell>
          <cell r="D49" t="str">
            <v>Unlimited</v>
          </cell>
          <cell r="E49" t="str">
            <v>FW Encryption Module</v>
          </cell>
          <cell r="F49">
            <v>3995</v>
          </cell>
          <cell r="G49">
            <v>0.65</v>
          </cell>
          <cell r="H49">
            <v>1398.25</v>
          </cell>
        </row>
        <row r="50">
          <cell r="C50" t="str">
            <v>CPFW-ENC-U-DES-V40</v>
          </cell>
          <cell r="D50" t="str">
            <v>Unlimited</v>
          </cell>
          <cell r="E50" t="str">
            <v>FW Encryption Module</v>
          </cell>
          <cell r="F50">
            <v>3995</v>
          </cell>
          <cell r="G50">
            <v>0.65</v>
          </cell>
          <cell r="H50">
            <v>1398.25</v>
          </cell>
        </row>
        <row r="51">
          <cell r="C51" t="str">
            <v>CPFW-ENC-U-FWZ1</v>
          </cell>
          <cell r="D51" t="str">
            <v>Unlimited</v>
          </cell>
          <cell r="E51" t="str">
            <v>FW Encryption Module</v>
          </cell>
          <cell r="F51">
            <v>3995</v>
          </cell>
          <cell r="G51">
            <v>0.65</v>
          </cell>
          <cell r="H51">
            <v>1398.25</v>
          </cell>
        </row>
        <row r="52">
          <cell r="C52" t="str">
            <v>CPFW-ENC-U-FWZ1-V40</v>
          </cell>
          <cell r="D52" t="str">
            <v>Unlimited</v>
          </cell>
          <cell r="E52" t="str">
            <v>FW Encryption Module</v>
          </cell>
          <cell r="F52">
            <v>3995</v>
          </cell>
          <cell r="G52">
            <v>0.65</v>
          </cell>
          <cell r="H52">
            <v>1398.25</v>
          </cell>
        </row>
        <row r="53">
          <cell r="C53" t="str">
            <v>U-ENC-25/ENC-50</v>
          </cell>
          <cell r="D53">
            <v>50</v>
          </cell>
          <cell r="E53" t="str">
            <v>FW Encryption Module</v>
          </cell>
          <cell r="F53">
            <v>699</v>
          </cell>
          <cell r="G53">
            <v>209.70000000000002</v>
          </cell>
          <cell r="H53">
            <v>0.7</v>
          </cell>
        </row>
        <row r="54">
          <cell r="C54" t="str">
            <v>U-ENC-25/ENC-50</v>
          </cell>
          <cell r="D54">
            <v>50</v>
          </cell>
          <cell r="E54" t="str">
            <v>FW Encryption Module</v>
          </cell>
          <cell r="F54">
            <v>699</v>
          </cell>
          <cell r="G54">
            <v>209.70000000000002</v>
          </cell>
          <cell r="H54">
            <v>0.7</v>
          </cell>
        </row>
        <row r="55">
          <cell r="C55" t="str">
            <v>U-ENC-25/ENC-U</v>
          </cell>
          <cell r="D55" t="str">
            <v>Unlimited</v>
          </cell>
          <cell r="E55" t="str">
            <v>FW Encryption Module</v>
          </cell>
          <cell r="F55">
            <v>3199</v>
          </cell>
          <cell r="G55">
            <v>959.70000000000016</v>
          </cell>
          <cell r="H55">
            <v>0.7</v>
          </cell>
        </row>
        <row r="56">
          <cell r="C56" t="str">
            <v>U-ENC-25/ENC-U</v>
          </cell>
          <cell r="D56" t="str">
            <v>Unlimited</v>
          </cell>
          <cell r="E56" t="str">
            <v>FW Encryption Module</v>
          </cell>
          <cell r="F56">
            <v>2199</v>
          </cell>
          <cell r="G56">
            <v>659.7</v>
          </cell>
          <cell r="H56">
            <v>0.7</v>
          </cell>
        </row>
        <row r="57">
          <cell r="C57" t="str">
            <v>U-ENC-250/ENC-U</v>
          </cell>
          <cell r="D57" t="str">
            <v>Unlimited</v>
          </cell>
          <cell r="E57" t="str">
            <v>FW Encryption Module</v>
          </cell>
          <cell r="F57">
            <v>1599</v>
          </cell>
          <cell r="G57">
            <v>479.70000000000005</v>
          </cell>
          <cell r="H57">
            <v>0.7</v>
          </cell>
        </row>
        <row r="58">
          <cell r="C58" t="str">
            <v>U-ENC-250/ENC-U</v>
          </cell>
          <cell r="D58" t="str">
            <v>Unlimited</v>
          </cell>
          <cell r="E58" t="str">
            <v>FW Encryption Module</v>
          </cell>
          <cell r="F58">
            <v>1599</v>
          </cell>
          <cell r="G58">
            <v>479.70000000000005</v>
          </cell>
          <cell r="H58">
            <v>0.7</v>
          </cell>
        </row>
        <row r="59">
          <cell r="C59" t="str">
            <v>CPFW-EPC</v>
          </cell>
          <cell r="D59" t="str">
            <v>Unlimited</v>
          </cell>
          <cell r="E59" t="str">
            <v>FW Enterprise Center</v>
          </cell>
          <cell r="F59">
            <v>18990</v>
          </cell>
          <cell r="G59">
            <v>5697.0000000000009</v>
          </cell>
          <cell r="H59">
            <v>0.7</v>
          </cell>
        </row>
        <row r="60">
          <cell r="C60" t="str">
            <v>CPFW-EPC</v>
          </cell>
          <cell r="D60" t="str">
            <v>Unlimited</v>
          </cell>
          <cell r="E60" t="str">
            <v>FW Enterprise Center</v>
          </cell>
          <cell r="F60">
            <v>18990</v>
          </cell>
          <cell r="G60">
            <v>5697.0000000000009</v>
          </cell>
          <cell r="H60">
            <v>0.7</v>
          </cell>
        </row>
        <row r="61">
          <cell r="C61" t="str">
            <v>CPFW-EPC</v>
          </cell>
          <cell r="D61" t="str">
            <v>Unlimited</v>
          </cell>
          <cell r="E61" t="str">
            <v>FW Enterprise Center</v>
          </cell>
          <cell r="F61">
            <v>18990</v>
          </cell>
          <cell r="G61">
            <v>5697.0000000000009</v>
          </cell>
          <cell r="H61">
            <v>0.7</v>
          </cell>
        </row>
        <row r="62">
          <cell r="C62" t="str">
            <v>CPFW-EPC</v>
          </cell>
          <cell r="D62" t="str">
            <v>Unlimited</v>
          </cell>
          <cell r="E62" t="str">
            <v>FW Enterprise Center</v>
          </cell>
          <cell r="F62">
            <v>18990</v>
          </cell>
          <cell r="G62">
            <v>5697.0000000000009</v>
          </cell>
          <cell r="H62">
            <v>0.7</v>
          </cell>
        </row>
        <row r="63">
          <cell r="C63" t="str">
            <v>CPFW-EPC</v>
          </cell>
          <cell r="D63" t="str">
            <v>Unlimited</v>
          </cell>
          <cell r="E63" t="str">
            <v>FW Enterprise Center</v>
          </cell>
          <cell r="F63">
            <v>18990</v>
          </cell>
          <cell r="G63">
            <v>5697.0000000000009</v>
          </cell>
          <cell r="H63">
            <v>0.7</v>
          </cell>
        </row>
        <row r="64">
          <cell r="C64" t="str">
            <v>CPFW-EPC</v>
          </cell>
          <cell r="D64" t="str">
            <v>Unlimited</v>
          </cell>
          <cell r="E64" t="str">
            <v>FW Enterprise Center</v>
          </cell>
          <cell r="F64">
            <v>18990</v>
          </cell>
          <cell r="G64">
            <v>5697.0000000000009</v>
          </cell>
          <cell r="H64">
            <v>0.7</v>
          </cell>
        </row>
        <row r="65">
          <cell r="C65" t="str">
            <v>CPFW-EPC-U</v>
          </cell>
          <cell r="D65" t="str">
            <v>Unlimited</v>
          </cell>
          <cell r="E65" t="str">
            <v>FW Enterprise Center</v>
          </cell>
          <cell r="F65">
            <v>18990</v>
          </cell>
          <cell r="G65">
            <v>0.65</v>
          </cell>
          <cell r="H65">
            <v>6646.5</v>
          </cell>
        </row>
        <row r="66">
          <cell r="C66" t="str">
            <v>CPFW-EPC-U-V40</v>
          </cell>
          <cell r="D66" t="str">
            <v>Unlimited</v>
          </cell>
          <cell r="E66" t="str">
            <v>FW Enterprise Center</v>
          </cell>
          <cell r="F66">
            <v>18990</v>
          </cell>
          <cell r="G66">
            <v>0.65</v>
          </cell>
          <cell r="H66">
            <v>6646.5</v>
          </cell>
        </row>
        <row r="67">
          <cell r="C67" t="str">
            <v>CPFW-EPC-U-V41</v>
          </cell>
          <cell r="D67" t="str">
            <v>Unlimited</v>
          </cell>
          <cell r="E67" t="str">
            <v>FW Enterprise Center</v>
          </cell>
        </row>
        <row r="68">
          <cell r="C68" t="str">
            <v>U-FIG25/EPC-U</v>
          </cell>
          <cell r="D68" t="str">
            <v>Unlimited</v>
          </cell>
          <cell r="E68" t="str">
            <v>FW Enterprise Center</v>
          </cell>
          <cell r="F68">
            <v>16594</v>
          </cell>
          <cell r="G68">
            <v>4978.2000000000007</v>
          </cell>
          <cell r="H68">
            <v>0.7</v>
          </cell>
        </row>
        <row r="69">
          <cell r="C69" t="str">
            <v>U-FIG25/EPC-U</v>
          </cell>
          <cell r="D69" t="str">
            <v>Unlimited</v>
          </cell>
          <cell r="E69" t="str">
            <v>FW Enterprise Center</v>
          </cell>
          <cell r="F69">
            <v>16594</v>
          </cell>
          <cell r="G69">
            <v>4978.2000000000007</v>
          </cell>
          <cell r="H69">
            <v>0.7</v>
          </cell>
        </row>
        <row r="70">
          <cell r="C70" t="str">
            <v>U-FIG25/EPC-U</v>
          </cell>
          <cell r="D70" t="str">
            <v>Unlimited</v>
          </cell>
          <cell r="E70" t="str">
            <v>FW Enterprise Center</v>
          </cell>
          <cell r="F70">
            <v>16594</v>
          </cell>
          <cell r="G70">
            <v>4978.2000000000007</v>
          </cell>
          <cell r="H70">
            <v>0.7</v>
          </cell>
        </row>
        <row r="71">
          <cell r="C71" t="str">
            <v>U-FIG25/FIG50</v>
          </cell>
          <cell r="D71" t="str">
            <v>Unlimited</v>
          </cell>
          <cell r="E71" t="str">
            <v>FW Enterprise Center</v>
          </cell>
          <cell r="F71">
            <v>2599</v>
          </cell>
          <cell r="G71">
            <v>779.70000000000016</v>
          </cell>
          <cell r="H71">
            <v>0.7</v>
          </cell>
        </row>
        <row r="72">
          <cell r="C72" t="str">
            <v>U-FIG250/EPC-U</v>
          </cell>
          <cell r="D72" t="str">
            <v>Unlimited</v>
          </cell>
          <cell r="E72" t="str">
            <v>FW Enterprise Center</v>
          </cell>
          <cell r="F72">
            <v>10994</v>
          </cell>
          <cell r="G72">
            <v>3298.2000000000003</v>
          </cell>
          <cell r="H72">
            <v>0.7</v>
          </cell>
        </row>
        <row r="73">
          <cell r="C73" t="str">
            <v>U-FIG250/EPC-U</v>
          </cell>
          <cell r="D73" t="str">
            <v>Unlimited</v>
          </cell>
          <cell r="E73" t="str">
            <v>FW Enterprise Center</v>
          </cell>
          <cell r="F73">
            <v>10994</v>
          </cell>
          <cell r="G73">
            <v>3298.2000000000003</v>
          </cell>
          <cell r="H73">
            <v>0.7</v>
          </cell>
        </row>
        <row r="74">
          <cell r="C74" t="str">
            <v>U-FIG250/EPC-U</v>
          </cell>
          <cell r="D74" t="str">
            <v>Unlimited</v>
          </cell>
          <cell r="E74" t="str">
            <v>FW Enterprise Center</v>
          </cell>
          <cell r="F74">
            <v>10994</v>
          </cell>
          <cell r="G74">
            <v>3298.2000000000003</v>
          </cell>
          <cell r="H74">
            <v>0.7</v>
          </cell>
        </row>
        <row r="75">
          <cell r="C75" t="str">
            <v>U-FIG50/EPC-U</v>
          </cell>
          <cell r="D75" t="str">
            <v>Unlimited</v>
          </cell>
          <cell r="E75" t="str">
            <v>FW Enterprise Center</v>
          </cell>
          <cell r="F75">
            <v>14994</v>
          </cell>
          <cell r="G75">
            <v>4498.2000000000007</v>
          </cell>
          <cell r="H75">
            <v>0.7</v>
          </cell>
        </row>
        <row r="76">
          <cell r="C76" t="str">
            <v>U-FIG50/EPC-U</v>
          </cell>
          <cell r="D76" t="str">
            <v>Unlimited</v>
          </cell>
          <cell r="E76" t="str">
            <v>FW Enterprise Center</v>
          </cell>
          <cell r="F76">
            <v>14994</v>
          </cell>
          <cell r="G76">
            <v>4498.2000000000007</v>
          </cell>
          <cell r="H76">
            <v>0.7</v>
          </cell>
        </row>
        <row r="77">
          <cell r="C77" t="str">
            <v>U-FIG50/EPC-U</v>
          </cell>
          <cell r="D77" t="str">
            <v>Unlimited</v>
          </cell>
          <cell r="E77" t="str">
            <v>FW Enterprise Center</v>
          </cell>
          <cell r="F77">
            <v>14994</v>
          </cell>
          <cell r="G77">
            <v>4498.2000000000007</v>
          </cell>
          <cell r="H77">
            <v>0.7</v>
          </cell>
        </row>
        <row r="78">
          <cell r="C78" t="str">
            <v>V-EPC-U</v>
          </cell>
          <cell r="D78" t="str">
            <v>Unlimited</v>
          </cell>
          <cell r="E78" t="str">
            <v>FW Enterprise Center</v>
          </cell>
          <cell r="F78">
            <v>6645</v>
          </cell>
          <cell r="G78">
            <v>0.65</v>
          </cell>
          <cell r="H78">
            <v>2325.75</v>
          </cell>
        </row>
        <row r="79">
          <cell r="C79" t="str">
            <v>CPFW-EPE-U-DES</v>
          </cell>
          <cell r="D79" t="str">
            <v>Unlimited</v>
          </cell>
          <cell r="E79" t="str">
            <v>FW Enterprise Encryption Center</v>
          </cell>
          <cell r="F79">
            <v>19995</v>
          </cell>
          <cell r="G79">
            <v>0.65</v>
          </cell>
          <cell r="H79">
            <v>6998.25</v>
          </cell>
        </row>
        <row r="80">
          <cell r="C80" t="str">
            <v>CPFW-EPE-U-FWZ1</v>
          </cell>
          <cell r="D80" t="str">
            <v>Unlimited</v>
          </cell>
          <cell r="E80" t="str">
            <v>FW Enterprise Encryption Center</v>
          </cell>
          <cell r="F80">
            <v>19995</v>
          </cell>
          <cell r="G80">
            <v>0.65</v>
          </cell>
          <cell r="H80">
            <v>6998.25</v>
          </cell>
        </row>
        <row r="81">
          <cell r="C81" t="str">
            <v>CPFW-VEE-U-DES</v>
          </cell>
          <cell r="D81" t="str">
            <v>Unlimited</v>
          </cell>
          <cell r="E81" t="str">
            <v>FW Enterprise Encryption Center</v>
          </cell>
          <cell r="F81">
            <v>19995</v>
          </cell>
          <cell r="G81">
            <v>0.65</v>
          </cell>
          <cell r="H81">
            <v>6998.25</v>
          </cell>
        </row>
        <row r="82">
          <cell r="C82" t="str">
            <v>CPFW-VEE-U-FWZ1</v>
          </cell>
          <cell r="D82" t="str">
            <v>Unlimited</v>
          </cell>
          <cell r="E82" t="str">
            <v>FW Enterprise Encryption Center</v>
          </cell>
          <cell r="F82">
            <v>19995</v>
          </cell>
          <cell r="G82">
            <v>0.65</v>
          </cell>
          <cell r="H82">
            <v>6998.25</v>
          </cell>
        </row>
        <row r="83">
          <cell r="C83" t="str">
            <v>CPFW-EPS-U-DES</v>
          </cell>
          <cell r="D83" t="str">
            <v>Unlimited</v>
          </cell>
          <cell r="E83" t="str">
            <v>FW Enterprise Security Center</v>
          </cell>
          <cell r="F83">
            <v>24995</v>
          </cell>
          <cell r="G83">
            <v>0.65</v>
          </cell>
          <cell r="H83">
            <v>8748.25</v>
          </cell>
        </row>
        <row r="84">
          <cell r="C84" t="str">
            <v>CPFW-EPS-U-FWZ1</v>
          </cell>
          <cell r="D84" t="str">
            <v>Unlimited</v>
          </cell>
          <cell r="E84" t="str">
            <v>FW Enterprise Security Center</v>
          </cell>
          <cell r="F84">
            <v>24995</v>
          </cell>
          <cell r="G84">
            <v>0.65</v>
          </cell>
          <cell r="H84">
            <v>8748.25</v>
          </cell>
        </row>
        <row r="85">
          <cell r="C85" t="str">
            <v>IPXX-IM-250-V40</v>
          </cell>
          <cell r="D85">
            <v>250</v>
          </cell>
          <cell r="E85" t="str">
            <v>FW Inspection Module</v>
          </cell>
          <cell r="F85">
            <v>524</v>
          </cell>
          <cell r="G85">
            <v>0.3</v>
          </cell>
          <cell r="H85">
            <v>366.79999999999995</v>
          </cell>
        </row>
        <row r="86">
          <cell r="C86" t="str">
            <v>IPXX-IM-25-V40</v>
          </cell>
          <cell r="D86">
            <v>25</v>
          </cell>
          <cell r="E86" t="str">
            <v>FW Inspection Module</v>
          </cell>
          <cell r="F86">
            <v>149</v>
          </cell>
          <cell r="G86">
            <v>0.3</v>
          </cell>
          <cell r="H86">
            <v>104.3</v>
          </cell>
        </row>
        <row r="87">
          <cell r="C87" t="str">
            <v>IPXX-IM-50-V40</v>
          </cell>
          <cell r="D87">
            <v>50</v>
          </cell>
          <cell r="E87" t="str">
            <v>FW Inspection Module</v>
          </cell>
          <cell r="F87">
            <v>299</v>
          </cell>
          <cell r="G87">
            <v>0.3</v>
          </cell>
          <cell r="H87">
            <v>209.29999999999998</v>
          </cell>
        </row>
        <row r="88">
          <cell r="C88" t="str">
            <v>IPXX-IM-U-V40</v>
          </cell>
          <cell r="D88" t="str">
            <v>Unlimited</v>
          </cell>
          <cell r="E88" t="str">
            <v>FW Inspection Module</v>
          </cell>
          <cell r="F88">
            <v>749</v>
          </cell>
          <cell r="G88">
            <v>0.3</v>
          </cell>
          <cell r="H88">
            <v>524.29999999999995</v>
          </cell>
        </row>
        <row r="89">
          <cell r="C89" t="str">
            <v>CPFW-FIG-100</v>
          </cell>
          <cell r="D89">
            <v>100</v>
          </cell>
          <cell r="E89" t="str">
            <v>FW Internet Gateway</v>
          </cell>
          <cell r="F89">
            <v>7995</v>
          </cell>
          <cell r="G89">
            <v>0.65</v>
          </cell>
          <cell r="H89">
            <v>2798.25</v>
          </cell>
        </row>
        <row r="90">
          <cell r="C90" t="str">
            <v>CPFW-FIG-100-V40</v>
          </cell>
          <cell r="D90">
            <v>100</v>
          </cell>
          <cell r="E90" t="str">
            <v>FW Internet Gateway</v>
          </cell>
          <cell r="F90">
            <v>7995</v>
          </cell>
          <cell r="G90">
            <v>0.65</v>
          </cell>
          <cell r="H90">
            <v>2798.25</v>
          </cell>
        </row>
        <row r="91">
          <cell r="C91" t="str">
            <v>CPFW-FIG-25</v>
          </cell>
          <cell r="D91">
            <v>25</v>
          </cell>
          <cell r="E91" t="str">
            <v>FW Internet Gateway</v>
          </cell>
          <cell r="F91">
            <v>2995</v>
          </cell>
          <cell r="G91">
            <v>898.50000000000011</v>
          </cell>
          <cell r="H91">
            <v>0.7</v>
          </cell>
        </row>
        <row r="92">
          <cell r="C92" t="str">
            <v>CPFW-FIG-25</v>
          </cell>
          <cell r="D92">
            <v>25</v>
          </cell>
          <cell r="E92" t="str">
            <v>FW Internet Gateway</v>
          </cell>
          <cell r="F92">
            <v>2995</v>
          </cell>
          <cell r="G92">
            <v>898.50000000000011</v>
          </cell>
          <cell r="H92">
            <v>0.7</v>
          </cell>
        </row>
        <row r="93">
          <cell r="C93" t="str">
            <v>CPFW-FIG-25</v>
          </cell>
          <cell r="D93">
            <v>25</v>
          </cell>
          <cell r="E93" t="str">
            <v>FW Internet Gateway</v>
          </cell>
          <cell r="F93">
            <v>2995</v>
          </cell>
          <cell r="G93">
            <v>898.50000000000011</v>
          </cell>
          <cell r="H93">
            <v>0.7</v>
          </cell>
        </row>
        <row r="94">
          <cell r="C94" t="str">
            <v>CPFW-FIG-25</v>
          </cell>
          <cell r="D94">
            <v>25</v>
          </cell>
          <cell r="E94" t="str">
            <v>FW Internet Gateway</v>
          </cell>
          <cell r="F94">
            <v>2995</v>
          </cell>
          <cell r="G94">
            <v>898.50000000000011</v>
          </cell>
          <cell r="H94">
            <v>0.7</v>
          </cell>
        </row>
        <row r="95">
          <cell r="C95" t="str">
            <v>CPFW-FIG-25</v>
          </cell>
          <cell r="D95">
            <v>25</v>
          </cell>
          <cell r="E95" t="str">
            <v>FW Internet Gateway</v>
          </cell>
          <cell r="F95">
            <v>2995</v>
          </cell>
          <cell r="G95">
            <v>898.50000000000011</v>
          </cell>
          <cell r="H95">
            <v>0.7</v>
          </cell>
        </row>
        <row r="96">
          <cell r="C96" t="str">
            <v>CPFW-FIG-25</v>
          </cell>
          <cell r="D96">
            <v>25</v>
          </cell>
          <cell r="E96" t="str">
            <v>FW Internet Gateway</v>
          </cell>
          <cell r="F96">
            <v>2995</v>
          </cell>
          <cell r="G96">
            <v>898.50000000000011</v>
          </cell>
          <cell r="H96">
            <v>0.7</v>
          </cell>
        </row>
        <row r="97">
          <cell r="C97" t="str">
            <v>CPFW-FIG-25</v>
          </cell>
          <cell r="D97">
            <v>25</v>
          </cell>
          <cell r="E97" t="str">
            <v>FW Internet Gateway</v>
          </cell>
          <cell r="F97">
            <v>2995</v>
          </cell>
          <cell r="G97">
            <v>0.65</v>
          </cell>
          <cell r="H97">
            <v>1048.25</v>
          </cell>
        </row>
        <row r="98">
          <cell r="C98" t="str">
            <v>CPFW-FIG-250</v>
          </cell>
          <cell r="D98">
            <v>250</v>
          </cell>
          <cell r="E98" t="str">
            <v>FW Internet Gateway</v>
          </cell>
          <cell r="F98">
            <v>9995</v>
          </cell>
          <cell r="G98">
            <v>2998.5000000000005</v>
          </cell>
          <cell r="H98">
            <v>0.7</v>
          </cell>
        </row>
        <row r="99">
          <cell r="C99" t="str">
            <v>CPFW-FIG-250</v>
          </cell>
          <cell r="D99">
            <v>250</v>
          </cell>
          <cell r="E99" t="str">
            <v>FW Internet Gateway</v>
          </cell>
          <cell r="F99">
            <v>9995</v>
          </cell>
          <cell r="G99">
            <v>2998.5000000000005</v>
          </cell>
          <cell r="H99">
            <v>0.7</v>
          </cell>
        </row>
        <row r="100">
          <cell r="C100" t="str">
            <v>CPFW-FIG-250</v>
          </cell>
          <cell r="D100">
            <v>250</v>
          </cell>
          <cell r="E100" t="str">
            <v>FW Internet Gateway</v>
          </cell>
          <cell r="F100">
            <v>9995</v>
          </cell>
          <cell r="G100">
            <v>2998.5000000000005</v>
          </cell>
          <cell r="H100">
            <v>0.7</v>
          </cell>
        </row>
        <row r="101">
          <cell r="C101" t="str">
            <v>CPFW-FIG-250</v>
          </cell>
          <cell r="D101">
            <v>250</v>
          </cell>
          <cell r="E101" t="str">
            <v>FW Internet Gateway</v>
          </cell>
          <cell r="F101">
            <v>9995</v>
          </cell>
          <cell r="G101">
            <v>2998.5000000000005</v>
          </cell>
          <cell r="H101">
            <v>0.7</v>
          </cell>
        </row>
        <row r="102">
          <cell r="C102" t="str">
            <v>CPFW-FIG-250</v>
          </cell>
          <cell r="D102">
            <v>250</v>
          </cell>
          <cell r="E102" t="str">
            <v>FW Internet Gateway</v>
          </cell>
          <cell r="F102">
            <v>9995</v>
          </cell>
          <cell r="G102">
            <v>2998.5000000000005</v>
          </cell>
          <cell r="H102">
            <v>0.7</v>
          </cell>
        </row>
        <row r="103">
          <cell r="C103" t="str">
            <v>CPFW-FIG-250</v>
          </cell>
          <cell r="D103">
            <v>250</v>
          </cell>
          <cell r="E103" t="str">
            <v>FW Internet Gateway</v>
          </cell>
          <cell r="F103">
            <v>9995</v>
          </cell>
          <cell r="G103">
            <v>2998.5000000000005</v>
          </cell>
          <cell r="H103">
            <v>0.7</v>
          </cell>
        </row>
        <row r="104">
          <cell r="C104" t="str">
            <v>CPFW-FIG-250</v>
          </cell>
          <cell r="D104">
            <v>250</v>
          </cell>
          <cell r="E104" t="str">
            <v>FW Internet Gateway</v>
          </cell>
          <cell r="F104">
            <v>9995</v>
          </cell>
          <cell r="G104">
            <v>0.65</v>
          </cell>
          <cell r="H104">
            <v>3498.25</v>
          </cell>
        </row>
        <row r="105">
          <cell r="C105" t="str">
            <v>CPFW-FIG-250-V40</v>
          </cell>
          <cell r="D105">
            <v>250</v>
          </cell>
          <cell r="E105" t="str">
            <v>FW Internet Gateway</v>
          </cell>
          <cell r="F105">
            <v>9995</v>
          </cell>
          <cell r="G105">
            <v>0.65</v>
          </cell>
          <cell r="H105">
            <v>3498.25</v>
          </cell>
        </row>
        <row r="106">
          <cell r="C106" t="str">
            <v>CPFW-FIG-250-V41</v>
          </cell>
          <cell r="D106">
            <v>250</v>
          </cell>
          <cell r="E106" t="str">
            <v>FW Internet Gateway</v>
          </cell>
        </row>
        <row r="107">
          <cell r="C107" t="str">
            <v>CPFW-FIG-25-V40</v>
          </cell>
          <cell r="D107">
            <v>25</v>
          </cell>
          <cell r="E107" t="str">
            <v>FW Internet Gateway</v>
          </cell>
          <cell r="F107">
            <v>2995</v>
          </cell>
          <cell r="G107">
            <v>0.65</v>
          </cell>
          <cell r="H107">
            <v>1048.25</v>
          </cell>
        </row>
        <row r="108">
          <cell r="C108" t="str">
            <v>CPFW-FIG-25-V41</v>
          </cell>
          <cell r="D108">
            <v>25</v>
          </cell>
          <cell r="E108" t="str">
            <v>FW Internet Gateway</v>
          </cell>
        </row>
        <row r="109">
          <cell r="C109" t="str">
            <v>CPFW-FIG-50</v>
          </cell>
          <cell r="D109">
            <v>50</v>
          </cell>
          <cell r="E109" t="str">
            <v>FW Internet Gateway</v>
          </cell>
          <cell r="F109">
            <v>4995</v>
          </cell>
          <cell r="G109">
            <v>1498.5000000000002</v>
          </cell>
          <cell r="H109">
            <v>0.7</v>
          </cell>
        </row>
        <row r="110">
          <cell r="C110" t="str">
            <v>CPFW-FIG-50</v>
          </cell>
          <cell r="D110">
            <v>50</v>
          </cell>
          <cell r="E110" t="str">
            <v>FW Internet Gateway</v>
          </cell>
          <cell r="F110">
            <v>4995</v>
          </cell>
          <cell r="G110">
            <v>1498.5000000000002</v>
          </cell>
          <cell r="H110">
            <v>0.7</v>
          </cell>
        </row>
        <row r="111">
          <cell r="C111" t="str">
            <v>CPFW-FIG-50</v>
          </cell>
          <cell r="D111">
            <v>50</v>
          </cell>
          <cell r="E111" t="str">
            <v>FW Internet Gateway</v>
          </cell>
          <cell r="F111">
            <v>4995</v>
          </cell>
          <cell r="G111">
            <v>1498.5000000000002</v>
          </cell>
          <cell r="H111">
            <v>0.7</v>
          </cell>
        </row>
        <row r="112">
          <cell r="C112" t="str">
            <v>CPFW-FIG-50</v>
          </cell>
          <cell r="D112">
            <v>50</v>
          </cell>
          <cell r="E112" t="str">
            <v>FW Internet Gateway</v>
          </cell>
          <cell r="F112">
            <v>4995</v>
          </cell>
          <cell r="G112">
            <v>1498.5000000000002</v>
          </cell>
          <cell r="H112">
            <v>0.7</v>
          </cell>
        </row>
        <row r="113">
          <cell r="C113" t="str">
            <v>CPFW-FIG-50</v>
          </cell>
          <cell r="D113">
            <v>50</v>
          </cell>
          <cell r="E113" t="str">
            <v>FW Internet Gateway</v>
          </cell>
          <cell r="F113">
            <v>4995</v>
          </cell>
          <cell r="G113">
            <v>1498.5000000000002</v>
          </cell>
          <cell r="H113">
            <v>0.7</v>
          </cell>
        </row>
        <row r="114">
          <cell r="C114" t="str">
            <v>CPFW-FIG-50</v>
          </cell>
          <cell r="D114">
            <v>50</v>
          </cell>
          <cell r="E114" t="str">
            <v>FW Internet Gateway</v>
          </cell>
          <cell r="F114">
            <v>4995</v>
          </cell>
          <cell r="G114">
            <v>1498.5000000000002</v>
          </cell>
          <cell r="H114">
            <v>0.7</v>
          </cell>
        </row>
        <row r="115">
          <cell r="C115" t="str">
            <v>CPFW-FIG-50</v>
          </cell>
          <cell r="D115">
            <v>50</v>
          </cell>
          <cell r="E115" t="str">
            <v>FW Internet Gateway</v>
          </cell>
          <cell r="F115">
            <v>4995</v>
          </cell>
          <cell r="G115">
            <v>0.65</v>
          </cell>
          <cell r="H115">
            <v>1748.25</v>
          </cell>
        </row>
        <row r="116">
          <cell r="C116" t="str">
            <v>CPFW-FIG-50-V40</v>
          </cell>
          <cell r="D116">
            <v>50</v>
          </cell>
          <cell r="E116" t="str">
            <v>FW Internet Gateway</v>
          </cell>
          <cell r="F116">
            <v>4995</v>
          </cell>
          <cell r="G116">
            <v>0.65</v>
          </cell>
          <cell r="H116">
            <v>1748.25</v>
          </cell>
        </row>
        <row r="117">
          <cell r="C117" t="str">
            <v>CPFW-FIG-50-V41</v>
          </cell>
          <cell r="D117">
            <v>50</v>
          </cell>
          <cell r="E117" t="str">
            <v>FW Internet Gateway</v>
          </cell>
        </row>
        <row r="118">
          <cell r="C118" t="str">
            <v>CPVP-VIG-25-3DES-V40</v>
          </cell>
          <cell r="D118">
            <v>25</v>
          </cell>
          <cell r="E118" t="str">
            <v>FW Internet Gateway</v>
          </cell>
          <cell r="F118">
            <v>3495</v>
          </cell>
          <cell r="G118">
            <v>0.65</v>
          </cell>
          <cell r="H118">
            <v>1223.25</v>
          </cell>
        </row>
        <row r="119">
          <cell r="C119" t="str">
            <v>CPVP-VIG-25-DES-V40</v>
          </cell>
          <cell r="D119">
            <v>25</v>
          </cell>
          <cell r="E119" t="str">
            <v>FW Internet Gateway</v>
          </cell>
          <cell r="F119">
            <v>3495</v>
          </cell>
          <cell r="G119">
            <v>0.65</v>
          </cell>
          <cell r="H119">
            <v>1223.25</v>
          </cell>
        </row>
        <row r="120">
          <cell r="C120" t="str">
            <v>CPVP-VIG-25-FWZ1-V40</v>
          </cell>
          <cell r="D120">
            <v>25</v>
          </cell>
          <cell r="E120" t="str">
            <v>FW Internet Gateway</v>
          </cell>
          <cell r="F120">
            <v>3495</v>
          </cell>
          <cell r="G120">
            <v>0.65</v>
          </cell>
          <cell r="H120">
            <v>1223.25</v>
          </cell>
        </row>
        <row r="121">
          <cell r="C121" t="str">
            <v>CPVP-VIG-25-3DES-V41</v>
          </cell>
          <cell r="D121">
            <v>25</v>
          </cell>
          <cell r="E121" t="str">
            <v>FW Internet Gateway</v>
          </cell>
        </row>
        <row r="122">
          <cell r="C122" t="str">
            <v xml:space="preserve">CPVP-VIG-50-3DES-V41 </v>
          </cell>
          <cell r="D122">
            <v>50</v>
          </cell>
          <cell r="E122" t="str">
            <v>FW Internet Gateway</v>
          </cell>
        </row>
        <row r="123">
          <cell r="C123" t="str">
            <v>CPVP-VIG-50-DES-V41</v>
          </cell>
          <cell r="D123">
            <v>50</v>
          </cell>
          <cell r="E123" t="str">
            <v>FW Internet Gateway</v>
          </cell>
        </row>
        <row r="124">
          <cell r="C124" t="str">
            <v>CPVP-VIG-250-DES-V41</v>
          </cell>
          <cell r="D124">
            <v>250</v>
          </cell>
          <cell r="E124" t="str">
            <v>FW Internet Gateway</v>
          </cell>
        </row>
        <row r="125">
          <cell r="C125" t="str">
            <v>U-FIG25/FIG250</v>
          </cell>
          <cell r="D125">
            <v>250</v>
          </cell>
          <cell r="E125" t="str">
            <v>FW Internet Gateway</v>
          </cell>
          <cell r="F125">
            <v>7599</v>
          </cell>
          <cell r="G125">
            <v>2279.7000000000003</v>
          </cell>
          <cell r="H125">
            <v>0.7</v>
          </cell>
        </row>
        <row r="126">
          <cell r="C126" t="str">
            <v>U-FIG25/FIG250</v>
          </cell>
          <cell r="D126">
            <v>250</v>
          </cell>
          <cell r="E126" t="str">
            <v>FW Internet Gateway</v>
          </cell>
          <cell r="F126">
            <v>7599</v>
          </cell>
          <cell r="G126">
            <v>2279.7000000000003</v>
          </cell>
          <cell r="H126">
            <v>0.7</v>
          </cell>
        </row>
        <row r="127">
          <cell r="C127" t="str">
            <v>U-FIG25/FIG250</v>
          </cell>
          <cell r="D127">
            <v>250</v>
          </cell>
          <cell r="E127" t="str">
            <v>FW Internet Gateway</v>
          </cell>
          <cell r="F127">
            <v>7599</v>
          </cell>
          <cell r="G127">
            <v>2279.7000000000003</v>
          </cell>
          <cell r="H127">
            <v>0.7</v>
          </cell>
        </row>
        <row r="128">
          <cell r="C128" t="str">
            <v>U-FIG25/FIG250</v>
          </cell>
          <cell r="D128">
            <v>250</v>
          </cell>
          <cell r="E128" t="str">
            <v>FW Internet Gateway</v>
          </cell>
          <cell r="F128">
            <v>7599</v>
          </cell>
          <cell r="G128">
            <v>2279.7000000000003</v>
          </cell>
          <cell r="H128">
            <v>0.7</v>
          </cell>
        </row>
        <row r="129">
          <cell r="C129" t="str">
            <v>U-FIG25/FIG50</v>
          </cell>
          <cell r="D129">
            <v>50</v>
          </cell>
          <cell r="E129" t="str">
            <v>FW Internet Gateway</v>
          </cell>
          <cell r="F129">
            <v>2599</v>
          </cell>
          <cell r="G129">
            <v>779.70000000000016</v>
          </cell>
          <cell r="H129">
            <v>0.7</v>
          </cell>
        </row>
        <row r="130">
          <cell r="C130" t="str">
            <v>U-FIG25/FIG50</v>
          </cell>
          <cell r="D130">
            <v>50</v>
          </cell>
          <cell r="E130" t="str">
            <v>FW Internet Gateway</v>
          </cell>
          <cell r="F130">
            <v>2599</v>
          </cell>
          <cell r="G130">
            <v>779.70000000000016</v>
          </cell>
          <cell r="H130">
            <v>0.7</v>
          </cell>
        </row>
        <row r="131">
          <cell r="C131" t="str">
            <v>U-FIG50/FIG250</v>
          </cell>
          <cell r="D131">
            <v>250</v>
          </cell>
          <cell r="E131" t="str">
            <v>FW Internet Gateway</v>
          </cell>
          <cell r="F131">
            <v>5999</v>
          </cell>
          <cell r="G131">
            <v>1799.7000000000003</v>
          </cell>
          <cell r="H131">
            <v>0.7</v>
          </cell>
        </row>
        <row r="132">
          <cell r="C132" t="str">
            <v>U-FIG50/FIG250</v>
          </cell>
          <cell r="D132">
            <v>250</v>
          </cell>
          <cell r="E132" t="str">
            <v>FW Internet Gateway</v>
          </cell>
          <cell r="F132">
            <v>5999</v>
          </cell>
          <cell r="G132">
            <v>1799.7000000000003</v>
          </cell>
          <cell r="H132">
            <v>0.7</v>
          </cell>
        </row>
        <row r="133">
          <cell r="C133" t="str">
            <v>U-FIG50/FIG250</v>
          </cell>
          <cell r="D133">
            <v>250</v>
          </cell>
          <cell r="E133" t="str">
            <v>FW Internet Gateway</v>
          </cell>
          <cell r="F133">
            <v>5999</v>
          </cell>
          <cell r="G133">
            <v>1799.7000000000003</v>
          </cell>
          <cell r="H133">
            <v>0.7</v>
          </cell>
        </row>
        <row r="134">
          <cell r="C134" t="str">
            <v>CPFW-FM-100-V40</v>
          </cell>
          <cell r="D134">
            <v>100</v>
          </cell>
          <cell r="E134" t="str">
            <v>FW Module</v>
          </cell>
          <cell r="F134">
            <v>4995</v>
          </cell>
          <cell r="G134">
            <v>0.65</v>
          </cell>
          <cell r="H134">
            <v>1748.25</v>
          </cell>
        </row>
        <row r="135">
          <cell r="C135" t="str">
            <v>CPFW-FM-100-V41</v>
          </cell>
          <cell r="D135">
            <v>100</v>
          </cell>
          <cell r="E135" t="str">
            <v>FW Module</v>
          </cell>
        </row>
        <row r="136">
          <cell r="C136" t="str">
            <v>CPFW-FM-25</v>
          </cell>
          <cell r="D136">
            <v>25</v>
          </cell>
          <cell r="E136" t="str">
            <v>FW Module</v>
          </cell>
          <cell r="F136">
            <v>1995</v>
          </cell>
          <cell r="G136">
            <v>598.50000000000011</v>
          </cell>
          <cell r="H136">
            <v>0.7</v>
          </cell>
        </row>
        <row r="137">
          <cell r="C137" t="str">
            <v>CPFW-FM-25</v>
          </cell>
          <cell r="D137">
            <v>25</v>
          </cell>
          <cell r="E137" t="str">
            <v>FW Module</v>
          </cell>
          <cell r="F137">
            <v>1995</v>
          </cell>
          <cell r="G137">
            <v>598.50000000000011</v>
          </cell>
          <cell r="H137">
            <v>0.7</v>
          </cell>
        </row>
        <row r="138">
          <cell r="C138" t="str">
            <v>CPFW-FM-25</v>
          </cell>
          <cell r="D138">
            <v>25</v>
          </cell>
          <cell r="E138" t="str">
            <v>FW Module</v>
          </cell>
          <cell r="F138">
            <v>1995</v>
          </cell>
          <cell r="G138">
            <v>598.50000000000011</v>
          </cell>
          <cell r="H138">
            <v>0.7</v>
          </cell>
        </row>
        <row r="139">
          <cell r="C139" t="str">
            <v>CPFW-FM-25</v>
          </cell>
          <cell r="D139">
            <v>25</v>
          </cell>
          <cell r="E139" t="str">
            <v>FW Module</v>
          </cell>
          <cell r="F139">
            <v>1995</v>
          </cell>
          <cell r="G139">
            <v>598.50000000000011</v>
          </cell>
          <cell r="H139">
            <v>0.7</v>
          </cell>
        </row>
        <row r="140">
          <cell r="C140" t="str">
            <v>CPFW-FM-25</v>
          </cell>
          <cell r="D140">
            <v>25</v>
          </cell>
          <cell r="E140" t="str">
            <v>FW Module</v>
          </cell>
          <cell r="F140">
            <v>1995</v>
          </cell>
          <cell r="G140">
            <v>598.50000000000011</v>
          </cell>
          <cell r="H140">
            <v>0.7</v>
          </cell>
        </row>
        <row r="141">
          <cell r="C141" t="str">
            <v>CPFW-FM-25</v>
          </cell>
          <cell r="D141">
            <v>25</v>
          </cell>
          <cell r="E141" t="str">
            <v>FW Module</v>
          </cell>
          <cell r="F141">
            <v>1995</v>
          </cell>
          <cell r="G141">
            <v>598.50000000000011</v>
          </cell>
          <cell r="H141">
            <v>0.7</v>
          </cell>
        </row>
        <row r="142">
          <cell r="C142" t="str">
            <v>CPFW-FM-25</v>
          </cell>
          <cell r="D142">
            <v>25</v>
          </cell>
          <cell r="E142" t="str">
            <v>FW Module</v>
          </cell>
          <cell r="F142">
            <v>1995</v>
          </cell>
          <cell r="G142">
            <v>0.65</v>
          </cell>
          <cell r="H142">
            <v>698.25</v>
          </cell>
        </row>
        <row r="143">
          <cell r="C143" t="str">
            <v>CPFW-FM-250-V40</v>
          </cell>
          <cell r="D143">
            <v>250</v>
          </cell>
          <cell r="E143" t="str">
            <v>FW Module</v>
          </cell>
          <cell r="F143">
            <v>5995</v>
          </cell>
          <cell r="G143">
            <v>0.65</v>
          </cell>
          <cell r="H143">
            <v>2098.25</v>
          </cell>
        </row>
        <row r="144">
          <cell r="C144" t="str">
            <v>CPFW-FM-250-V41</v>
          </cell>
          <cell r="D144">
            <v>250</v>
          </cell>
          <cell r="E144" t="str">
            <v>FW Module</v>
          </cell>
        </row>
        <row r="145">
          <cell r="C145" t="str">
            <v>CPFW-FM-25-V40</v>
          </cell>
          <cell r="D145">
            <v>25</v>
          </cell>
          <cell r="E145" t="str">
            <v>FW Module</v>
          </cell>
          <cell r="F145">
            <v>1995</v>
          </cell>
          <cell r="G145">
            <v>0.65</v>
          </cell>
          <cell r="H145">
            <v>698.25</v>
          </cell>
        </row>
        <row r="146">
          <cell r="C146" t="str">
            <v>CPFW-FM-25-V41</v>
          </cell>
          <cell r="D146">
            <v>25</v>
          </cell>
          <cell r="E146" t="str">
            <v>FW Module</v>
          </cell>
        </row>
        <row r="147">
          <cell r="C147" t="str">
            <v>CPFW-FM-50</v>
          </cell>
          <cell r="D147">
            <v>50</v>
          </cell>
          <cell r="E147" t="str">
            <v>FW Module</v>
          </cell>
          <cell r="F147">
            <v>3995</v>
          </cell>
          <cell r="G147">
            <v>1198.5000000000002</v>
          </cell>
          <cell r="H147">
            <v>0.7</v>
          </cell>
        </row>
        <row r="148">
          <cell r="C148" t="str">
            <v>CPFW-FM-50</v>
          </cell>
          <cell r="D148">
            <v>50</v>
          </cell>
          <cell r="E148" t="str">
            <v>FW Module</v>
          </cell>
          <cell r="F148">
            <v>3995</v>
          </cell>
          <cell r="G148">
            <v>1198.5000000000002</v>
          </cell>
          <cell r="H148">
            <v>0.7</v>
          </cell>
        </row>
        <row r="149">
          <cell r="C149" t="str">
            <v>CPFW-FM-50</v>
          </cell>
          <cell r="D149">
            <v>50</v>
          </cell>
          <cell r="E149" t="str">
            <v>FW Module</v>
          </cell>
          <cell r="F149">
            <v>3995</v>
          </cell>
          <cell r="G149">
            <v>1198.5000000000002</v>
          </cell>
          <cell r="H149">
            <v>0.7</v>
          </cell>
        </row>
        <row r="150">
          <cell r="C150" t="str">
            <v>CPFW-FM-50</v>
          </cell>
          <cell r="D150">
            <v>50</v>
          </cell>
          <cell r="E150" t="str">
            <v>FW Module</v>
          </cell>
          <cell r="F150">
            <v>3995</v>
          </cell>
          <cell r="G150">
            <v>1198.5000000000002</v>
          </cell>
          <cell r="H150">
            <v>0.7</v>
          </cell>
        </row>
        <row r="151">
          <cell r="C151" t="str">
            <v>CPFW-FM-50</v>
          </cell>
          <cell r="D151">
            <v>50</v>
          </cell>
          <cell r="E151" t="str">
            <v>FW Module</v>
          </cell>
          <cell r="F151">
            <v>3995</v>
          </cell>
          <cell r="G151">
            <v>1198.5000000000002</v>
          </cell>
          <cell r="H151">
            <v>0.7</v>
          </cell>
        </row>
        <row r="152">
          <cell r="C152" t="str">
            <v>CPFW-FM-50</v>
          </cell>
          <cell r="D152">
            <v>50</v>
          </cell>
          <cell r="E152" t="str">
            <v>FW Module</v>
          </cell>
          <cell r="F152">
            <v>3995</v>
          </cell>
          <cell r="G152">
            <v>1198.5000000000002</v>
          </cell>
          <cell r="H152">
            <v>0.7</v>
          </cell>
        </row>
        <row r="153">
          <cell r="C153" t="str">
            <v>CPFW-FM-50</v>
          </cell>
          <cell r="D153">
            <v>50</v>
          </cell>
          <cell r="E153" t="str">
            <v>FW Module</v>
          </cell>
          <cell r="F153">
            <v>3995</v>
          </cell>
          <cell r="G153">
            <v>0.65</v>
          </cell>
          <cell r="H153">
            <v>1398.25</v>
          </cell>
        </row>
        <row r="154">
          <cell r="C154" t="str">
            <v>CPFW-FM-500-V40</v>
          </cell>
          <cell r="D154">
            <v>500</v>
          </cell>
          <cell r="E154" t="str">
            <v>FW Module</v>
          </cell>
          <cell r="F154">
            <v>5995</v>
          </cell>
          <cell r="G154">
            <v>0.65</v>
          </cell>
          <cell r="H154">
            <v>2098.25</v>
          </cell>
        </row>
        <row r="155">
          <cell r="C155" t="str">
            <v>CPFW-FM-50-V40</v>
          </cell>
          <cell r="D155">
            <v>50</v>
          </cell>
          <cell r="E155" t="str">
            <v>FW Module</v>
          </cell>
          <cell r="F155">
            <v>3995</v>
          </cell>
          <cell r="G155">
            <v>0.65</v>
          </cell>
          <cell r="H155">
            <v>1398.25</v>
          </cell>
        </row>
        <row r="156">
          <cell r="C156" t="str">
            <v>CPFW-FM-50-V41</v>
          </cell>
          <cell r="D156">
            <v>50</v>
          </cell>
          <cell r="E156" t="str">
            <v>FW Module</v>
          </cell>
        </row>
        <row r="157">
          <cell r="C157" t="str">
            <v>CPFW-FM-U</v>
          </cell>
          <cell r="D157" t="str">
            <v>Unlimited</v>
          </cell>
          <cell r="E157" t="str">
            <v>FW Module</v>
          </cell>
          <cell r="F157">
            <v>6995</v>
          </cell>
          <cell r="G157">
            <v>2098.5000000000005</v>
          </cell>
          <cell r="H157">
            <v>0.7</v>
          </cell>
        </row>
        <row r="158">
          <cell r="C158" t="str">
            <v>CPFW-FM-U</v>
          </cell>
          <cell r="D158" t="str">
            <v>Unlimited</v>
          </cell>
          <cell r="E158" t="str">
            <v>FW Module</v>
          </cell>
          <cell r="F158">
            <v>6995</v>
          </cell>
          <cell r="G158">
            <v>2098.5000000000005</v>
          </cell>
          <cell r="H158">
            <v>0.7</v>
          </cell>
        </row>
        <row r="159">
          <cell r="C159" t="str">
            <v>CPFW-FM-U</v>
          </cell>
          <cell r="D159" t="str">
            <v>Unlimited</v>
          </cell>
          <cell r="E159" t="str">
            <v>FW Module</v>
          </cell>
          <cell r="F159">
            <v>6995</v>
          </cell>
          <cell r="G159">
            <v>2098.5000000000005</v>
          </cell>
          <cell r="H159">
            <v>0.7</v>
          </cell>
        </row>
        <row r="160">
          <cell r="C160" t="str">
            <v>CPFW-FM-U</v>
          </cell>
          <cell r="D160" t="str">
            <v>Unlimited</v>
          </cell>
          <cell r="E160" t="str">
            <v>FW Module</v>
          </cell>
          <cell r="F160">
            <v>6995</v>
          </cell>
          <cell r="G160">
            <v>2098.5000000000005</v>
          </cell>
          <cell r="H160">
            <v>0.7</v>
          </cell>
        </row>
        <row r="161">
          <cell r="C161" t="str">
            <v>CPFW-FM-U</v>
          </cell>
          <cell r="D161" t="str">
            <v>Unlimited</v>
          </cell>
          <cell r="E161" t="str">
            <v>FW Module</v>
          </cell>
          <cell r="F161">
            <v>6995</v>
          </cell>
          <cell r="G161">
            <v>2098.5000000000005</v>
          </cell>
          <cell r="H161">
            <v>0.7</v>
          </cell>
        </row>
        <row r="162">
          <cell r="C162" t="str">
            <v>CPFW-FM-U</v>
          </cell>
          <cell r="D162" t="str">
            <v>Unlimited</v>
          </cell>
          <cell r="E162" t="str">
            <v>FW Module</v>
          </cell>
          <cell r="F162">
            <v>6995</v>
          </cell>
          <cell r="G162">
            <v>2098.5000000000005</v>
          </cell>
          <cell r="H162">
            <v>0.7</v>
          </cell>
        </row>
        <row r="163">
          <cell r="C163" t="str">
            <v>CPFW-FM-U</v>
          </cell>
          <cell r="D163" t="str">
            <v>Unlimited</v>
          </cell>
          <cell r="E163" t="str">
            <v>FW Module</v>
          </cell>
          <cell r="F163">
            <v>6995</v>
          </cell>
          <cell r="G163">
            <v>0.65</v>
          </cell>
          <cell r="H163">
            <v>2448.25</v>
          </cell>
        </row>
        <row r="164">
          <cell r="C164" t="str">
            <v>CPFW-FM-U-V40</v>
          </cell>
          <cell r="D164" t="str">
            <v>Unlimited</v>
          </cell>
          <cell r="E164" t="str">
            <v>FW Module</v>
          </cell>
          <cell r="F164">
            <v>6995</v>
          </cell>
          <cell r="G164">
            <v>0.65</v>
          </cell>
          <cell r="H164">
            <v>2448.25</v>
          </cell>
        </row>
        <row r="165">
          <cell r="C165" t="str">
            <v>CPFW-FM-U-V41</v>
          </cell>
          <cell r="D165" t="str">
            <v>Unlimited</v>
          </cell>
          <cell r="E165" t="str">
            <v>FW Module</v>
          </cell>
        </row>
        <row r="166">
          <cell r="C166" t="str">
            <v>IPXX-VPN210G-3DES-V40</v>
          </cell>
          <cell r="D166">
            <v>50</v>
          </cell>
          <cell r="E166" t="str">
            <v>VPN-1 FW Module</v>
          </cell>
          <cell r="F166">
            <v>5495</v>
          </cell>
          <cell r="G166">
            <v>0.65</v>
          </cell>
          <cell r="H166">
            <v>1923.2499999999998</v>
          </cell>
        </row>
        <row r="167">
          <cell r="C167" t="str">
            <v>IPXX-VPN210G-DES-V40</v>
          </cell>
          <cell r="D167">
            <v>50</v>
          </cell>
          <cell r="E167" t="str">
            <v>VPN-1 FW Module</v>
          </cell>
          <cell r="F167">
            <v>5495</v>
          </cell>
          <cell r="G167">
            <v>0.65</v>
          </cell>
          <cell r="H167">
            <v>1923.2499999999998</v>
          </cell>
        </row>
        <row r="168">
          <cell r="C168" t="str">
            <v>IPXX-VPN210G-3DES-V41</v>
          </cell>
          <cell r="D168">
            <v>50</v>
          </cell>
          <cell r="E168" t="str">
            <v>VPN-1 FW Module</v>
          </cell>
        </row>
        <row r="169">
          <cell r="C169" t="str">
            <v>IPXX-VPN220G-3DES-V40</v>
          </cell>
          <cell r="D169">
            <v>250</v>
          </cell>
          <cell r="E169" t="str">
            <v>VPN-1 FW Module</v>
          </cell>
          <cell r="F169">
            <v>9995</v>
          </cell>
          <cell r="G169">
            <v>0.65</v>
          </cell>
          <cell r="H169">
            <v>3498.25</v>
          </cell>
        </row>
        <row r="170">
          <cell r="C170" t="str">
            <v>IPXX-VPN220G-DES-V40</v>
          </cell>
          <cell r="D170">
            <v>250</v>
          </cell>
          <cell r="E170" t="str">
            <v>VPN-1 FW Module</v>
          </cell>
          <cell r="F170">
            <v>9995</v>
          </cell>
          <cell r="G170">
            <v>0.65</v>
          </cell>
          <cell r="H170">
            <v>3498.25</v>
          </cell>
        </row>
        <row r="171">
          <cell r="C171" t="str">
            <v>IPXX-VPN230-3DES-V40</v>
          </cell>
          <cell r="D171">
            <v>500</v>
          </cell>
          <cell r="E171" t="str">
            <v>VPN-1 FW Module</v>
          </cell>
          <cell r="F171">
            <v>5828</v>
          </cell>
          <cell r="G171">
            <v>0</v>
          </cell>
          <cell r="H171">
            <v>5828</v>
          </cell>
        </row>
        <row r="172">
          <cell r="C172" t="str">
            <v>IPXX-VPN230-DES-V40</v>
          </cell>
          <cell r="D172">
            <v>500</v>
          </cell>
          <cell r="E172" t="str">
            <v>VPN-1 FW Module</v>
          </cell>
          <cell r="F172">
            <v>5828</v>
          </cell>
          <cell r="G172">
            <v>0</v>
          </cell>
          <cell r="H172">
            <v>5828</v>
          </cell>
        </row>
        <row r="173">
          <cell r="C173" t="str">
            <v>IPXX-VPN230-DES-V41</v>
          </cell>
          <cell r="D173">
            <v>500</v>
          </cell>
          <cell r="E173" t="str">
            <v>VPN-1 FW Module</v>
          </cell>
        </row>
        <row r="174">
          <cell r="C174" t="str">
            <v>IPXX-VPN230-FWZ1-V40</v>
          </cell>
          <cell r="D174">
            <v>500</v>
          </cell>
          <cell r="E174" t="str">
            <v>VPN-1 FW Module</v>
          </cell>
          <cell r="F174">
            <v>5828</v>
          </cell>
          <cell r="G174">
            <v>0</v>
          </cell>
          <cell r="H174">
            <v>5828</v>
          </cell>
        </row>
        <row r="175">
          <cell r="C175" t="str">
            <v>IPXX-VPN240-3DES-V40</v>
          </cell>
          <cell r="D175" t="str">
            <v>Unlimited</v>
          </cell>
          <cell r="E175" t="str">
            <v>VPN-1 FW Module</v>
          </cell>
          <cell r="F175">
            <v>8550</v>
          </cell>
          <cell r="G175">
            <v>0</v>
          </cell>
          <cell r="H175">
            <v>8550</v>
          </cell>
        </row>
        <row r="176">
          <cell r="C176" t="str">
            <v>IPXX-VPN240-DES-V40</v>
          </cell>
          <cell r="D176" t="str">
            <v>Unlimited</v>
          </cell>
          <cell r="E176" t="str">
            <v>VPN-1 FW Module</v>
          </cell>
          <cell r="F176">
            <v>8550</v>
          </cell>
          <cell r="G176">
            <v>0</v>
          </cell>
          <cell r="H176">
            <v>8550</v>
          </cell>
        </row>
        <row r="177">
          <cell r="C177" t="str">
            <v>IPXX-VPN240-FWZ1-V40</v>
          </cell>
          <cell r="D177" t="str">
            <v>Unlimited</v>
          </cell>
          <cell r="E177" t="str">
            <v>VPN-1 FW Module</v>
          </cell>
          <cell r="F177">
            <v>8550</v>
          </cell>
          <cell r="G177">
            <v>0</v>
          </cell>
          <cell r="H177">
            <v>8550</v>
          </cell>
        </row>
        <row r="178">
          <cell r="C178" t="str">
            <v>U-FM-25/FM-50</v>
          </cell>
          <cell r="D178">
            <v>50</v>
          </cell>
          <cell r="E178" t="str">
            <v>FW Module</v>
          </cell>
          <cell r="F178">
            <v>14198</v>
          </cell>
          <cell r="G178">
            <v>4259.4000000000005</v>
          </cell>
          <cell r="H178">
            <v>0.7</v>
          </cell>
        </row>
        <row r="179">
          <cell r="C179" t="str">
            <v>U-FM-25/FM-50</v>
          </cell>
          <cell r="D179">
            <v>50</v>
          </cell>
          <cell r="E179" t="str">
            <v>FW Module</v>
          </cell>
          <cell r="F179">
            <v>14198</v>
          </cell>
          <cell r="G179">
            <v>4259.4000000000005</v>
          </cell>
          <cell r="H179">
            <v>0.7</v>
          </cell>
        </row>
        <row r="180">
          <cell r="C180" t="str">
            <v>U-FM-25/FM-50</v>
          </cell>
          <cell r="D180">
            <v>50</v>
          </cell>
          <cell r="E180" t="str">
            <v>FW Module</v>
          </cell>
          <cell r="F180">
            <v>14198</v>
          </cell>
          <cell r="G180">
            <v>4259.4000000000005</v>
          </cell>
          <cell r="H180">
            <v>0.7</v>
          </cell>
        </row>
        <row r="181">
          <cell r="C181" t="str">
            <v>U-FM-25/FM-U</v>
          </cell>
          <cell r="D181" t="str">
            <v>Unlimited</v>
          </cell>
          <cell r="E181" t="str">
            <v>FW Module</v>
          </cell>
          <cell r="F181">
            <v>5399</v>
          </cell>
          <cell r="G181">
            <v>1619.7000000000003</v>
          </cell>
          <cell r="H181">
            <v>0.7</v>
          </cell>
        </row>
        <row r="182">
          <cell r="C182" t="str">
            <v>U-FM-25/FM-U</v>
          </cell>
          <cell r="D182" t="str">
            <v>Unlimited</v>
          </cell>
          <cell r="E182" t="str">
            <v>FW Module</v>
          </cell>
          <cell r="F182">
            <v>5399</v>
          </cell>
          <cell r="G182">
            <v>1619.7000000000003</v>
          </cell>
          <cell r="H182">
            <v>0.7</v>
          </cell>
        </row>
        <row r="183">
          <cell r="C183" t="str">
            <v>U-FM-25/FM-U</v>
          </cell>
          <cell r="D183" t="str">
            <v>Unlimited</v>
          </cell>
          <cell r="E183" t="str">
            <v>FW Module</v>
          </cell>
          <cell r="F183">
            <v>5399</v>
          </cell>
          <cell r="G183">
            <v>1619.7000000000003</v>
          </cell>
          <cell r="H183">
            <v>0.7</v>
          </cell>
        </row>
        <row r="184">
          <cell r="C184" t="str">
            <v>U-FM-50/FM-U</v>
          </cell>
          <cell r="D184" t="str">
            <v>Unlimited</v>
          </cell>
          <cell r="E184" t="str">
            <v>FW Module</v>
          </cell>
          <cell r="F184">
            <v>3799</v>
          </cell>
          <cell r="G184">
            <v>1139.7000000000003</v>
          </cell>
          <cell r="H184">
            <v>0.7</v>
          </cell>
        </row>
        <row r="185">
          <cell r="C185" t="str">
            <v>U-FM-50/FM-U</v>
          </cell>
          <cell r="D185" t="str">
            <v>Unlimited</v>
          </cell>
          <cell r="E185" t="str">
            <v>FW Module</v>
          </cell>
          <cell r="F185">
            <v>3799</v>
          </cell>
          <cell r="G185">
            <v>1139.7000000000003</v>
          </cell>
          <cell r="H185">
            <v>0.7</v>
          </cell>
        </row>
        <row r="186">
          <cell r="C186" t="str">
            <v>U-FM-50/FM-U</v>
          </cell>
          <cell r="D186" t="str">
            <v>Unlimited</v>
          </cell>
          <cell r="E186" t="str">
            <v>FW Module</v>
          </cell>
          <cell r="F186">
            <v>3799</v>
          </cell>
          <cell r="G186">
            <v>1139.7000000000003</v>
          </cell>
          <cell r="H186">
            <v>0.7</v>
          </cell>
        </row>
        <row r="187">
          <cell r="C187" t="str">
            <v>U-FM-50/FM-U</v>
          </cell>
          <cell r="D187" t="str">
            <v>Unlimited</v>
          </cell>
          <cell r="E187" t="str">
            <v>FW Module</v>
          </cell>
          <cell r="F187">
            <v>3799</v>
          </cell>
          <cell r="G187">
            <v>1139.7000000000003</v>
          </cell>
          <cell r="H187">
            <v>0.7</v>
          </cell>
        </row>
        <row r="188">
          <cell r="C188" t="str">
            <v>V-FM-U</v>
          </cell>
          <cell r="D188" t="str">
            <v>Unlimited</v>
          </cell>
          <cell r="E188" t="str">
            <v>FW Module</v>
          </cell>
          <cell r="F188">
            <v>2445</v>
          </cell>
          <cell r="G188">
            <v>0.65</v>
          </cell>
          <cell r="H188">
            <v>855.75</v>
          </cell>
        </row>
        <row r="189">
          <cell r="C189" t="str">
            <v>CPFW-GSC-U-FWZ1</v>
          </cell>
          <cell r="D189" t="str">
            <v>Unlimited</v>
          </cell>
          <cell r="E189" t="str">
            <v>Global Security Center</v>
          </cell>
          <cell r="F189">
            <v>49995</v>
          </cell>
          <cell r="G189">
            <v>0.65</v>
          </cell>
          <cell r="H189">
            <v>17498.25</v>
          </cell>
        </row>
        <row r="190">
          <cell r="C190" t="str">
            <v>BABN-IM-U</v>
          </cell>
          <cell r="D190" t="str">
            <v>Unlimited</v>
          </cell>
          <cell r="E190" t="str">
            <v>FW Inspection Module</v>
          </cell>
          <cell r="F190">
            <v>4995</v>
          </cell>
          <cell r="G190">
            <v>1248.75</v>
          </cell>
          <cell r="H190">
            <v>0.75</v>
          </cell>
        </row>
        <row r="191">
          <cell r="C191" t="str">
            <v>BARN-IM-U</v>
          </cell>
          <cell r="D191" t="str">
            <v>Unlimited</v>
          </cell>
          <cell r="E191" t="str">
            <v>FW Inspection Module</v>
          </cell>
          <cell r="F191">
            <v>1200</v>
          </cell>
          <cell r="G191">
            <v>300</v>
          </cell>
          <cell r="H191">
            <v>0.75</v>
          </cell>
        </row>
        <row r="192">
          <cell r="C192" t="str">
            <v>BASN-IM-U</v>
          </cell>
          <cell r="D192" t="str">
            <v>Unlimited</v>
          </cell>
          <cell r="E192" t="str">
            <v>FW Inspection Module</v>
          </cell>
          <cell r="F192">
            <v>3495</v>
          </cell>
          <cell r="G192">
            <v>873.75</v>
          </cell>
          <cell r="H192">
            <v>0.75</v>
          </cell>
        </row>
        <row r="193">
          <cell r="C193" t="str">
            <v>BASN-IM-U</v>
          </cell>
          <cell r="D193" t="str">
            <v>Unlimited</v>
          </cell>
          <cell r="E193" t="str">
            <v>FW Inspection Module</v>
          </cell>
          <cell r="F193">
            <v>3495</v>
          </cell>
          <cell r="G193">
            <v>873.75</v>
          </cell>
          <cell r="H193">
            <v>0.75</v>
          </cell>
        </row>
        <row r="194">
          <cell r="C194" t="str">
            <v>CPFW-IM-1-V40</v>
          </cell>
          <cell r="D194">
            <v>1</v>
          </cell>
          <cell r="E194" t="str">
            <v>FW Inspection Module</v>
          </cell>
          <cell r="F194">
            <v>495</v>
          </cell>
          <cell r="G194">
            <v>0.65</v>
          </cell>
          <cell r="H194">
            <v>173.25</v>
          </cell>
        </row>
        <row r="195">
          <cell r="C195" t="str">
            <v>CPFW-IM-25</v>
          </cell>
          <cell r="D195">
            <v>25</v>
          </cell>
          <cell r="E195" t="str">
            <v>FW Inspection Module</v>
          </cell>
          <cell r="F195">
            <v>995</v>
          </cell>
          <cell r="G195">
            <v>0.65</v>
          </cell>
          <cell r="H195">
            <v>348.25</v>
          </cell>
        </row>
        <row r="196">
          <cell r="C196" t="str">
            <v>CPFW-IM-250</v>
          </cell>
          <cell r="D196">
            <v>250</v>
          </cell>
          <cell r="E196" t="str">
            <v>FW Inspection Module</v>
          </cell>
          <cell r="F196">
            <v>3495</v>
          </cell>
          <cell r="G196">
            <v>0.65</v>
          </cell>
          <cell r="H196">
            <v>1223.25</v>
          </cell>
        </row>
        <row r="197">
          <cell r="C197" t="str">
            <v>CPFW-IM-250-V40</v>
          </cell>
          <cell r="D197">
            <v>250</v>
          </cell>
          <cell r="E197" t="str">
            <v>FW Inspection Module</v>
          </cell>
          <cell r="F197">
            <v>3495</v>
          </cell>
          <cell r="G197">
            <v>0.65</v>
          </cell>
          <cell r="H197">
            <v>1223.25</v>
          </cell>
        </row>
        <row r="198">
          <cell r="C198" t="str">
            <v>CPFW-IM-25-V40</v>
          </cell>
          <cell r="D198">
            <v>50</v>
          </cell>
          <cell r="E198" t="str">
            <v>FW Inspection Module</v>
          </cell>
          <cell r="F198">
            <v>1995</v>
          </cell>
          <cell r="G198">
            <v>0.65</v>
          </cell>
          <cell r="H198">
            <v>698.25</v>
          </cell>
        </row>
        <row r="199">
          <cell r="C199" t="str">
            <v>CPFW-IM-50</v>
          </cell>
          <cell r="D199">
            <v>50</v>
          </cell>
          <cell r="E199" t="str">
            <v>FW Inspection Module</v>
          </cell>
          <cell r="F199">
            <v>1995</v>
          </cell>
          <cell r="G199">
            <v>0.65</v>
          </cell>
          <cell r="H199">
            <v>698.25</v>
          </cell>
        </row>
        <row r="200">
          <cell r="C200" t="str">
            <v>CPFW-IM-50-V40</v>
          </cell>
          <cell r="D200">
            <v>25</v>
          </cell>
          <cell r="E200" t="str">
            <v>FW Inspection Module</v>
          </cell>
          <cell r="F200">
            <v>995</v>
          </cell>
          <cell r="G200">
            <v>0.65</v>
          </cell>
          <cell r="H200">
            <v>348.25</v>
          </cell>
        </row>
        <row r="201">
          <cell r="C201" t="str">
            <v>CPFW-IM-U</v>
          </cell>
          <cell r="D201" t="str">
            <v>Unlimited</v>
          </cell>
          <cell r="E201" t="str">
            <v>FW Inspection Module</v>
          </cell>
          <cell r="F201">
            <v>4995</v>
          </cell>
          <cell r="G201">
            <v>0.65</v>
          </cell>
          <cell r="H201">
            <v>1748.25</v>
          </cell>
        </row>
        <row r="202">
          <cell r="C202" t="str">
            <v>CPFW-IM-U-V40</v>
          </cell>
          <cell r="D202" t="str">
            <v>Unlimited</v>
          </cell>
          <cell r="E202" t="str">
            <v>FW Inspection Module</v>
          </cell>
          <cell r="F202">
            <v>4995</v>
          </cell>
          <cell r="G202">
            <v>0.65</v>
          </cell>
          <cell r="H202">
            <v>1748.25</v>
          </cell>
        </row>
        <row r="203">
          <cell r="C203" t="str">
            <v>IPXX-VPN210-3DES-V40</v>
          </cell>
          <cell r="D203">
            <v>50</v>
          </cell>
          <cell r="E203" t="str">
            <v>VPN-1 Inspection Module</v>
          </cell>
          <cell r="F203">
            <v>1870</v>
          </cell>
          <cell r="G203">
            <v>0</v>
          </cell>
          <cell r="H203">
            <v>1870</v>
          </cell>
        </row>
        <row r="204">
          <cell r="C204" t="str">
            <v>IPXX-VPN210-3DES-V41</v>
          </cell>
          <cell r="D204">
            <v>50</v>
          </cell>
          <cell r="E204" t="str">
            <v>VPN-1 Inspection Module</v>
          </cell>
        </row>
        <row r="205">
          <cell r="C205" t="str">
            <v>IPXX-VPN210-DES-V41</v>
          </cell>
          <cell r="D205">
            <v>50</v>
          </cell>
          <cell r="E205" t="str">
            <v>VPN-1 Inspection Module</v>
          </cell>
        </row>
        <row r="206">
          <cell r="C206" t="str">
            <v>IPXX-VPN210-DES-V40</v>
          </cell>
          <cell r="D206">
            <v>50</v>
          </cell>
          <cell r="E206" t="str">
            <v>VPN-1 Inspection Module</v>
          </cell>
          <cell r="F206">
            <v>1870</v>
          </cell>
          <cell r="G206">
            <v>0</v>
          </cell>
          <cell r="H206">
            <v>1870</v>
          </cell>
        </row>
        <row r="207">
          <cell r="C207" t="str">
            <v>IPXX-VPN210-FWZ1-V40</v>
          </cell>
          <cell r="D207">
            <v>50</v>
          </cell>
          <cell r="E207" t="str">
            <v>VPN-1 Inspection Module</v>
          </cell>
          <cell r="F207">
            <v>1870</v>
          </cell>
          <cell r="G207">
            <v>0</v>
          </cell>
          <cell r="H207">
            <v>1870</v>
          </cell>
        </row>
        <row r="208">
          <cell r="C208" t="str">
            <v>IPXX-VPN210G-DES-V41</v>
          </cell>
          <cell r="D208">
            <v>50</v>
          </cell>
          <cell r="E208" t="str">
            <v>VPN-1 Inspection Module</v>
          </cell>
        </row>
        <row r="209">
          <cell r="C209" t="str">
            <v>IPXX-VPN220-3DES-V40</v>
          </cell>
          <cell r="D209">
            <v>250</v>
          </cell>
          <cell r="E209" t="str">
            <v>VPN-1 Inspection Module</v>
          </cell>
          <cell r="F209">
            <v>3123</v>
          </cell>
          <cell r="G209">
            <v>0</v>
          </cell>
          <cell r="H209">
            <v>3123</v>
          </cell>
        </row>
        <row r="210">
          <cell r="C210" t="str">
            <v>IPXX-VPN220-3DES-V41</v>
          </cell>
          <cell r="D210">
            <v>250</v>
          </cell>
          <cell r="E210" t="str">
            <v>VPN-1 Inspection Module</v>
          </cell>
        </row>
        <row r="211">
          <cell r="C211" t="str">
            <v>IPXX-VPN220-DES-V40</v>
          </cell>
          <cell r="D211">
            <v>250</v>
          </cell>
          <cell r="E211" t="str">
            <v>VPN-1 Inspection Module</v>
          </cell>
          <cell r="F211">
            <v>3123</v>
          </cell>
          <cell r="G211">
            <v>0</v>
          </cell>
          <cell r="H211">
            <v>3123</v>
          </cell>
        </row>
        <row r="212">
          <cell r="C212" t="str">
            <v>IPXX-VPN220-FWZ1-V40</v>
          </cell>
          <cell r="D212">
            <v>250</v>
          </cell>
          <cell r="E212" t="str">
            <v>VPN-1 Inspection Module</v>
          </cell>
          <cell r="F212">
            <v>3123</v>
          </cell>
          <cell r="G212">
            <v>0</v>
          </cell>
          <cell r="H212">
            <v>3123</v>
          </cell>
        </row>
        <row r="213">
          <cell r="C213" t="str">
            <v xml:space="preserve">IPXX-VPN230-DES-V40-F </v>
          </cell>
          <cell r="D213">
            <v>500</v>
          </cell>
          <cell r="E213" t="str">
            <v>VPN-1 Inspection Module</v>
          </cell>
        </row>
        <row r="214">
          <cell r="C214" t="str">
            <v>XYXX-IM-25</v>
          </cell>
          <cell r="D214">
            <v>25</v>
          </cell>
          <cell r="E214" t="str">
            <v>FW Inspection Module</v>
          </cell>
          <cell r="F214">
            <v>995</v>
          </cell>
          <cell r="G214">
            <v>248.75</v>
          </cell>
          <cell r="H214">
            <v>0.75</v>
          </cell>
        </row>
        <row r="215">
          <cell r="C215" t="str">
            <v>XYXX-IM-50</v>
          </cell>
          <cell r="D215">
            <v>50</v>
          </cell>
          <cell r="E215" t="str">
            <v>FW Inspection Module</v>
          </cell>
          <cell r="F215">
            <v>1995</v>
          </cell>
          <cell r="G215">
            <v>498.75</v>
          </cell>
          <cell r="H215">
            <v>0.75</v>
          </cell>
        </row>
        <row r="216">
          <cell r="C216" t="str">
            <v>XY09-IM-U</v>
          </cell>
          <cell r="D216" t="str">
            <v>Unlimited</v>
          </cell>
          <cell r="E216" t="str">
            <v>FW Inspection Module</v>
          </cell>
          <cell r="F216">
            <v>4995</v>
          </cell>
          <cell r="G216">
            <v>1248.75</v>
          </cell>
          <cell r="H216">
            <v>0.75</v>
          </cell>
        </row>
        <row r="217">
          <cell r="C217" t="str">
            <v>XY09-IM-U</v>
          </cell>
          <cell r="D217" t="str">
            <v>Unlimited</v>
          </cell>
          <cell r="E217" t="str">
            <v>FW Inspection Module</v>
          </cell>
          <cell r="F217">
            <v>4995</v>
          </cell>
          <cell r="G217">
            <v>1248.75</v>
          </cell>
          <cell r="H217">
            <v>0.75</v>
          </cell>
        </row>
        <row r="218">
          <cell r="C218" t="str">
            <v>XY09-IM-U</v>
          </cell>
          <cell r="D218" t="str">
            <v>Unlimited</v>
          </cell>
          <cell r="E218" t="str">
            <v>FW Inspection Module</v>
          </cell>
          <cell r="F218">
            <v>4995</v>
          </cell>
          <cell r="G218">
            <v>1248.75</v>
          </cell>
          <cell r="H218">
            <v>0.75</v>
          </cell>
        </row>
        <row r="219">
          <cell r="C219" t="str">
            <v>XY09-IM-U</v>
          </cell>
          <cell r="D219" t="str">
            <v>Unlimited</v>
          </cell>
          <cell r="E219" t="str">
            <v>FW Inspection Module</v>
          </cell>
          <cell r="F219">
            <v>4995</v>
          </cell>
          <cell r="G219">
            <v>1248.75</v>
          </cell>
          <cell r="H219">
            <v>0.75</v>
          </cell>
        </row>
        <row r="220">
          <cell r="C220" t="str">
            <v>XY09-IM-U</v>
          </cell>
          <cell r="D220" t="str">
            <v>Unlimited</v>
          </cell>
          <cell r="E220" t="str">
            <v>FW Inspection Module</v>
          </cell>
          <cell r="F220">
            <v>4995</v>
          </cell>
          <cell r="G220">
            <v>1248.75</v>
          </cell>
          <cell r="H220">
            <v>0.75</v>
          </cell>
        </row>
        <row r="221">
          <cell r="C221" t="str">
            <v>XY09-IM-U</v>
          </cell>
          <cell r="D221" t="str">
            <v>Unlimited</v>
          </cell>
          <cell r="E221" t="str">
            <v>FW Inspection Module</v>
          </cell>
          <cell r="F221">
            <v>4995</v>
          </cell>
          <cell r="G221">
            <v>1248.75</v>
          </cell>
          <cell r="H221">
            <v>0.75</v>
          </cell>
        </row>
        <row r="222">
          <cell r="C222" t="str">
            <v>XY09-IM-U</v>
          </cell>
          <cell r="D222" t="str">
            <v>Unlimited</v>
          </cell>
          <cell r="E222" t="str">
            <v>FW Inspection Module</v>
          </cell>
          <cell r="F222">
            <v>4995</v>
          </cell>
          <cell r="G222">
            <v>1248.75</v>
          </cell>
          <cell r="H222">
            <v>0.75</v>
          </cell>
        </row>
        <row r="223">
          <cell r="C223" t="str">
            <v>XY09-IM-U</v>
          </cell>
          <cell r="D223" t="str">
            <v>Unlimited</v>
          </cell>
          <cell r="E223" t="str">
            <v>FW Inspection Module</v>
          </cell>
          <cell r="F223">
            <v>4995</v>
          </cell>
          <cell r="G223">
            <v>1248.75</v>
          </cell>
          <cell r="H223">
            <v>0.75</v>
          </cell>
        </row>
        <row r="224">
          <cell r="C224" t="str">
            <v>XY09-IM-U</v>
          </cell>
          <cell r="D224" t="str">
            <v>Unlimited</v>
          </cell>
          <cell r="E224" t="str">
            <v>FW Inspection Module</v>
          </cell>
          <cell r="F224">
            <v>4995</v>
          </cell>
          <cell r="G224">
            <v>1248.75</v>
          </cell>
          <cell r="H224">
            <v>0.75</v>
          </cell>
        </row>
        <row r="225">
          <cell r="C225" t="str">
            <v>XY09-IM-U</v>
          </cell>
          <cell r="D225" t="str">
            <v>Unlimited</v>
          </cell>
          <cell r="E225" t="str">
            <v>FW Inspection Module</v>
          </cell>
          <cell r="F225">
            <v>4995</v>
          </cell>
          <cell r="G225">
            <v>1248.75</v>
          </cell>
          <cell r="H225">
            <v>0.75</v>
          </cell>
        </row>
        <row r="226">
          <cell r="C226" t="str">
            <v>XY09-IM-U</v>
          </cell>
          <cell r="D226" t="str">
            <v>Unlimited</v>
          </cell>
          <cell r="E226" t="str">
            <v>FW Inspection Module</v>
          </cell>
          <cell r="F226">
            <v>4995</v>
          </cell>
          <cell r="G226">
            <v>1248.75</v>
          </cell>
          <cell r="H226">
            <v>0.75</v>
          </cell>
        </row>
        <row r="227">
          <cell r="C227" t="str">
            <v>XYPS-IM-U</v>
          </cell>
          <cell r="D227" t="str">
            <v>Unlimited</v>
          </cell>
          <cell r="E227" t="str">
            <v>FW Inspection Module</v>
          </cell>
          <cell r="F227">
            <v>3495</v>
          </cell>
          <cell r="G227">
            <v>873.75</v>
          </cell>
          <cell r="H227">
            <v>0.75</v>
          </cell>
        </row>
        <row r="228">
          <cell r="C228" t="str">
            <v>XYPS-IM-U</v>
          </cell>
          <cell r="D228" t="str">
            <v>Unlimited</v>
          </cell>
          <cell r="E228" t="str">
            <v>FW Inspection Module</v>
          </cell>
          <cell r="F228">
            <v>3495</v>
          </cell>
          <cell r="G228">
            <v>873.75</v>
          </cell>
          <cell r="H228">
            <v>0.75</v>
          </cell>
        </row>
        <row r="229">
          <cell r="C229" t="str">
            <v>M-ENC-25</v>
          </cell>
          <cell r="E229" t="str">
            <v>Maintenance</v>
          </cell>
          <cell r="F229">
            <v>995</v>
          </cell>
          <cell r="G229">
            <v>134.32500000000002</v>
          </cell>
          <cell r="H229">
            <v>0.86499999999999999</v>
          </cell>
        </row>
        <row r="230">
          <cell r="C230" t="str">
            <v>M-ENC-25</v>
          </cell>
          <cell r="E230" t="str">
            <v>Maintenance</v>
          </cell>
          <cell r="F230">
            <v>995</v>
          </cell>
          <cell r="G230">
            <v>134.32500000000002</v>
          </cell>
          <cell r="H230">
            <v>0.86499999999999999</v>
          </cell>
        </row>
        <row r="231">
          <cell r="C231" t="str">
            <v>M-ENC-25</v>
          </cell>
          <cell r="E231" t="str">
            <v>Maintenance</v>
          </cell>
          <cell r="F231">
            <v>995</v>
          </cell>
          <cell r="G231">
            <v>134.32500000000002</v>
          </cell>
          <cell r="H231">
            <v>0.86499999999999999</v>
          </cell>
        </row>
        <row r="232">
          <cell r="C232" t="str">
            <v>M-ENC-250</v>
          </cell>
          <cell r="E232" t="str">
            <v>Maintenance</v>
          </cell>
          <cell r="F232">
            <v>2995</v>
          </cell>
          <cell r="G232">
            <v>404.32500000000005</v>
          </cell>
          <cell r="H232">
            <v>0.86499999999999999</v>
          </cell>
        </row>
        <row r="233">
          <cell r="C233" t="str">
            <v>M-ENC-250</v>
          </cell>
          <cell r="E233" t="str">
            <v>Maintenance</v>
          </cell>
          <cell r="F233">
            <v>2995</v>
          </cell>
          <cell r="G233">
            <v>404.32500000000005</v>
          </cell>
          <cell r="H233">
            <v>0.86499999999999999</v>
          </cell>
        </row>
        <row r="234">
          <cell r="C234" t="str">
            <v>M-ENC-250</v>
          </cell>
          <cell r="E234" t="str">
            <v>Maintenance</v>
          </cell>
          <cell r="F234">
            <v>2995</v>
          </cell>
          <cell r="G234">
            <v>404.32500000000005</v>
          </cell>
          <cell r="H234">
            <v>0.86499999999999999</v>
          </cell>
        </row>
        <row r="235">
          <cell r="C235" t="str">
            <v>M-ENC-U</v>
          </cell>
          <cell r="E235" t="str">
            <v>Maintenance</v>
          </cell>
          <cell r="F235">
            <v>2995</v>
          </cell>
          <cell r="G235">
            <v>404.32500000000005</v>
          </cell>
          <cell r="H235">
            <v>0.86499999999999999</v>
          </cell>
        </row>
        <row r="236">
          <cell r="C236" t="str">
            <v>M-ENC-U</v>
          </cell>
          <cell r="E236" t="str">
            <v>Maintenance</v>
          </cell>
          <cell r="F236">
            <v>2995</v>
          </cell>
          <cell r="G236">
            <v>404.32500000000005</v>
          </cell>
          <cell r="H236">
            <v>0.86499999999999999</v>
          </cell>
        </row>
        <row r="237">
          <cell r="C237" t="str">
            <v>M-ENC-U</v>
          </cell>
          <cell r="E237" t="str">
            <v>Maintenance</v>
          </cell>
          <cell r="F237">
            <v>2995</v>
          </cell>
          <cell r="G237">
            <v>404.32500000000005</v>
          </cell>
          <cell r="H237">
            <v>0.86499999999999999</v>
          </cell>
        </row>
        <row r="238">
          <cell r="C238" t="str">
            <v>M-ENC-U</v>
          </cell>
          <cell r="E238" t="str">
            <v>Maintenance</v>
          </cell>
          <cell r="F238">
            <v>2995</v>
          </cell>
          <cell r="G238">
            <v>404.32500000000005</v>
          </cell>
          <cell r="H238">
            <v>0.86499999999999999</v>
          </cell>
        </row>
        <row r="239">
          <cell r="C239" t="str">
            <v>M-ENC-U</v>
          </cell>
          <cell r="E239" t="str">
            <v>Maintenance</v>
          </cell>
          <cell r="F239">
            <v>2995</v>
          </cell>
          <cell r="G239">
            <v>404.32500000000005</v>
          </cell>
          <cell r="H239">
            <v>0.86499999999999999</v>
          </cell>
        </row>
        <row r="240">
          <cell r="C240" t="str">
            <v>M-ENC-U</v>
          </cell>
          <cell r="E240" t="str">
            <v>Maintenance</v>
          </cell>
          <cell r="F240">
            <v>2995</v>
          </cell>
          <cell r="G240">
            <v>404.32500000000005</v>
          </cell>
          <cell r="H240">
            <v>0.86499999999999999</v>
          </cell>
        </row>
        <row r="241">
          <cell r="C241" t="str">
            <v>M-EPC</v>
          </cell>
          <cell r="E241" t="str">
            <v>Maintenance</v>
          </cell>
          <cell r="F241">
            <v>18990</v>
          </cell>
          <cell r="G241">
            <v>2563.65</v>
          </cell>
          <cell r="H241">
            <v>0.86499999999999999</v>
          </cell>
        </row>
        <row r="242">
          <cell r="C242" t="str">
            <v>M-EPC</v>
          </cell>
          <cell r="E242" t="str">
            <v>Maintenance</v>
          </cell>
          <cell r="F242">
            <v>18990</v>
          </cell>
          <cell r="G242">
            <v>2563.65</v>
          </cell>
          <cell r="H242">
            <v>0.86499999999999999</v>
          </cell>
        </row>
        <row r="243">
          <cell r="C243" t="str">
            <v>M-EPC</v>
          </cell>
          <cell r="E243" t="str">
            <v>Maintenance</v>
          </cell>
          <cell r="F243">
            <v>18990</v>
          </cell>
          <cell r="G243">
            <v>2563.65</v>
          </cell>
          <cell r="H243">
            <v>0.86499999999999999</v>
          </cell>
        </row>
        <row r="244">
          <cell r="C244" t="str">
            <v>M-EPC</v>
          </cell>
          <cell r="E244" t="str">
            <v>Maintenance</v>
          </cell>
          <cell r="F244">
            <v>18990</v>
          </cell>
          <cell r="G244">
            <v>2563.65</v>
          </cell>
          <cell r="H244">
            <v>0.86499999999999999</v>
          </cell>
        </row>
        <row r="245">
          <cell r="C245" t="str">
            <v>M-EPC</v>
          </cell>
          <cell r="E245" t="str">
            <v>Maintenance</v>
          </cell>
          <cell r="F245">
            <v>18990</v>
          </cell>
          <cell r="G245">
            <v>2563.65</v>
          </cell>
          <cell r="H245">
            <v>0.86499999999999999</v>
          </cell>
        </row>
        <row r="246">
          <cell r="C246" t="str">
            <v>M-EPC</v>
          </cell>
          <cell r="E246" t="str">
            <v>Maintenance</v>
          </cell>
          <cell r="F246">
            <v>18990</v>
          </cell>
          <cell r="G246">
            <v>2563.65</v>
          </cell>
          <cell r="H246">
            <v>0.86499999999999999</v>
          </cell>
        </row>
        <row r="247">
          <cell r="C247" t="str">
            <v>M-ESC</v>
          </cell>
          <cell r="E247" t="str">
            <v>Maintenance</v>
          </cell>
          <cell r="F247">
            <v>11995</v>
          </cell>
          <cell r="G247">
            <v>1619.325</v>
          </cell>
          <cell r="H247">
            <v>0.86499999999999999</v>
          </cell>
        </row>
        <row r="248">
          <cell r="C248" t="str">
            <v>M-ESC</v>
          </cell>
          <cell r="E248" t="str">
            <v>Maintenance</v>
          </cell>
          <cell r="F248">
            <v>11995</v>
          </cell>
          <cell r="G248">
            <v>1619.325</v>
          </cell>
          <cell r="H248">
            <v>0.86499999999999999</v>
          </cell>
        </row>
        <row r="249">
          <cell r="C249" t="str">
            <v>M-ESC</v>
          </cell>
          <cell r="E249" t="str">
            <v>Maintenance</v>
          </cell>
          <cell r="F249">
            <v>11995</v>
          </cell>
          <cell r="G249">
            <v>1619.325</v>
          </cell>
          <cell r="H249">
            <v>0.86499999999999999</v>
          </cell>
        </row>
        <row r="250">
          <cell r="C250" t="str">
            <v>M-ESC</v>
          </cell>
          <cell r="E250" t="str">
            <v>Maintenance</v>
          </cell>
          <cell r="F250">
            <v>11995</v>
          </cell>
          <cell r="G250">
            <v>1619.325</v>
          </cell>
          <cell r="H250">
            <v>0.86499999999999999</v>
          </cell>
        </row>
        <row r="251">
          <cell r="C251" t="str">
            <v>M-ESC</v>
          </cell>
          <cell r="E251" t="str">
            <v>Maintenance</v>
          </cell>
          <cell r="F251">
            <v>11995</v>
          </cell>
          <cell r="G251">
            <v>1619.325</v>
          </cell>
          <cell r="H251">
            <v>0.86499999999999999</v>
          </cell>
        </row>
        <row r="252">
          <cell r="C252" t="str">
            <v>M-ESC</v>
          </cell>
          <cell r="E252" t="str">
            <v>Maintenance</v>
          </cell>
          <cell r="F252">
            <v>11995</v>
          </cell>
          <cell r="G252">
            <v>1619.325</v>
          </cell>
          <cell r="H252">
            <v>0.86499999999999999</v>
          </cell>
        </row>
        <row r="253">
          <cell r="C253" t="str">
            <v>M-FIG-25</v>
          </cell>
          <cell r="E253" t="str">
            <v>Maintenance</v>
          </cell>
          <cell r="F253">
            <v>2995</v>
          </cell>
          <cell r="G253">
            <v>404.32500000000005</v>
          </cell>
          <cell r="H253">
            <v>0.86499999999999999</v>
          </cell>
        </row>
        <row r="254">
          <cell r="C254" t="str">
            <v>M-FIG-25</v>
          </cell>
          <cell r="E254" t="str">
            <v>Maintenance</v>
          </cell>
          <cell r="F254">
            <v>2995</v>
          </cell>
          <cell r="G254">
            <v>404.32500000000005</v>
          </cell>
          <cell r="H254">
            <v>0.86499999999999999</v>
          </cell>
        </row>
        <row r="255">
          <cell r="C255" t="str">
            <v>M-FIG-25</v>
          </cell>
          <cell r="E255" t="str">
            <v>Maintenance</v>
          </cell>
          <cell r="F255">
            <v>2995</v>
          </cell>
          <cell r="G255">
            <v>404.32500000000005</v>
          </cell>
          <cell r="H255">
            <v>0.86499999999999999</v>
          </cell>
        </row>
        <row r="256">
          <cell r="C256" t="str">
            <v>M-FIG-25</v>
          </cell>
          <cell r="E256" t="str">
            <v>Maintenance</v>
          </cell>
          <cell r="F256">
            <v>2995</v>
          </cell>
          <cell r="G256">
            <v>404.32500000000005</v>
          </cell>
          <cell r="H256">
            <v>0.86499999999999999</v>
          </cell>
        </row>
        <row r="257">
          <cell r="C257" t="str">
            <v>M-FIG-25</v>
          </cell>
          <cell r="E257" t="str">
            <v>Maintenance</v>
          </cell>
          <cell r="F257">
            <v>2995</v>
          </cell>
          <cell r="G257">
            <v>404.32500000000005</v>
          </cell>
          <cell r="H257">
            <v>0.86499999999999999</v>
          </cell>
        </row>
        <row r="258">
          <cell r="C258" t="str">
            <v>M-FIG-25</v>
          </cell>
          <cell r="E258" t="str">
            <v>Maintenance</v>
          </cell>
          <cell r="F258">
            <v>2995</v>
          </cell>
          <cell r="G258">
            <v>404.32500000000005</v>
          </cell>
          <cell r="H258">
            <v>0.86499999999999999</v>
          </cell>
        </row>
        <row r="259">
          <cell r="C259" t="str">
            <v>M-FIG-250</v>
          </cell>
          <cell r="E259" t="str">
            <v>Maintenance</v>
          </cell>
          <cell r="F259">
            <v>9995</v>
          </cell>
          <cell r="G259">
            <v>1349.325</v>
          </cell>
          <cell r="H259">
            <v>0.86499999999999999</v>
          </cell>
        </row>
        <row r="260">
          <cell r="C260" t="str">
            <v>M-FIG-250</v>
          </cell>
          <cell r="E260" t="str">
            <v>Maintenance</v>
          </cell>
          <cell r="F260">
            <v>9995</v>
          </cell>
          <cell r="G260">
            <v>1349.325</v>
          </cell>
          <cell r="H260">
            <v>0.86499999999999999</v>
          </cell>
        </row>
        <row r="261">
          <cell r="C261" t="str">
            <v>M-FIG-250</v>
          </cell>
          <cell r="E261" t="str">
            <v>Maintenance</v>
          </cell>
          <cell r="F261">
            <v>9995</v>
          </cell>
          <cell r="G261">
            <v>1349.325</v>
          </cell>
          <cell r="H261">
            <v>0.86499999999999999</v>
          </cell>
        </row>
        <row r="262">
          <cell r="C262" t="str">
            <v>M-FIG-250</v>
          </cell>
          <cell r="E262" t="str">
            <v>Maintenance</v>
          </cell>
          <cell r="F262">
            <v>9995</v>
          </cell>
          <cell r="G262">
            <v>1349.325</v>
          </cell>
          <cell r="H262">
            <v>0.86499999999999999</v>
          </cell>
        </row>
        <row r="263">
          <cell r="C263" t="str">
            <v>M-FIG-250</v>
          </cell>
          <cell r="E263" t="str">
            <v>Maintenance</v>
          </cell>
          <cell r="F263">
            <v>9995</v>
          </cell>
          <cell r="G263">
            <v>1349.325</v>
          </cell>
          <cell r="H263">
            <v>0.86499999999999999</v>
          </cell>
        </row>
        <row r="264">
          <cell r="C264" t="str">
            <v>M-FIG-250</v>
          </cell>
          <cell r="E264" t="str">
            <v>Maintenance</v>
          </cell>
          <cell r="F264">
            <v>9995</v>
          </cell>
          <cell r="G264">
            <v>1349.325</v>
          </cell>
          <cell r="H264">
            <v>0.86499999999999999</v>
          </cell>
        </row>
        <row r="265">
          <cell r="C265" t="str">
            <v>M-FIG-50</v>
          </cell>
          <cell r="E265" t="str">
            <v>Maintenance</v>
          </cell>
          <cell r="F265">
            <v>4995</v>
          </cell>
          <cell r="G265">
            <v>674.32500000000005</v>
          </cell>
          <cell r="H265">
            <v>0.86499999999999999</v>
          </cell>
        </row>
        <row r="266">
          <cell r="C266" t="str">
            <v>M-FIG-50</v>
          </cell>
          <cell r="E266" t="str">
            <v>Maintenance</v>
          </cell>
          <cell r="F266">
            <v>4995</v>
          </cell>
          <cell r="G266">
            <v>674.32500000000005</v>
          </cell>
          <cell r="H266">
            <v>0.86499999999999999</v>
          </cell>
        </row>
        <row r="267">
          <cell r="C267" t="str">
            <v>M-FIG-50</v>
          </cell>
          <cell r="E267" t="str">
            <v>Maintenance</v>
          </cell>
          <cell r="F267">
            <v>4995</v>
          </cell>
          <cell r="G267">
            <v>674.32500000000005</v>
          </cell>
          <cell r="H267">
            <v>0.86499999999999999</v>
          </cell>
        </row>
        <row r="268">
          <cell r="C268" t="str">
            <v>M-FIG-50</v>
          </cell>
          <cell r="E268" t="str">
            <v>Maintenance</v>
          </cell>
          <cell r="F268">
            <v>4995</v>
          </cell>
          <cell r="G268">
            <v>674.32500000000005</v>
          </cell>
          <cell r="H268">
            <v>0.86499999999999999</v>
          </cell>
        </row>
        <row r="269">
          <cell r="C269" t="str">
            <v>M-FIG-50</v>
          </cell>
          <cell r="E269" t="str">
            <v>Maintenance</v>
          </cell>
          <cell r="F269">
            <v>4995</v>
          </cell>
          <cell r="G269">
            <v>674.32500000000005</v>
          </cell>
          <cell r="H269">
            <v>0.86499999999999999</v>
          </cell>
        </row>
        <row r="270">
          <cell r="C270" t="str">
            <v>M-FIG-50</v>
          </cell>
          <cell r="E270" t="str">
            <v>Maintenance</v>
          </cell>
          <cell r="F270">
            <v>4995</v>
          </cell>
          <cell r="G270">
            <v>674.32500000000005</v>
          </cell>
          <cell r="H270">
            <v>0.86499999999999999</v>
          </cell>
        </row>
        <row r="271">
          <cell r="C271" t="str">
            <v>M-FM-25</v>
          </cell>
          <cell r="E271" t="str">
            <v>Maintenance</v>
          </cell>
          <cell r="F271">
            <v>1995</v>
          </cell>
          <cell r="G271">
            <v>269.32500000000005</v>
          </cell>
          <cell r="H271">
            <v>0.86499999999999999</v>
          </cell>
        </row>
        <row r="272">
          <cell r="C272" t="str">
            <v>M-FM-25</v>
          </cell>
          <cell r="E272" t="str">
            <v>Maintenance</v>
          </cell>
          <cell r="F272">
            <v>1995</v>
          </cell>
          <cell r="G272">
            <v>269.32500000000005</v>
          </cell>
          <cell r="H272">
            <v>0.86499999999999999</v>
          </cell>
        </row>
        <row r="273">
          <cell r="C273" t="str">
            <v>M-FM-25</v>
          </cell>
          <cell r="E273" t="str">
            <v>Maintenance</v>
          </cell>
          <cell r="F273">
            <v>1995</v>
          </cell>
          <cell r="G273">
            <v>269.32500000000005</v>
          </cell>
          <cell r="H273">
            <v>0.86499999999999999</v>
          </cell>
        </row>
        <row r="274">
          <cell r="C274" t="str">
            <v>M-FM-25</v>
          </cell>
          <cell r="E274" t="str">
            <v>Maintenance</v>
          </cell>
          <cell r="F274">
            <v>1995</v>
          </cell>
          <cell r="G274">
            <v>269.32500000000005</v>
          </cell>
          <cell r="H274">
            <v>0.86499999999999999</v>
          </cell>
        </row>
        <row r="275">
          <cell r="C275" t="str">
            <v>M-FM-25</v>
          </cell>
          <cell r="E275" t="str">
            <v>Maintenance</v>
          </cell>
          <cell r="F275">
            <v>1995</v>
          </cell>
          <cell r="G275">
            <v>269.32500000000005</v>
          </cell>
          <cell r="H275">
            <v>0.86499999999999999</v>
          </cell>
        </row>
        <row r="276">
          <cell r="C276" t="str">
            <v>M-FM-25</v>
          </cell>
          <cell r="E276" t="str">
            <v>Maintenance</v>
          </cell>
          <cell r="F276">
            <v>1995</v>
          </cell>
          <cell r="G276">
            <v>269.32500000000005</v>
          </cell>
          <cell r="H276">
            <v>0.86499999999999999</v>
          </cell>
        </row>
        <row r="277">
          <cell r="C277" t="str">
            <v>M-FM-50</v>
          </cell>
          <cell r="E277" t="str">
            <v>Maintenance</v>
          </cell>
          <cell r="F277">
            <v>3995</v>
          </cell>
          <cell r="G277">
            <v>539.32500000000005</v>
          </cell>
          <cell r="H277">
            <v>0.86499999999999999</v>
          </cell>
        </row>
        <row r="278">
          <cell r="C278" t="str">
            <v>M-FM-50</v>
          </cell>
          <cell r="E278" t="str">
            <v>Maintenance</v>
          </cell>
          <cell r="F278">
            <v>3995</v>
          </cell>
          <cell r="G278">
            <v>539.32500000000005</v>
          </cell>
          <cell r="H278">
            <v>0.86499999999999999</v>
          </cell>
        </row>
        <row r="279">
          <cell r="C279" t="str">
            <v>M-FM-50</v>
          </cell>
          <cell r="E279" t="str">
            <v>Maintenance</v>
          </cell>
          <cell r="F279">
            <v>3995</v>
          </cell>
          <cell r="G279">
            <v>539.32500000000005</v>
          </cell>
          <cell r="H279">
            <v>0.86499999999999999</v>
          </cell>
        </row>
        <row r="280">
          <cell r="C280" t="str">
            <v>M-FM-50</v>
          </cell>
          <cell r="E280" t="str">
            <v>Maintenance</v>
          </cell>
          <cell r="F280">
            <v>3995</v>
          </cell>
          <cell r="G280">
            <v>539.32500000000005</v>
          </cell>
          <cell r="H280">
            <v>0.86499999999999999</v>
          </cell>
        </row>
        <row r="281">
          <cell r="C281" t="str">
            <v>M-FM-50</v>
          </cell>
          <cell r="E281" t="str">
            <v>Maintenance</v>
          </cell>
          <cell r="F281">
            <v>3995</v>
          </cell>
          <cell r="G281">
            <v>539.32500000000005</v>
          </cell>
          <cell r="H281">
            <v>0.86499999999999999</v>
          </cell>
        </row>
        <row r="282">
          <cell r="C282" t="str">
            <v>M-FM-50</v>
          </cell>
          <cell r="E282" t="str">
            <v>Maintenance</v>
          </cell>
          <cell r="F282">
            <v>3995</v>
          </cell>
          <cell r="G282">
            <v>539.32500000000005</v>
          </cell>
          <cell r="H282">
            <v>0.86499999999999999</v>
          </cell>
        </row>
        <row r="283">
          <cell r="C283" t="str">
            <v>M-FM-U</v>
          </cell>
          <cell r="E283" t="str">
            <v>Maintenance</v>
          </cell>
          <cell r="F283">
            <v>6995</v>
          </cell>
          <cell r="G283">
            <v>944.32500000000005</v>
          </cell>
          <cell r="H283">
            <v>0.86499999999999999</v>
          </cell>
        </row>
        <row r="284">
          <cell r="C284" t="str">
            <v>M-FM-U</v>
          </cell>
          <cell r="E284" t="str">
            <v>Maintenance</v>
          </cell>
          <cell r="F284">
            <v>6995</v>
          </cell>
          <cell r="G284">
            <v>944.32500000000005</v>
          </cell>
          <cell r="H284">
            <v>0.86499999999999999</v>
          </cell>
        </row>
        <row r="285">
          <cell r="C285" t="str">
            <v>M-FM-U</v>
          </cell>
          <cell r="E285" t="str">
            <v>Maintenance</v>
          </cell>
          <cell r="F285">
            <v>6995</v>
          </cell>
          <cell r="G285">
            <v>944.32500000000005</v>
          </cell>
          <cell r="H285">
            <v>0.86499999999999999</v>
          </cell>
        </row>
        <row r="286">
          <cell r="C286" t="str">
            <v>M-FM-U</v>
          </cell>
          <cell r="E286" t="str">
            <v>Maintenance</v>
          </cell>
          <cell r="F286">
            <v>6995</v>
          </cell>
          <cell r="G286">
            <v>944.32500000000005</v>
          </cell>
          <cell r="H286">
            <v>0.86499999999999999</v>
          </cell>
        </row>
        <row r="287">
          <cell r="C287" t="str">
            <v>M-FM-U</v>
          </cell>
          <cell r="E287" t="str">
            <v>Maintenance</v>
          </cell>
          <cell r="F287">
            <v>6995</v>
          </cell>
          <cell r="G287">
            <v>944.32500000000005</v>
          </cell>
          <cell r="H287">
            <v>0.86499999999999999</v>
          </cell>
        </row>
        <row r="288">
          <cell r="C288" t="str">
            <v>M-FM-U</v>
          </cell>
          <cell r="E288" t="str">
            <v>Maintenance</v>
          </cell>
          <cell r="F288">
            <v>6995</v>
          </cell>
          <cell r="G288">
            <v>944.32500000000005</v>
          </cell>
          <cell r="H288">
            <v>0.86499999999999999</v>
          </cell>
        </row>
        <row r="289">
          <cell r="C289" t="str">
            <v>M-VEE-U-</v>
          </cell>
          <cell r="E289" t="str">
            <v>Maintenance</v>
          </cell>
          <cell r="F289">
            <v>19995</v>
          </cell>
          <cell r="G289">
            <v>2699.3250000000003</v>
          </cell>
          <cell r="H289">
            <v>0.86499999999999999</v>
          </cell>
        </row>
        <row r="290">
          <cell r="C290" t="str">
            <v>M-VEE-U-</v>
          </cell>
          <cell r="E290" t="str">
            <v>Maintenance</v>
          </cell>
          <cell r="F290">
            <v>19995</v>
          </cell>
          <cell r="G290">
            <v>2699.3250000000003</v>
          </cell>
          <cell r="H290">
            <v>0.86499999999999999</v>
          </cell>
        </row>
        <row r="291">
          <cell r="C291" t="str">
            <v>M-VEE-U-</v>
          </cell>
          <cell r="E291" t="str">
            <v>Maintenance</v>
          </cell>
          <cell r="F291">
            <v>19995</v>
          </cell>
          <cell r="G291">
            <v>2699.3250000000003</v>
          </cell>
          <cell r="H291">
            <v>0.86499999999999999</v>
          </cell>
        </row>
        <row r="292">
          <cell r="C292" t="str">
            <v>M-VIM-1</v>
          </cell>
          <cell r="E292" t="str">
            <v>Maintenance</v>
          </cell>
          <cell r="F292">
            <v>895</v>
          </cell>
          <cell r="G292">
            <v>120.825</v>
          </cell>
          <cell r="H292">
            <v>0.86499999999999999</v>
          </cell>
        </row>
        <row r="293">
          <cell r="C293" t="str">
            <v>M-VIM-1</v>
          </cell>
          <cell r="E293" t="str">
            <v>Maintenance</v>
          </cell>
          <cell r="F293">
            <v>895</v>
          </cell>
          <cell r="G293">
            <v>120.825</v>
          </cell>
          <cell r="H293">
            <v>0.86499999999999999</v>
          </cell>
        </row>
        <row r="294">
          <cell r="C294" t="str">
            <v>M-VIM-1</v>
          </cell>
          <cell r="E294" t="str">
            <v>Maintenance</v>
          </cell>
          <cell r="F294">
            <v>895</v>
          </cell>
          <cell r="G294">
            <v>120.825</v>
          </cell>
          <cell r="H294">
            <v>0.86499999999999999</v>
          </cell>
        </row>
        <row r="295">
          <cell r="C295" t="str">
            <v>M-VIM-1</v>
          </cell>
          <cell r="E295" t="str">
            <v>Maintenance</v>
          </cell>
          <cell r="F295">
            <v>895</v>
          </cell>
          <cell r="G295">
            <v>120.825</v>
          </cell>
          <cell r="H295">
            <v>0.86499999999999999</v>
          </cell>
        </row>
        <row r="296">
          <cell r="C296" t="str">
            <v>SS-REDSC</v>
          </cell>
          <cell r="E296" t="str">
            <v>Maintenance</v>
          </cell>
          <cell r="F296">
            <v>745</v>
          </cell>
          <cell r="G296">
            <v>0.3</v>
          </cell>
          <cell r="H296">
            <v>521.5</v>
          </cell>
        </row>
        <row r="297">
          <cell r="C297" t="str">
            <v>SS-VPN210-3DES</v>
          </cell>
          <cell r="E297" t="str">
            <v>Maintenance</v>
          </cell>
          <cell r="F297">
            <v>524</v>
          </cell>
          <cell r="G297">
            <v>0.3</v>
          </cell>
          <cell r="H297">
            <v>366.79999999999995</v>
          </cell>
        </row>
        <row r="298">
          <cell r="C298" t="str">
            <v>Connect Control Module</v>
          </cell>
          <cell r="F298">
            <v>7995</v>
          </cell>
          <cell r="G298">
            <v>0.65</v>
          </cell>
          <cell r="H298">
            <v>2798.25</v>
          </cell>
        </row>
        <row r="299">
          <cell r="C299" t="str">
            <v>SS-VPN210-DES</v>
          </cell>
          <cell r="E299" t="str">
            <v>Maintenance</v>
          </cell>
          <cell r="F299">
            <v>524</v>
          </cell>
          <cell r="G299">
            <v>0.3</v>
          </cell>
          <cell r="H299">
            <v>366.79999999999995</v>
          </cell>
        </row>
        <row r="300">
          <cell r="C300" t="str">
            <v>SS-VPN210-FWZ1</v>
          </cell>
          <cell r="E300" t="str">
            <v>Maintenance</v>
          </cell>
          <cell r="F300">
            <v>524</v>
          </cell>
          <cell r="G300">
            <v>0.3</v>
          </cell>
          <cell r="H300">
            <v>366.79999999999995</v>
          </cell>
        </row>
        <row r="301">
          <cell r="C301" t="str">
            <v>SS-VPN210G-3DES</v>
          </cell>
          <cell r="E301" t="str">
            <v>Maintenance</v>
          </cell>
          <cell r="F301">
            <v>824.25</v>
          </cell>
          <cell r="G301">
            <v>0.3</v>
          </cell>
          <cell r="H301">
            <v>576.97499999999991</v>
          </cell>
        </row>
        <row r="302">
          <cell r="C302" t="str">
            <v>SS-VPN210G-DES</v>
          </cell>
          <cell r="E302" t="str">
            <v>Maintenance</v>
          </cell>
          <cell r="F302">
            <v>824.25</v>
          </cell>
          <cell r="G302">
            <v>0.3</v>
          </cell>
          <cell r="H302">
            <v>576.97499999999991</v>
          </cell>
        </row>
        <row r="303">
          <cell r="C303" t="str">
            <v>SS-VPN220-3DES</v>
          </cell>
          <cell r="E303" t="str">
            <v>Maintenance</v>
          </cell>
          <cell r="F303">
            <v>974</v>
          </cell>
          <cell r="G303">
            <v>0.3</v>
          </cell>
          <cell r="H303">
            <v>681.8</v>
          </cell>
        </row>
        <row r="304">
          <cell r="C304" t="str">
            <v>SS-VPN220-DES</v>
          </cell>
          <cell r="E304" t="str">
            <v>Maintenance</v>
          </cell>
          <cell r="F304">
            <v>974</v>
          </cell>
          <cell r="G304">
            <v>0.3</v>
          </cell>
          <cell r="H304">
            <v>681.8</v>
          </cell>
        </row>
        <row r="305">
          <cell r="C305" t="str">
            <v>SS-VPN220-FWZ1</v>
          </cell>
          <cell r="E305" t="str">
            <v>Maintenance</v>
          </cell>
          <cell r="F305">
            <v>974</v>
          </cell>
          <cell r="G305">
            <v>0.3</v>
          </cell>
          <cell r="H305">
            <v>681.8</v>
          </cell>
        </row>
        <row r="306">
          <cell r="C306" t="str">
            <v>SS-VPN220G-3DES</v>
          </cell>
          <cell r="E306" t="str">
            <v>Maintenance</v>
          </cell>
          <cell r="F306">
            <v>1499</v>
          </cell>
          <cell r="G306">
            <v>0.3</v>
          </cell>
          <cell r="H306">
            <v>1049.3</v>
          </cell>
        </row>
        <row r="307">
          <cell r="C307" t="str">
            <v>SS-VPN220G-DES</v>
          </cell>
          <cell r="E307" t="str">
            <v>Maintenance</v>
          </cell>
          <cell r="F307">
            <v>1499.25</v>
          </cell>
          <cell r="G307">
            <v>0.3</v>
          </cell>
          <cell r="H307">
            <v>1049.4749999999999</v>
          </cell>
        </row>
        <row r="308">
          <cell r="C308" t="str">
            <v>SS-VPN230-3DES</v>
          </cell>
          <cell r="E308" t="str">
            <v>Maintenance</v>
          </cell>
          <cell r="F308">
            <v>1424</v>
          </cell>
          <cell r="G308">
            <v>0.3</v>
          </cell>
          <cell r="H308">
            <v>996.8</v>
          </cell>
        </row>
        <row r="309">
          <cell r="C309" t="str">
            <v>SS-VPN230-DES</v>
          </cell>
          <cell r="E309" t="str">
            <v>Maintenance</v>
          </cell>
          <cell r="F309">
            <v>1424</v>
          </cell>
          <cell r="G309">
            <v>0.3</v>
          </cell>
          <cell r="H309">
            <v>996.8</v>
          </cell>
        </row>
        <row r="310">
          <cell r="C310" t="str">
            <v>SS-VPN230-FWZ1</v>
          </cell>
          <cell r="E310" t="str">
            <v>Maintenance</v>
          </cell>
          <cell r="F310">
            <v>1424</v>
          </cell>
          <cell r="G310">
            <v>0.3</v>
          </cell>
          <cell r="H310">
            <v>996.8</v>
          </cell>
        </row>
        <row r="311">
          <cell r="C311" t="str">
            <v>SS-VPN240-3DES</v>
          </cell>
          <cell r="E311" t="str">
            <v>Maintenance</v>
          </cell>
          <cell r="F311">
            <v>1649</v>
          </cell>
          <cell r="G311">
            <v>0.3</v>
          </cell>
          <cell r="H311">
            <v>1154.3</v>
          </cell>
        </row>
        <row r="312">
          <cell r="C312" t="str">
            <v>SS-VPN240-DES</v>
          </cell>
          <cell r="E312" t="str">
            <v>Maintenance</v>
          </cell>
          <cell r="F312">
            <v>1649</v>
          </cell>
          <cell r="G312">
            <v>0.3</v>
          </cell>
          <cell r="H312">
            <v>1154.3</v>
          </cell>
        </row>
        <row r="313">
          <cell r="C313" t="str">
            <v>SS-VPN240-FWZ1</v>
          </cell>
          <cell r="E313" t="str">
            <v>Maintenance</v>
          </cell>
          <cell r="F313">
            <v>1649</v>
          </cell>
          <cell r="G313">
            <v>0.3</v>
          </cell>
          <cell r="H313">
            <v>1154.3</v>
          </cell>
        </row>
        <row r="314">
          <cell r="C314" t="str">
            <v>U-M-ENC-25/M-ENC-50</v>
          </cell>
          <cell r="E314" t="str">
            <v>Maintenance</v>
          </cell>
          <cell r="F314">
            <v>699</v>
          </cell>
          <cell r="G314">
            <v>94.365000000000009</v>
          </cell>
          <cell r="H314">
            <v>0.86499999999999999</v>
          </cell>
        </row>
        <row r="315">
          <cell r="C315" t="str">
            <v>U-M-ENC-25/M-ENC-50</v>
          </cell>
          <cell r="E315" t="str">
            <v>Maintenance</v>
          </cell>
          <cell r="F315">
            <v>699</v>
          </cell>
          <cell r="G315">
            <v>94.365000000000009</v>
          </cell>
          <cell r="H315">
            <v>0.86499999999999999</v>
          </cell>
        </row>
        <row r="316">
          <cell r="C316" t="str">
            <v>U-M-ENC-25/M-ENC-50</v>
          </cell>
          <cell r="E316" t="str">
            <v>Maintenance</v>
          </cell>
          <cell r="F316">
            <v>699</v>
          </cell>
          <cell r="G316">
            <v>94.365000000000009</v>
          </cell>
          <cell r="H316">
            <v>0.86499999999999999</v>
          </cell>
        </row>
        <row r="317">
          <cell r="C317" t="str">
            <v>U-M-ENC-25/M-ENC-U</v>
          </cell>
          <cell r="E317" t="str">
            <v>Maintenance</v>
          </cell>
          <cell r="F317">
            <v>3199</v>
          </cell>
          <cell r="G317">
            <v>431.86500000000001</v>
          </cell>
          <cell r="H317">
            <v>0.86499999999999999</v>
          </cell>
        </row>
        <row r="318">
          <cell r="C318" t="str">
            <v>U-M-ENC-25/M-ENC-U</v>
          </cell>
          <cell r="E318" t="str">
            <v>Maintenance</v>
          </cell>
          <cell r="F318">
            <v>3199</v>
          </cell>
          <cell r="G318">
            <v>431.86500000000001</v>
          </cell>
          <cell r="H318">
            <v>0.86499999999999999</v>
          </cell>
        </row>
        <row r="319">
          <cell r="C319" t="str">
            <v>U-M-ENC-25/M-ENC-U</v>
          </cell>
          <cell r="E319" t="str">
            <v>Maintenance</v>
          </cell>
          <cell r="F319">
            <v>3199</v>
          </cell>
          <cell r="G319">
            <v>431.86500000000001</v>
          </cell>
          <cell r="H319">
            <v>0.86499999999999999</v>
          </cell>
        </row>
        <row r="320">
          <cell r="C320" t="str">
            <v>U-M-ENC-250/M-ENC-U</v>
          </cell>
          <cell r="E320" t="str">
            <v>Maintenance</v>
          </cell>
          <cell r="F320">
            <v>1599</v>
          </cell>
          <cell r="G320">
            <v>215.86500000000001</v>
          </cell>
          <cell r="H320">
            <v>0.86499999999999999</v>
          </cell>
        </row>
        <row r="321">
          <cell r="C321" t="str">
            <v>U-M-ENC-250/M-ENC-U</v>
          </cell>
          <cell r="E321" t="str">
            <v>Maintenance</v>
          </cell>
          <cell r="F321">
            <v>1599</v>
          </cell>
          <cell r="G321">
            <v>215.86500000000001</v>
          </cell>
          <cell r="H321">
            <v>0.86499999999999999</v>
          </cell>
        </row>
        <row r="322">
          <cell r="C322" t="str">
            <v>U-M-ENC-250/M-ENC-U</v>
          </cell>
          <cell r="E322" t="str">
            <v>Maintenance</v>
          </cell>
          <cell r="F322">
            <v>1599</v>
          </cell>
          <cell r="G322">
            <v>215.86500000000001</v>
          </cell>
          <cell r="H322">
            <v>0.86499999999999999</v>
          </cell>
        </row>
        <row r="323">
          <cell r="C323" t="str">
            <v>U-M-FIG25/M-EPC-U</v>
          </cell>
          <cell r="E323" t="str">
            <v>Maintenance</v>
          </cell>
          <cell r="F323">
            <v>16594</v>
          </cell>
          <cell r="G323">
            <v>2240.19</v>
          </cell>
          <cell r="H323">
            <v>0.86499999999999999</v>
          </cell>
        </row>
        <row r="324">
          <cell r="C324" t="str">
            <v>U-M-FIG25/M-EPC-U</v>
          </cell>
          <cell r="E324" t="str">
            <v>Maintenance</v>
          </cell>
          <cell r="F324">
            <v>16594</v>
          </cell>
          <cell r="G324">
            <v>2240.19</v>
          </cell>
          <cell r="H324">
            <v>0.86499999999999999</v>
          </cell>
        </row>
        <row r="325">
          <cell r="C325" t="str">
            <v>U-M-FIG25/M-EPC-U</v>
          </cell>
          <cell r="E325" t="str">
            <v>Maintenance</v>
          </cell>
          <cell r="F325">
            <v>16594</v>
          </cell>
          <cell r="G325">
            <v>2240.19</v>
          </cell>
          <cell r="H325">
            <v>0.86499999999999999</v>
          </cell>
        </row>
        <row r="326">
          <cell r="C326" t="str">
            <v>U-M-FIG25/M-EPC-U</v>
          </cell>
          <cell r="E326" t="str">
            <v>Maintenance</v>
          </cell>
          <cell r="F326">
            <v>16594</v>
          </cell>
          <cell r="G326">
            <v>2240.19</v>
          </cell>
          <cell r="H326">
            <v>0.86499999999999999</v>
          </cell>
        </row>
        <row r="327">
          <cell r="C327" t="str">
            <v>U-M-FIG25/M-FIG250</v>
          </cell>
          <cell r="E327" t="str">
            <v>Maintenance</v>
          </cell>
          <cell r="F327">
            <v>7599</v>
          </cell>
          <cell r="G327">
            <v>1025.865</v>
          </cell>
          <cell r="H327">
            <v>0.86499999999999999</v>
          </cell>
        </row>
        <row r="328">
          <cell r="C328" t="str">
            <v>U-M-FIG25/M-FIG250</v>
          </cell>
          <cell r="E328" t="str">
            <v>Maintenance</v>
          </cell>
          <cell r="F328">
            <v>7599</v>
          </cell>
          <cell r="G328">
            <v>1025.865</v>
          </cell>
          <cell r="H328">
            <v>0.86499999999999999</v>
          </cell>
        </row>
        <row r="329">
          <cell r="C329" t="str">
            <v>U-M-FIG25/M-FIG250</v>
          </cell>
          <cell r="E329" t="str">
            <v>Maintenance</v>
          </cell>
          <cell r="F329">
            <v>7599</v>
          </cell>
          <cell r="G329">
            <v>1025.865</v>
          </cell>
          <cell r="H329">
            <v>0.86499999999999999</v>
          </cell>
        </row>
        <row r="330">
          <cell r="C330" t="str">
            <v>U-M-FIG25/M-FIG250</v>
          </cell>
          <cell r="E330" t="str">
            <v>Maintenance</v>
          </cell>
          <cell r="F330">
            <v>7599</v>
          </cell>
          <cell r="G330">
            <v>1025.865</v>
          </cell>
          <cell r="H330">
            <v>0.86499999999999999</v>
          </cell>
        </row>
        <row r="331">
          <cell r="C331" t="str">
            <v>U-M-FIG25/M-FIG50</v>
          </cell>
          <cell r="E331" t="str">
            <v>Maintenance</v>
          </cell>
          <cell r="F331">
            <v>2599</v>
          </cell>
          <cell r="G331">
            <v>350.86500000000001</v>
          </cell>
          <cell r="H331">
            <v>0.86499999999999999</v>
          </cell>
        </row>
        <row r="332">
          <cell r="C332" t="str">
            <v>U-M-FIG25/M-FIG50</v>
          </cell>
          <cell r="E332" t="str">
            <v>Maintenance</v>
          </cell>
          <cell r="F332">
            <v>2599</v>
          </cell>
          <cell r="G332">
            <v>350.86500000000001</v>
          </cell>
          <cell r="H332">
            <v>0.86499999999999999</v>
          </cell>
        </row>
        <row r="333">
          <cell r="C333" t="str">
            <v>U-M-FIG25/M-FIG50</v>
          </cell>
          <cell r="E333" t="str">
            <v>Maintenance</v>
          </cell>
          <cell r="F333">
            <v>2599</v>
          </cell>
          <cell r="G333">
            <v>350.86500000000001</v>
          </cell>
          <cell r="H333">
            <v>0.86499999999999999</v>
          </cell>
        </row>
        <row r="334">
          <cell r="C334" t="str">
            <v>U-M-FIG25/M-FIG50</v>
          </cell>
          <cell r="E334" t="str">
            <v>Maintenance</v>
          </cell>
          <cell r="F334">
            <v>2599</v>
          </cell>
          <cell r="G334">
            <v>350.86500000000001</v>
          </cell>
          <cell r="H334">
            <v>0.86499999999999999</v>
          </cell>
        </row>
        <row r="335">
          <cell r="C335" t="str">
            <v>U-M-FIG250/M-EPC-U</v>
          </cell>
          <cell r="E335" t="str">
            <v>Maintenance</v>
          </cell>
          <cell r="F335">
            <v>10994</v>
          </cell>
          <cell r="G335">
            <v>1484.19</v>
          </cell>
          <cell r="H335">
            <v>0.86499999999999999</v>
          </cell>
        </row>
        <row r="336">
          <cell r="C336" t="str">
            <v>U-M-FIG250/M-EPC-U</v>
          </cell>
          <cell r="E336" t="str">
            <v>Maintenance</v>
          </cell>
          <cell r="F336">
            <v>10994</v>
          </cell>
          <cell r="G336">
            <v>1484.19</v>
          </cell>
          <cell r="H336">
            <v>0.86499999999999999</v>
          </cell>
        </row>
        <row r="337">
          <cell r="C337" t="str">
            <v>U-M-FIG250/M-EPC-U</v>
          </cell>
          <cell r="E337" t="str">
            <v>Maintenance</v>
          </cell>
          <cell r="F337">
            <v>10994</v>
          </cell>
          <cell r="G337">
            <v>1484.19</v>
          </cell>
          <cell r="H337">
            <v>0.86499999999999999</v>
          </cell>
        </row>
        <row r="338">
          <cell r="C338" t="str">
            <v>U-M-FIG250/M-EPC-U</v>
          </cell>
          <cell r="E338" t="str">
            <v>Maintenance</v>
          </cell>
          <cell r="F338">
            <v>10994</v>
          </cell>
          <cell r="G338">
            <v>1484.19</v>
          </cell>
          <cell r="H338">
            <v>0.86499999999999999</v>
          </cell>
        </row>
        <row r="339">
          <cell r="C339" t="str">
            <v>U-M-FIG50/M-EPC-U</v>
          </cell>
          <cell r="E339" t="str">
            <v>Maintenance</v>
          </cell>
          <cell r="F339">
            <v>14994</v>
          </cell>
          <cell r="G339">
            <v>2024.19</v>
          </cell>
          <cell r="H339">
            <v>0.86499999999999999</v>
          </cell>
        </row>
        <row r="340">
          <cell r="C340" t="str">
            <v>U-M-FIG50/M-EPC-U</v>
          </cell>
          <cell r="E340" t="str">
            <v>Maintenance</v>
          </cell>
          <cell r="F340">
            <v>14994</v>
          </cell>
          <cell r="G340">
            <v>2024.19</v>
          </cell>
          <cell r="H340">
            <v>0.86499999999999999</v>
          </cell>
        </row>
        <row r="341">
          <cell r="C341" t="str">
            <v>U-M-FIG50/M-EPC-U</v>
          </cell>
          <cell r="E341" t="str">
            <v>Maintenance</v>
          </cell>
          <cell r="F341">
            <v>14994</v>
          </cell>
          <cell r="G341">
            <v>2024.19</v>
          </cell>
          <cell r="H341">
            <v>0.86499999999999999</v>
          </cell>
        </row>
        <row r="342">
          <cell r="C342" t="str">
            <v>U-M-FIG50/M-EPC-U</v>
          </cell>
          <cell r="E342" t="str">
            <v>Maintenance</v>
          </cell>
          <cell r="F342">
            <v>14994</v>
          </cell>
          <cell r="G342">
            <v>2024.19</v>
          </cell>
          <cell r="H342">
            <v>0.86499999999999999</v>
          </cell>
        </row>
        <row r="343">
          <cell r="C343" t="str">
            <v>U-M-FIG50/M-FIG250</v>
          </cell>
          <cell r="E343" t="str">
            <v>Maintenance</v>
          </cell>
          <cell r="F343">
            <v>5999</v>
          </cell>
          <cell r="G343">
            <v>809.86500000000001</v>
          </cell>
          <cell r="H343">
            <v>0.86499999999999999</v>
          </cell>
        </row>
        <row r="344">
          <cell r="C344" t="str">
            <v>U-M-FIG50/M-FIG250</v>
          </cell>
          <cell r="E344" t="str">
            <v>Maintenance</v>
          </cell>
          <cell r="F344">
            <v>5999</v>
          </cell>
          <cell r="G344">
            <v>809.86500000000001</v>
          </cell>
          <cell r="H344">
            <v>0.86499999999999999</v>
          </cell>
        </row>
        <row r="345">
          <cell r="C345" t="str">
            <v>U-M-FIG50/M-FIG250</v>
          </cell>
          <cell r="E345" t="str">
            <v>Maintenance</v>
          </cell>
          <cell r="F345">
            <v>5999</v>
          </cell>
          <cell r="G345">
            <v>809.86500000000001</v>
          </cell>
          <cell r="H345">
            <v>0.86499999999999999</v>
          </cell>
        </row>
        <row r="346">
          <cell r="C346" t="str">
            <v>U-M-FIG50/M-FIG250</v>
          </cell>
          <cell r="E346" t="str">
            <v>Maintenance</v>
          </cell>
          <cell r="F346">
            <v>5999</v>
          </cell>
          <cell r="G346">
            <v>809.86500000000001</v>
          </cell>
          <cell r="H346">
            <v>0.86499999999999999</v>
          </cell>
        </row>
        <row r="347">
          <cell r="C347" t="str">
            <v>U-M-FM-25/M-FM-50</v>
          </cell>
          <cell r="E347" t="str">
            <v>Maintenance</v>
          </cell>
          <cell r="F347">
            <v>14198</v>
          </cell>
          <cell r="G347">
            <v>1916.73</v>
          </cell>
          <cell r="H347">
            <v>0.86499999999999999</v>
          </cell>
        </row>
        <row r="348">
          <cell r="C348" t="str">
            <v>U-M-FM-25/M-FM-50</v>
          </cell>
          <cell r="E348" t="str">
            <v>Maintenance</v>
          </cell>
          <cell r="F348">
            <v>14198</v>
          </cell>
          <cell r="G348">
            <v>1916.73</v>
          </cell>
          <cell r="H348">
            <v>0.86499999999999999</v>
          </cell>
        </row>
        <row r="349">
          <cell r="C349" t="str">
            <v>U-M-FM-25/M-FM-50</v>
          </cell>
          <cell r="E349" t="str">
            <v>Maintenance</v>
          </cell>
          <cell r="F349">
            <v>14198</v>
          </cell>
          <cell r="G349">
            <v>1916.73</v>
          </cell>
          <cell r="H349">
            <v>0.86499999999999999</v>
          </cell>
        </row>
        <row r="350">
          <cell r="C350" t="str">
            <v>U-M-FM-25/M-FM-50</v>
          </cell>
          <cell r="E350" t="str">
            <v>Maintenance</v>
          </cell>
          <cell r="F350">
            <v>14198</v>
          </cell>
          <cell r="G350">
            <v>1916.73</v>
          </cell>
          <cell r="H350">
            <v>0.86499999999999999</v>
          </cell>
        </row>
        <row r="351">
          <cell r="C351" t="str">
            <v>U-M-FM-25/M-FM-50</v>
          </cell>
          <cell r="E351" t="str">
            <v>Maintenance</v>
          </cell>
          <cell r="F351">
            <v>14198</v>
          </cell>
          <cell r="G351">
            <v>1916.73</v>
          </cell>
          <cell r="H351">
            <v>0.86499999999999999</v>
          </cell>
        </row>
        <row r="352">
          <cell r="C352" t="str">
            <v>U-M-FM-25/M-FM-U</v>
          </cell>
          <cell r="E352" t="str">
            <v>Maintenance</v>
          </cell>
          <cell r="F352">
            <v>5399</v>
          </cell>
          <cell r="G352">
            <v>728.86500000000001</v>
          </cell>
          <cell r="H352">
            <v>0.86499999999999999</v>
          </cell>
        </row>
        <row r="353">
          <cell r="C353" t="str">
            <v>U-M-FM-25/M-FM-U</v>
          </cell>
          <cell r="E353" t="str">
            <v>Maintenance</v>
          </cell>
          <cell r="F353">
            <v>5399</v>
          </cell>
          <cell r="G353">
            <v>728.86500000000001</v>
          </cell>
          <cell r="H353">
            <v>0.86499999999999999</v>
          </cell>
        </row>
        <row r="354">
          <cell r="C354" t="str">
            <v>U-M-FM-25/M-FM-U</v>
          </cell>
          <cell r="E354" t="str">
            <v>Maintenance</v>
          </cell>
          <cell r="F354">
            <v>5399</v>
          </cell>
          <cell r="G354">
            <v>728.86500000000001</v>
          </cell>
          <cell r="H354">
            <v>0.86499999999999999</v>
          </cell>
        </row>
        <row r="355">
          <cell r="C355" t="str">
            <v>U-M-FM-50/M-FM-U</v>
          </cell>
          <cell r="E355" t="str">
            <v>Maintenance</v>
          </cell>
          <cell r="F355">
            <v>3799</v>
          </cell>
          <cell r="G355">
            <v>512.86500000000001</v>
          </cell>
          <cell r="H355">
            <v>0.86499999999999999</v>
          </cell>
        </row>
        <row r="356">
          <cell r="C356" t="str">
            <v>U-M-FM-50/M-FM-U</v>
          </cell>
          <cell r="E356" t="str">
            <v>Maintenance</v>
          </cell>
          <cell r="F356">
            <v>3799</v>
          </cell>
          <cell r="G356">
            <v>512.86500000000001</v>
          </cell>
          <cell r="H356">
            <v>0.86499999999999999</v>
          </cell>
        </row>
        <row r="357">
          <cell r="C357" t="str">
            <v>U-M-FM-50/M-FM-U</v>
          </cell>
          <cell r="E357" t="str">
            <v>Maintenance</v>
          </cell>
          <cell r="F357">
            <v>3799</v>
          </cell>
          <cell r="G357">
            <v>512.86500000000001</v>
          </cell>
          <cell r="H357">
            <v>0.86499999999999999</v>
          </cell>
        </row>
        <row r="358">
          <cell r="C358" t="str">
            <v>U-M-FM-50/M-FM-U</v>
          </cell>
          <cell r="E358" t="str">
            <v>Maintenance</v>
          </cell>
          <cell r="F358">
            <v>3799</v>
          </cell>
          <cell r="G358">
            <v>512.86500000000001</v>
          </cell>
          <cell r="H358">
            <v>0.86499999999999999</v>
          </cell>
        </row>
        <row r="359">
          <cell r="C359" t="str">
            <v>U-M-FM-50/M-FM-U</v>
          </cell>
          <cell r="E359" t="str">
            <v>Maintenance</v>
          </cell>
          <cell r="F359">
            <v>3799</v>
          </cell>
          <cell r="G359">
            <v>512.86500000000001</v>
          </cell>
          <cell r="H359">
            <v>0.86499999999999999</v>
          </cell>
        </row>
        <row r="360">
          <cell r="C360" t="str">
            <v>BAXX-SSC-250</v>
          </cell>
          <cell r="D360">
            <v>250</v>
          </cell>
          <cell r="E360" t="str">
            <v>FW Management Console</v>
          </cell>
          <cell r="F360">
            <v>5000</v>
          </cell>
          <cell r="G360">
            <v>2250</v>
          </cell>
          <cell r="H360">
            <v>0.55000000000000004</v>
          </cell>
        </row>
        <row r="361">
          <cell r="C361" t="str">
            <v>BAXX-SSC-250</v>
          </cell>
          <cell r="D361">
            <v>250</v>
          </cell>
          <cell r="E361" t="str">
            <v>FW Management Console</v>
          </cell>
          <cell r="F361">
            <v>5000</v>
          </cell>
          <cell r="G361">
            <v>2250</v>
          </cell>
          <cell r="H361">
            <v>0.55000000000000004</v>
          </cell>
        </row>
        <row r="362">
          <cell r="C362" t="str">
            <v>BAXX-SSC-250</v>
          </cell>
          <cell r="D362">
            <v>250</v>
          </cell>
          <cell r="E362" t="str">
            <v>FW Management Console</v>
          </cell>
          <cell r="F362">
            <v>5000</v>
          </cell>
          <cell r="G362">
            <v>2250</v>
          </cell>
          <cell r="H362">
            <v>0.55000000000000004</v>
          </cell>
        </row>
        <row r="363">
          <cell r="C363" t="str">
            <v>BAXX-SSC-250</v>
          </cell>
          <cell r="D363">
            <v>250</v>
          </cell>
          <cell r="E363" t="str">
            <v>FW Management Console</v>
          </cell>
          <cell r="F363">
            <v>5000</v>
          </cell>
          <cell r="G363">
            <v>2250</v>
          </cell>
          <cell r="H363">
            <v>0.55000000000000004</v>
          </cell>
        </row>
        <row r="364">
          <cell r="C364" t="str">
            <v>BAXX-SSC-250</v>
          </cell>
          <cell r="D364">
            <v>250</v>
          </cell>
          <cell r="E364" t="str">
            <v>FW Management Console</v>
          </cell>
          <cell r="F364">
            <v>5000</v>
          </cell>
          <cell r="G364">
            <v>2250</v>
          </cell>
          <cell r="H364">
            <v>0.55000000000000004</v>
          </cell>
        </row>
        <row r="365">
          <cell r="C365" t="str">
            <v>BAXX-SSC-U</v>
          </cell>
          <cell r="D365" t="str">
            <v>Unlimited</v>
          </cell>
          <cell r="E365" t="str">
            <v>FW Management Console</v>
          </cell>
          <cell r="F365">
            <v>2000</v>
          </cell>
          <cell r="G365">
            <v>899.99999999999989</v>
          </cell>
          <cell r="H365">
            <v>0.55000000000000004</v>
          </cell>
        </row>
        <row r="366">
          <cell r="C366" t="str">
            <v>BAXX-SSC-U</v>
          </cell>
          <cell r="D366" t="str">
            <v>Unlimited</v>
          </cell>
          <cell r="E366" t="str">
            <v>FW Management Console</v>
          </cell>
          <cell r="F366">
            <v>2000</v>
          </cell>
          <cell r="G366">
            <v>899.99999999999989</v>
          </cell>
          <cell r="H366">
            <v>0.55000000000000004</v>
          </cell>
        </row>
        <row r="367">
          <cell r="C367" t="str">
            <v>BAXX-SSC-U</v>
          </cell>
          <cell r="D367" t="str">
            <v>Unlimited</v>
          </cell>
          <cell r="E367" t="str">
            <v>FW Management Console</v>
          </cell>
          <cell r="F367">
            <v>2000</v>
          </cell>
          <cell r="G367">
            <v>899.99999999999989</v>
          </cell>
          <cell r="H367">
            <v>0.55000000000000004</v>
          </cell>
        </row>
        <row r="368">
          <cell r="C368" t="str">
            <v>BAXX-SSC-U</v>
          </cell>
          <cell r="D368" t="str">
            <v>Unlimited</v>
          </cell>
          <cell r="E368" t="str">
            <v>FW Management Console</v>
          </cell>
          <cell r="F368">
            <v>2000</v>
          </cell>
          <cell r="G368">
            <v>899.99999999999989</v>
          </cell>
          <cell r="H368">
            <v>0.55000000000000004</v>
          </cell>
        </row>
        <row r="369">
          <cell r="C369" t="str">
            <v>BAXX-SSC-U</v>
          </cell>
          <cell r="D369" t="str">
            <v>Unlimited</v>
          </cell>
          <cell r="E369" t="str">
            <v>FW Management Console</v>
          </cell>
          <cell r="F369">
            <v>2000</v>
          </cell>
          <cell r="G369">
            <v>899.99999999999989</v>
          </cell>
          <cell r="H369">
            <v>0.55000000000000004</v>
          </cell>
        </row>
        <row r="370">
          <cell r="C370" t="str">
            <v>BAXX-UP-SSC-250</v>
          </cell>
          <cell r="D370">
            <v>250</v>
          </cell>
          <cell r="E370" t="str">
            <v>FW Management Console</v>
          </cell>
          <cell r="F370">
            <v>8200</v>
          </cell>
          <cell r="G370">
            <v>3689.9999999999995</v>
          </cell>
          <cell r="H370">
            <v>0.55000000000000004</v>
          </cell>
        </row>
        <row r="371">
          <cell r="C371" t="str">
            <v>BAXX-UP-SSC-ESC</v>
          </cell>
          <cell r="D371" t="str">
            <v>Unlimited</v>
          </cell>
          <cell r="E371" t="str">
            <v>FW Management Console</v>
          </cell>
          <cell r="F371">
            <v>11200</v>
          </cell>
          <cell r="G371">
            <v>5039.9999999999991</v>
          </cell>
          <cell r="H371">
            <v>0.55000000000000004</v>
          </cell>
        </row>
        <row r="372">
          <cell r="C372" t="str">
            <v>BAXX-UP-CES1500-IIG-25-U-V40</v>
          </cell>
          <cell r="D372" t="str">
            <v>Unlimited</v>
          </cell>
          <cell r="E372" t="str">
            <v>FW Inspection Module</v>
          </cell>
          <cell r="F372">
            <v>4200</v>
          </cell>
          <cell r="G372">
            <v>1050</v>
          </cell>
          <cell r="H372">
            <v>0.75</v>
          </cell>
        </row>
        <row r="373">
          <cell r="C373" t="str">
            <v>BAXX-CES2x00-IM-U-V40</v>
          </cell>
          <cell r="D373" t="str">
            <v>Unlimited</v>
          </cell>
          <cell r="E373" t="str">
            <v>FW Inspection Module</v>
          </cell>
          <cell r="F373">
            <v>4995</v>
          </cell>
          <cell r="G373">
            <v>1900</v>
          </cell>
          <cell r="H373">
            <v>0.62</v>
          </cell>
        </row>
        <row r="374">
          <cell r="C374" t="str">
            <v>BAXX-CES4x00-IM-U-V40</v>
          </cell>
          <cell r="D374" t="str">
            <v>Unlimited</v>
          </cell>
          <cell r="E374" t="str">
            <v>FW Inspection Module</v>
          </cell>
          <cell r="F374">
            <v>4995</v>
          </cell>
          <cell r="G374">
            <v>1900</v>
          </cell>
          <cell r="H374">
            <v>0.62</v>
          </cell>
        </row>
        <row r="375">
          <cell r="C375" t="str">
            <v>BAXX-ESC-U-V40</v>
          </cell>
          <cell r="D375" t="str">
            <v>Unlimited</v>
          </cell>
          <cell r="E375" t="str">
            <v>FW Management Console</v>
          </cell>
          <cell r="F375">
            <v>11995</v>
          </cell>
          <cell r="G375">
            <v>5400</v>
          </cell>
          <cell r="H375">
            <v>0.55000000000000004</v>
          </cell>
        </row>
        <row r="376">
          <cell r="C376" t="str">
            <v>BAXX-SSC-250-V40</v>
          </cell>
          <cell r="D376" t="str">
            <v>Unlimited</v>
          </cell>
          <cell r="E376" t="str">
            <v>FW Management Console</v>
          </cell>
          <cell r="F376">
            <v>5000</v>
          </cell>
          <cell r="G376">
            <v>2250</v>
          </cell>
          <cell r="H376">
            <v>0.55000000000000004</v>
          </cell>
        </row>
        <row r="377">
          <cell r="C377" t="str">
            <v>BAXX-SSC-U-V40</v>
          </cell>
          <cell r="D377" t="str">
            <v>Unlimited</v>
          </cell>
          <cell r="E377" t="str">
            <v>FW Management Console</v>
          </cell>
          <cell r="F377">
            <v>2000</v>
          </cell>
          <cell r="G377">
            <v>900</v>
          </cell>
          <cell r="H377">
            <v>0.55000000000000004</v>
          </cell>
        </row>
        <row r="378">
          <cell r="C378" t="str">
            <v>BAXX-UP-SSC-U-ESC-U-V40</v>
          </cell>
          <cell r="D378" t="str">
            <v>Unlimited</v>
          </cell>
          <cell r="E378" t="str">
            <v>FW Management Console</v>
          </cell>
          <cell r="F378">
            <v>11200</v>
          </cell>
          <cell r="G378">
            <v>5040</v>
          </cell>
          <cell r="H378">
            <v>0.55000000000000004</v>
          </cell>
        </row>
        <row r="379">
          <cell r="C379" t="str">
            <v>BAXX-UP-SSC-250-ESC-U-V40</v>
          </cell>
          <cell r="D379" t="str">
            <v>Unlimited</v>
          </cell>
          <cell r="E379" t="str">
            <v>FW Management Console</v>
          </cell>
          <cell r="F379">
            <v>8200</v>
          </cell>
          <cell r="G379">
            <v>3690</v>
          </cell>
          <cell r="H379">
            <v>0.55000000000000004</v>
          </cell>
        </row>
        <row r="380">
          <cell r="C380" t="str">
            <v>BAXX-CES1500-IIG-25-V40</v>
          </cell>
          <cell r="D380" t="str">
            <v>Unlimited</v>
          </cell>
          <cell r="E380" t="str">
            <v>FW Inspection Module</v>
          </cell>
          <cell r="F380">
            <v>1200</v>
          </cell>
          <cell r="G380">
            <v>180</v>
          </cell>
          <cell r="H380">
            <v>0.85</v>
          </cell>
        </row>
        <row r="381">
          <cell r="C381" t="str">
            <v>BAXX-CES1500-IIG-25-V40</v>
          </cell>
          <cell r="D381" t="str">
            <v>Unlimited</v>
          </cell>
          <cell r="E381" t="str">
            <v>FW Inspection Module</v>
          </cell>
          <cell r="F381">
            <v>1200</v>
          </cell>
          <cell r="G381">
            <v>180</v>
          </cell>
          <cell r="H381">
            <v>0.85</v>
          </cell>
        </row>
        <row r="382">
          <cell r="C382" t="str">
            <v>BAXX-CES1500-IIG-25-V40</v>
          </cell>
          <cell r="D382" t="str">
            <v>Unlimited</v>
          </cell>
          <cell r="E382" t="str">
            <v>FW Inspection Module</v>
          </cell>
          <cell r="F382">
            <v>1200</v>
          </cell>
          <cell r="G382">
            <v>180</v>
          </cell>
          <cell r="H382">
            <v>0.85</v>
          </cell>
        </row>
        <row r="383">
          <cell r="C383" t="str">
            <v>BAXX-CES1500-IIG-25-V40</v>
          </cell>
          <cell r="D383" t="str">
            <v>Unlimited</v>
          </cell>
          <cell r="E383" t="str">
            <v>FW Inspection Module</v>
          </cell>
          <cell r="F383">
            <v>1200</v>
          </cell>
          <cell r="G383">
            <v>180</v>
          </cell>
          <cell r="H383">
            <v>0.85</v>
          </cell>
        </row>
        <row r="384">
          <cell r="C384" t="str">
            <v>CPFW-ESC</v>
          </cell>
          <cell r="D384" t="str">
            <v>Unlimited</v>
          </cell>
          <cell r="E384" t="str">
            <v>FW Management Console</v>
          </cell>
          <cell r="F384">
            <v>11995</v>
          </cell>
          <cell r="G384">
            <v>3598.5000000000005</v>
          </cell>
          <cell r="H384">
            <v>0.7</v>
          </cell>
        </row>
        <row r="385">
          <cell r="C385" t="str">
            <v>CPFW-ESC</v>
          </cell>
          <cell r="D385" t="str">
            <v>Unlimited</v>
          </cell>
          <cell r="E385" t="str">
            <v>FW Management Console</v>
          </cell>
          <cell r="F385">
            <v>11995</v>
          </cell>
          <cell r="G385">
            <v>3598.5000000000005</v>
          </cell>
          <cell r="H385">
            <v>0.7</v>
          </cell>
        </row>
        <row r="386">
          <cell r="C386" t="str">
            <v>CPFW-ESC</v>
          </cell>
          <cell r="D386" t="str">
            <v>Unlimited</v>
          </cell>
          <cell r="E386" t="str">
            <v>FW Management Console</v>
          </cell>
          <cell r="F386">
            <v>11995</v>
          </cell>
          <cell r="G386">
            <v>3598.5000000000005</v>
          </cell>
          <cell r="H386">
            <v>0.7</v>
          </cell>
        </row>
        <row r="387">
          <cell r="C387" t="str">
            <v>CPFW-ESC</v>
          </cell>
          <cell r="D387" t="str">
            <v>Unlimited</v>
          </cell>
          <cell r="E387" t="str">
            <v>FW Management Console</v>
          </cell>
          <cell r="F387">
            <v>11995</v>
          </cell>
          <cell r="G387">
            <v>3598.5000000000005</v>
          </cell>
          <cell r="H387">
            <v>0.7</v>
          </cell>
        </row>
        <row r="388">
          <cell r="C388" t="str">
            <v>CPFW-ESC</v>
          </cell>
          <cell r="D388" t="str">
            <v>Unlimited</v>
          </cell>
          <cell r="E388" t="str">
            <v>FW Management Console</v>
          </cell>
          <cell r="F388">
            <v>11995</v>
          </cell>
          <cell r="G388">
            <v>3598.5000000000005</v>
          </cell>
          <cell r="H388">
            <v>0.7</v>
          </cell>
        </row>
        <row r="389">
          <cell r="C389" t="str">
            <v>CPFW-ESC</v>
          </cell>
          <cell r="D389" t="str">
            <v>Unlimited</v>
          </cell>
          <cell r="E389" t="str">
            <v>FW Management Console</v>
          </cell>
          <cell r="F389">
            <v>11995</v>
          </cell>
          <cell r="G389">
            <v>3598.5000000000005</v>
          </cell>
          <cell r="H389">
            <v>0.7</v>
          </cell>
        </row>
        <row r="390">
          <cell r="C390" t="str">
            <v>CPFW-ESC-U</v>
          </cell>
          <cell r="D390" t="str">
            <v>Unlimited</v>
          </cell>
          <cell r="E390" t="str">
            <v>FW Management Console</v>
          </cell>
          <cell r="F390">
            <v>12000</v>
          </cell>
          <cell r="G390">
            <v>5399.9999999999991</v>
          </cell>
          <cell r="H390">
            <v>0.55000000000000004</v>
          </cell>
        </row>
        <row r="391">
          <cell r="C391" t="str">
            <v>CPFW-ESC-U</v>
          </cell>
          <cell r="D391" t="str">
            <v>Unlimited</v>
          </cell>
          <cell r="E391" t="str">
            <v>FW Management Console</v>
          </cell>
          <cell r="F391">
            <v>12000</v>
          </cell>
          <cell r="G391">
            <v>5399.9999999999991</v>
          </cell>
          <cell r="H391">
            <v>0.55000000000000004</v>
          </cell>
        </row>
        <row r="392">
          <cell r="C392" t="str">
            <v>CPFW-ESC-U</v>
          </cell>
          <cell r="D392" t="str">
            <v>Unlimited</v>
          </cell>
          <cell r="E392" t="str">
            <v>FW Management Console</v>
          </cell>
          <cell r="F392">
            <v>12000</v>
          </cell>
          <cell r="G392">
            <v>5399.9999999999991</v>
          </cell>
          <cell r="H392">
            <v>0.55000000000000004</v>
          </cell>
        </row>
        <row r="393">
          <cell r="C393" t="str">
            <v>CPFW-ESC-U</v>
          </cell>
          <cell r="D393" t="str">
            <v>Unlimited</v>
          </cell>
          <cell r="E393" t="str">
            <v>FW Management Console</v>
          </cell>
          <cell r="F393">
            <v>12000</v>
          </cell>
          <cell r="G393">
            <v>5399.9999999999991</v>
          </cell>
          <cell r="H393">
            <v>0.55000000000000004</v>
          </cell>
        </row>
        <row r="394">
          <cell r="C394" t="str">
            <v>CPFW-ESC-U</v>
          </cell>
          <cell r="D394" t="str">
            <v>Unlimited</v>
          </cell>
          <cell r="E394" t="str">
            <v>FW Management Console</v>
          </cell>
          <cell r="F394">
            <v>12000</v>
          </cell>
          <cell r="G394">
            <v>5399.9999999999991</v>
          </cell>
          <cell r="H394">
            <v>0.55000000000000004</v>
          </cell>
        </row>
        <row r="395">
          <cell r="C395" t="str">
            <v>CPFW-ESC-U</v>
          </cell>
          <cell r="D395" t="str">
            <v>Unlimited</v>
          </cell>
          <cell r="E395" t="str">
            <v>FW Management Console</v>
          </cell>
          <cell r="F395">
            <v>11995</v>
          </cell>
          <cell r="G395">
            <v>0.65</v>
          </cell>
          <cell r="H395">
            <v>4198.25</v>
          </cell>
        </row>
        <row r="396">
          <cell r="C396" t="str">
            <v>CPFW-ESC-U-V40</v>
          </cell>
          <cell r="D396" t="str">
            <v>Unlimited</v>
          </cell>
          <cell r="E396" t="str">
            <v>FW Management Console</v>
          </cell>
          <cell r="F396">
            <v>11995</v>
          </cell>
          <cell r="G396">
            <v>0.65</v>
          </cell>
          <cell r="H396">
            <v>4198.25</v>
          </cell>
        </row>
        <row r="397">
          <cell r="C397" t="str">
            <v>CPVP-ESC-U-3DES-V40</v>
          </cell>
          <cell r="D397" t="str">
            <v>Unlimited</v>
          </cell>
          <cell r="E397" t="str">
            <v>FW Management Console</v>
          </cell>
          <cell r="F397">
            <v>11995</v>
          </cell>
          <cell r="G397">
            <v>0.65</v>
          </cell>
          <cell r="H397">
            <v>4198.25</v>
          </cell>
        </row>
        <row r="398">
          <cell r="C398" t="str">
            <v>CPVP-ESC-U-DES-V40</v>
          </cell>
          <cell r="D398" t="str">
            <v>Unlimited</v>
          </cell>
          <cell r="E398" t="str">
            <v>FW Management Console</v>
          </cell>
          <cell r="F398">
            <v>11995</v>
          </cell>
          <cell r="G398">
            <v>0.65</v>
          </cell>
          <cell r="H398">
            <v>4198.25</v>
          </cell>
        </row>
        <row r="399">
          <cell r="C399" t="str">
            <v>CPVP-ESC-U-FWZ1-V40</v>
          </cell>
          <cell r="D399" t="str">
            <v>Unlimited</v>
          </cell>
          <cell r="E399" t="str">
            <v>FW Management Console</v>
          </cell>
          <cell r="F399">
            <v>11995</v>
          </cell>
          <cell r="G399">
            <v>0.65</v>
          </cell>
          <cell r="H399">
            <v>4198.25</v>
          </cell>
        </row>
        <row r="400">
          <cell r="C400" t="str">
            <v>CPVP-ESC-U-V40</v>
          </cell>
          <cell r="D400" t="str">
            <v>Unlimited</v>
          </cell>
          <cell r="E400" t="str">
            <v>FW Management Console</v>
          </cell>
          <cell r="F400">
            <v>11995</v>
          </cell>
          <cell r="G400">
            <v>0.65</v>
          </cell>
          <cell r="H400">
            <v>4198.25</v>
          </cell>
        </row>
        <row r="401">
          <cell r="C401" t="str">
            <v>IPXX-SSC-U</v>
          </cell>
          <cell r="D401" t="str">
            <v>Unlimited</v>
          </cell>
          <cell r="E401" t="str">
            <v>FW Management Console</v>
          </cell>
          <cell r="F401">
            <v>2000</v>
          </cell>
          <cell r="G401">
            <v>0.65</v>
          </cell>
          <cell r="H401">
            <v>700</v>
          </cell>
        </row>
        <row r="402">
          <cell r="C402" t="str">
            <v>IPXX-SSC-U</v>
          </cell>
          <cell r="D402" t="str">
            <v>Unlimited</v>
          </cell>
          <cell r="E402" t="str">
            <v>FW Management Console</v>
          </cell>
          <cell r="F402">
            <v>2000</v>
          </cell>
          <cell r="G402">
            <v>0.65</v>
          </cell>
          <cell r="H402">
            <v>700</v>
          </cell>
        </row>
        <row r="403">
          <cell r="C403" t="str">
            <v>IPXX-SSC-V40</v>
          </cell>
          <cell r="D403" t="str">
            <v>Unlimited</v>
          </cell>
          <cell r="E403" t="str">
            <v>FW Management Console</v>
          </cell>
          <cell r="F403">
            <v>300</v>
          </cell>
          <cell r="G403">
            <v>0.3</v>
          </cell>
          <cell r="H403">
            <v>210</v>
          </cell>
        </row>
        <row r="404">
          <cell r="C404" t="str">
            <v>IPXX-UP-SSC-ESC</v>
          </cell>
          <cell r="D404" t="str">
            <v>Unlimited</v>
          </cell>
          <cell r="E404" t="str">
            <v>FW Management Console</v>
          </cell>
          <cell r="F404">
            <v>11200</v>
          </cell>
          <cell r="G404">
            <v>0.65</v>
          </cell>
          <cell r="H404">
            <v>3919.9999999999995</v>
          </cell>
        </row>
        <row r="405">
          <cell r="C405" t="str">
            <v>IPXX-UP-SSC-ESC</v>
          </cell>
          <cell r="D405" t="str">
            <v>Unlimited</v>
          </cell>
          <cell r="E405" t="str">
            <v>FW Management Console</v>
          </cell>
          <cell r="F405">
            <v>11200</v>
          </cell>
          <cell r="G405">
            <v>0.65</v>
          </cell>
          <cell r="H405">
            <v>3919.9999999999995</v>
          </cell>
        </row>
        <row r="406">
          <cell r="C406" t="str">
            <v>V-ESC-U</v>
          </cell>
          <cell r="D406" t="str">
            <v>Unlimited</v>
          </cell>
          <cell r="E406" t="str">
            <v>FW Management Console</v>
          </cell>
          <cell r="F406">
            <v>4195</v>
          </cell>
          <cell r="G406">
            <v>0.65</v>
          </cell>
          <cell r="H406">
            <v>1468.25</v>
          </cell>
        </row>
        <row r="407">
          <cell r="C407" t="str">
            <v>AMC-CP-1</v>
          </cell>
          <cell r="D407">
            <v>1</v>
          </cell>
          <cell r="E407" t="str">
            <v>FW Management Console</v>
          </cell>
          <cell r="F407">
            <v>1995</v>
          </cell>
          <cell r="G407">
            <v>758.1</v>
          </cell>
          <cell r="H407">
            <v>0.62</v>
          </cell>
        </row>
        <row r="408">
          <cell r="C408" t="str">
            <v>AMC-CP-5</v>
          </cell>
          <cell r="D408">
            <v>5</v>
          </cell>
          <cell r="E408" t="str">
            <v>FW Management Console</v>
          </cell>
          <cell r="F408">
            <v>4995</v>
          </cell>
          <cell r="G408">
            <v>1898.1</v>
          </cell>
          <cell r="H408">
            <v>0.62</v>
          </cell>
        </row>
        <row r="409">
          <cell r="C409" t="str">
            <v>AMC-CP-U</v>
          </cell>
          <cell r="D409" t="str">
            <v>Unlimited</v>
          </cell>
          <cell r="E409" t="str">
            <v>FW Management Console</v>
          </cell>
          <cell r="F409">
            <v>9995</v>
          </cell>
          <cell r="G409">
            <v>3798.1</v>
          </cell>
          <cell r="H409">
            <v>0.62</v>
          </cell>
        </row>
        <row r="410">
          <cell r="C410" t="str">
            <v>CPFW-ESC-U</v>
          </cell>
          <cell r="D410" t="str">
            <v>Unlimited</v>
          </cell>
          <cell r="E410" t="str">
            <v>FW Management Console</v>
          </cell>
          <cell r="F410">
            <v>11995</v>
          </cell>
          <cell r="G410">
            <v>5997.5</v>
          </cell>
          <cell r="H410">
            <v>0.5</v>
          </cell>
        </row>
        <row r="411">
          <cell r="C411" t="str">
            <v>XAMC-CP-1</v>
          </cell>
          <cell r="D411">
            <v>1</v>
          </cell>
          <cell r="E411" t="str">
            <v>FW Management Console</v>
          </cell>
          <cell r="F411">
            <v>1995</v>
          </cell>
          <cell r="G411">
            <v>758.1</v>
          </cell>
          <cell r="H411">
            <v>0.62</v>
          </cell>
        </row>
        <row r="412">
          <cell r="C412" t="str">
            <v>XAMC-CP-U</v>
          </cell>
          <cell r="D412" t="str">
            <v>Unlimited</v>
          </cell>
          <cell r="E412" t="str">
            <v>FW Management Console</v>
          </cell>
          <cell r="F412">
            <v>9995</v>
          </cell>
          <cell r="G412">
            <v>3798.1</v>
          </cell>
          <cell r="H412">
            <v>0.62</v>
          </cell>
        </row>
        <row r="413">
          <cell r="C413" t="str">
            <v>XAMC-CP-5</v>
          </cell>
          <cell r="D413">
            <v>5</v>
          </cell>
          <cell r="E413" t="str">
            <v>FW Management Console</v>
          </cell>
          <cell r="F413">
            <v>4995</v>
          </cell>
          <cell r="G413">
            <v>1898.1</v>
          </cell>
          <cell r="H413">
            <v>0.62</v>
          </cell>
        </row>
        <row r="414">
          <cell r="C414" t="str">
            <v>AMC-CP-1</v>
          </cell>
          <cell r="D414">
            <v>1</v>
          </cell>
          <cell r="E414" t="str">
            <v>FW Management Console</v>
          </cell>
          <cell r="F414">
            <v>1995</v>
          </cell>
          <cell r="G414">
            <v>758.1</v>
          </cell>
          <cell r="H414">
            <v>0.62</v>
          </cell>
        </row>
        <row r="415">
          <cell r="C415" t="str">
            <v>AMC-CP-U</v>
          </cell>
          <cell r="D415" t="str">
            <v>Unlimited</v>
          </cell>
          <cell r="E415" t="str">
            <v>FW Management Console</v>
          </cell>
          <cell r="F415">
            <v>9995</v>
          </cell>
          <cell r="G415">
            <v>3798.1</v>
          </cell>
          <cell r="H415">
            <v>0.62</v>
          </cell>
        </row>
        <row r="416">
          <cell r="C416" t="str">
            <v>AMC-CP-U</v>
          </cell>
          <cell r="D416" t="str">
            <v>Unlimited</v>
          </cell>
          <cell r="E416" t="str">
            <v>FW Management Console</v>
          </cell>
          <cell r="F416">
            <v>9995</v>
          </cell>
          <cell r="G416">
            <v>3798.1</v>
          </cell>
          <cell r="H416">
            <v>0.62</v>
          </cell>
        </row>
        <row r="417">
          <cell r="C417" t="str">
            <v>CPFW-ESC-U</v>
          </cell>
          <cell r="D417" t="str">
            <v>Unlimited</v>
          </cell>
          <cell r="E417" t="str">
            <v>FW Management Console</v>
          </cell>
          <cell r="F417">
            <v>11995</v>
          </cell>
          <cell r="G417">
            <v>5997.5</v>
          </cell>
          <cell r="H417">
            <v>0.5</v>
          </cell>
        </row>
        <row r="418">
          <cell r="C418" t="str">
            <v>CPFW-ESC-U</v>
          </cell>
          <cell r="D418" t="str">
            <v>Unlimited</v>
          </cell>
          <cell r="E418" t="str">
            <v>FW Management Console</v>
          </cell>
          <cell r="F418">
            <v>11995</v>
          </cell>
          <cell r="G418">
            <v>5997.5</v>
          </cell>
          <cell r="H418">
            <v>0.5</v>
          </cell>
        </row>
        <row r="419">
          <cell r="C419" t="str">
            <v>CPFW-ESC-U</v>
          </cell>
          <cell r="D419" t="str">
            <v>Unlimited</v>
          </cell>
          <cell r="E419" t="str">
            <v>FW Management Console</v>
          </cell>
          <cell r="F419">
            <v>11995</v>
          </cell>
          <cell r="G419">
            <v>5997.5</v>
          </cell>
          <cell r="H419">
            <v>0.5</v>
          </cell>
        </row>
        <row r="420">
          <cell r="C420" t="str">
            <v>CPFW-ESC-U</v>
          </cell>
          <cell r="D420" t="str">
            <v>Unlimited</v>
          </cell>
          <cell r="E420" t="str">
            <v>FW Management Console</v>
          </cell>
          <cell r="F420">
            <v>11995</v>
          </cell>
          <cell r="G420">
            <v>5997.5</v>
          </cell>
          <cell r="H420">
            <v>0.5</v>
          </cell>
        </row>
        <row r="421">
          <cell r="C421" t="str">
            <v>CPFW-ESC-U</v>
          </cell>
          <cell r="D421" t="str">
            <v>Unlimited</v>
          </cell>
          <cell r="E421" t="str">
            <v>FW Management Console</v>
          </cell>
          <cell r="F421">
            <v>11995</v>
          </cell>
          <cell r="G421">
            <v>5997.5</v>
          </cell>
          <cell r="H421">
            <v>0.5</v>
          </cell>
        </row>
        <row r="422">
          <cell r="C422" t="str">
            <v>CPFW-ESC-U</v>
          </cell>
          <cell r="D422" t="str">
            <v>Unlimited</v>
          </cell>
          <cell r="E422" t="str">
            <v>FW Management Console</v>
          </cell>
          <cell r="F422">
            <v>11995</v>
          </cell>
          <cell r="G422">
            <v>5997.5</v>
          </cell>
          <cell r="H422">
            <v>0.5</v>
          </cell>
        </row>
        <row r="423">
          <cell r="C423" t="str">
            <v>CPFW-ESC-U</v>
          </cell>
          <cell r="D423" t="str">
            <v>Unlimited</v>
          </cell>
          <cell r="E423" t="str">
            <v>FW Management Console</v>
          </cell>
          <cell r="F423">
            <v>11995</v>
          </cell>
          <cell r="G423">
            <v>5997.5</v>
          </cell>
          <cell r="H423">
            <v>0.5</v>
          </cell>
        </row>
        <row r="424">
          <cell r="C424" t="str">
            <v>CPFW-ESC-U</v>
          </cell>
          <cell r="D424" t="str">
            <v>Unlimited</v>
          </cell>
          <cell r="E424" t="str">
            <v>FW Management Console</v>
          </cell>
          <cell r="F424">
            <v>11995</v>
          </cell>
          <cell r="G424">
            <v>5997.5</v>
          </cell>
          <cell r="H424">
            <v>0.5</v>
          </cell>
        </row>
        <row r="425">
          <cell r="C425" t="str">
            <v>CPFW-NSC-U</v>
          </cell>
          <cell r="D425" t="str">
            <v>Unlimited</v>
          </cell>
          <cell r="E425" t="str">
            <v>Network Security Center</v>
          </cell>
          <cell r="F425">
            <v>34995</v>
          </cell>
          <cell r="G425">
            <v>0.65</v>
          </cell>
          <cell r="H425">
            <v>12248.25</v>
          </cell>
        </row>
        <row r="426">
          <cell r="C426" t="str">
            <v>CPFW-NSC-U-V40</v>
          </cell>
          <cell r="D426" t="str">
            <v>Unlimited</v>
          </cell>
          <cell r="E426" t="str">
            <v>Network Security Center</v>
          </cell>
          <cell r="F426">
            <v>34995</v>
          </cell>
          <cell r="G426">
            <v>0.65</v>
          </cell>
          <cell r="H426">
            <v>12248.25</v>
          </cell>
        </row>
        <row r="427">
          <cell r="C427" t="str">
            <v>CPFW-OSE-10-V10</v>
          </cell>
          <cell r="D427">
            <v>10</v>
          </cell>
          <cell r="E427" t="str">
            <v>Open Security Extension</v>
          </cell>
          <cell r="F427">
            <v>9995</v>
          </cell>
          <cell r="G427">
            <v>0.65</v>
          </cell>
          <cell r="H427">
            <v>3498.25</v>
          </cell>
        </row>
        <row r="428">
          <cell r="C428" t="str">
            <v>CPFW-OSE-1-V10</v>
          </cell>
          <cell r="D428">
            <v>1</v>
          </cell>
          <cell r="E428" t="str">
            <v>Open Security Extension</v>
          </cell>
          <cell r="F428">
            <v>1495</v>
          </cell>
          <cell r="G428">
            <v>0.65</v>
          </cell>
          <cell r="H428">
            <v>523.25</v>
          </cell>
        </row>
        <row r="429">
          <cell r="C429" t="str">
            <v>CPFW-OSE-U-V10</v>
          </cell>
          <cell r="D429" t="str">
            <v>Unlimited</v>
          </cell>
          <cell r="E429" t="str">
            <v>Open Security Extension</v>
          </cell>
          <cell r="F429">
            <v>1995</v>
          </cell>
          <cell r="G429">
            <v>0.65</v>
          </cell>
          <cell r="H429">
            <v>698.25</v>
          </cell>
        </row>
        <row r="430">
          <cell r="C430" t="str">
            <v>CPFW-RSC-U</v>
          </cell>
          <cell r="D430" t="str">
            <v>Unlimited</v>
          </cell>
          <cell r="E430" t="str">
            <v>Router Security Center</v>
          </cell>
          <cell r="F430">
            <v>29995</v>
          </cell>
          <cell r="G430">
            <v>0.65</v>
          </cell>
          <cell r="H430">
            <v>10498.25</v>
          </cell>
        </row>
        <row r="431">
          <cell r="C431" t="str">
            <v>CPFW-RSC-U</v>
          </cell>
          <cell r="D431" t="str">
            <v>Unlimited</v>
          </cell>
          <cell r="E431" t="str">
            <v>Router Security Center</v>
          </cell>
          <cell r="F431">
            <v>29995</v>
          </cell>
          <cell r="G431">
            <v>0.65</v>
          </cell>
          <cell r="H431">
            <v>10498.25</v>
          </cell>
        </row>
        <row r="432">
          <cell r="C432" t="str">
            <v>CPVP-VSR-1000-V40</v>
          </cell>
          <cell r="D432">
            <v>1000</v>
          </cell>
          <cell r="E432" t="str">
            <v>SecuRemote</v>
          </cell>
          <cell r="F432">
            <v>0</v>
          </cell>
          <cell r="G432">
            <v>0</v>
          </cell>
          <cell r="H432">
            <v>0</v>
          </cell>
        </row>
        <row r="433">
          <cell r="C433" t="str">
            <v>CPVP-VSR-100-V40</v>
          </cell>
          <cell r="D433">
            <v>100</v>
          </cell>
          <cell r="E433" t="str">
            <v>SecuRemote</v>
          </cell>
          <cell r="F433">
            <v>0</v>
          </cell>
          <cell r="G433">
            <v>0</v>
          </cell>
          <cell r="H433">
            <v>0</v>
          </cell>
        </row>
        <row r="434">
          <cell r="C434" t="str">
            <v>CPVP-VSR-2500-V40</v>
          </cell>
          <cell r="D434">
            <v>2500</v>
          </cell>
          <cell r="E434" t="str">
            <v>SecuRemote</v>
          </cell>
          <cell r="F434">
            <v>0</v>
          </cell>
          <cell r="G434">
            <v>0</v>
          </cell>
          <cell r="H434">
            <v>0</v>
          </cell>
        </row>
        <row r="435">
          <cell r="C435" t="str">
            <v>CPVP-VSR-250-V40</v>
          </cell>
          <cell r="D435">
            <v>250</v>
          </cell>
          <cell r="E435" t="str">
            <v>SecuRemote</v>
          </cell>
          <cell r="F435">
            <v>0</v>
          </cell>
          <cell r="G435">
            <v>0</v>
          </cell>
          <cell r="H435">
            <v>0</v>
          </cell>
        </row>
        <row r="436">
          <cell r="C436" t="str">
            <v>CPVP-VSR-250-V41</v>
          </cell>
          <cell r="D436">
            <v>250</v>
          </cell>
          <cell r="E436" t="str">
            <v>SecuRemote</v>
          </cell>
        </row>
        <row r="437">
          <cell r="C437" t="str">
            <v>CPVP-VSR-5000-V40</v>
          </cell>
          <cell r="D437">
            <v>5000</v>
          </cell>
          <cell r="E437" t="str">
            <v>SecuRemote</v>
          </cell>
          <cell r="F437">
            <v>0</v>
          </cell>
          <cell r="G437">
            <v>0</v>
          </cell>
          <cell r="H437">
            <v>0</v>
          </cell>
        </row>
        <row r="438">
          <cell r="C438" t="str">
            <v>CPVP-VSR-5000-V41</v>
          </cell>
          <cell r="D438">
            <v>5000</v>
          </cell>
          <cell r="E438" t="str">
            <v>SecuRemote</v>
          </cell>
        </row>
        <row r="439">
          <cell r="C439" t="str">
            <v>CPVP-VSR-500-V40</v>
          </cell>
          <cell r="D439">
            <v>500</v>
          </cell>
          <cell r="E439" t="str">
            <v>SecuRemote</v>
          </cell>
          <cell r="F439">
            <v>0</v>
          </cell>
          <cell r="G439">
            <v>0</v>
          </cell>
          <cell r="H439">
            <v>0</v>
          </cell>
        </row>
        <row r="440">
          <cell r="C440" t="str">
            <v>CPVP-VSR-50-V40</v>
          </cell>
          <cell r="D440">
            <v>50</v>
          </cell>
          <cell r="E440" t="str">
            <v>SecuRemote</v>
          </cell>
          <cell r="F440">
            <v>0</v>
          </cell>
          <cell r="G440">
            <v>0</v>
          </cell>
          <cell r="H440">
            <v>0</v>
          </cell>
        </row>
        <row r="441">
          <cell r="C441" t="str">
            <v>CPVP-VSR-50-V41</v>
          </cell>
          <cell r="D441">
            <v>50</v>
          </cell>
          <cell r="E441" t="str">
            <v>SecuRemote</v>
          </cell>
        </row>
        <row r="442">
          <cell r="C442" t="str">
            <v>CPFW-REDSC</v>
          </cell>
          <cell r="D442">
            <v>1</v>
          </cell>
          <cell r="E442" t="str">
            <v>FW Management Console</v>
          </cell>
          <cell r="F442">
            <v>5000</v>
          </cell>
          <cell r="G442">
            <v>0.65</v>
          </cell>
          <cell r="H442">
            <v>1750</v>
          </cell>
        </row>
        <row r="443">
          <cell r="C443" t="str">
            <v>IPXX-REDSC-V40</v>
          </cell>
          <cell r="D443">
            <v>1</v>
          </cell>
          <cell r="E443" t="str">
            <v>FW Management Console</v>
          </cell>
          <cell r="F443">
            <v>750</v>
          </cell>
          <cell r="G443">
            <v>0.3</v>
          </cell>
          <cell r="H443">
            <v>525</v>
          </cell>
        </row>
        <row r="444">
          <cell r="C444" t="str">
            <v>CPFW-SRE-1</v>
          </cell>
          <cell r="D444">
            <v>1</v>
          </cell>
          <cell r="E444" t="str">
            <v>Single Router Extension</v>
          </cell>
          <cell r="F444">
            <v>1995</v>
          </cell>
          <cell r="G444">
            <v>0.65</v>
          </cell>
          <cell r="H444">
            <v>698.25</v>
          </cell>
        </row>
        <row r="445">
          <cell r="C445" t="str">
            <v>CPFW-SRE-1</v>
          </cell>
          <cell r="D445">
            <v>1</v>
          </cell>
          <cell r="E445" t="str">
            <v>Single Router Extension</v>
          </cell>
          <cell r="F445">
            <v>1995</v>
          </cell>
          <cell r="G445">
            <v>0.65</v>
          </cell>
          <cell r="H445">
            <v>698.25</v>
          </cell>
        </row>
        <row r="446">
          <cell r="C446" t="str">
            <v>CPVP-VEE-U-3DES-V40</v>
          </cell>
          <cell r="D446" t="str">
            <v>Unlimited</v>
          </cell>
          <cell r="E446" t="str">
            <v xml:space="preserve">VPN-1 Enterprise Center </v>
          </cell>
          <cell r="F446">
            <v>19995</v>
          </cell>
          <cell r="G446">
            <v>0.65</v>
          </cell>
          <cell r="H446">
            <v>6998.25</v>
          </cell>
        </row>
        <row r="447">
          <cell r="C447" t="str">
            <v>CPVP-VEE-U-3DES-V41</v>
          </cell>
          <cell r="D447" t="str">
            <v>Unlimited</v>
          </cell>
          <cell r="E447" t="str">
            <v xml:space="preserve">VPN-1 Enterprise Center </v>
          </cell>
        </row>
        <row r="448">
          <cell r="C448" t="str">
            <v>CPVP-VEE-U-DES-V40</v>
          </cell>
          <cell r="D448" t="str">
            <v>Unlimited</v>
          </cell>
          <cell r="E448" t="str">
            <v xml:space="preserve">VPN-1 Enterprise Center </v>
          </cell>
          <cell r="F448">
            <v>19995</v>
          </cell>
          <cell r="G448">
            <v>0.65</v>
          </cell>
          <cell r="H448">
            <v>6998.25</v>
          </cell>
        </row>
        <row r="449">
          <cell r="C449" t="str">
            <v>CPVP-VEE-U-DES-V41</v>
          </cell>
          <cell r="D449" t="str">
            <v>Unlimited</v>
          </cell>
          <cell r="E449" t="str">
            <v xml:space="preserve">VPN-1 Enterprise Center </v>
          </cell>
        </row>
        <row r="450">
          <cell r="C450" t="str">
            <v>CPVP-VEE-U-FWZ1-V40</v>
          </cell>
          <cell r="D450" t="str">
            <v>Unlimited</v>
          </cell>
          <cell r="E450" t="str">
            <v xml:space="preserve">VPN-1 Enterprise Center </v>
          </cell>
          <cell r="F450">
            <v>19995</v>
          </cell>
          <cell r="G450">
            <v>0.65</v>
          </cell>
          <cell r="H450">
            <v>6998.25</v>
          </cell>
        </row>
        <row r="451">
          <cell r="C451" t="str">
            <v>CPVP-VEE-U-</v>
          </cell>
          <cell r="D451" t="str">
            <v>Unlimited</v>
          </cell>
          <cell r="E451" t="str">
            <v>VPN-1 Enterprise Encryption Center</v>
          </cell>
          <cell r="F451">
            <v>19995</v>
          </cell>
          <cell r="G451">
            <v>5998.5000000000009</v>
          </cell>
          <cell r="H451">
            <v>0.7</v>
          </cell>
        </row>
        <row r="452">
          <cell r="C452" t="str">
            <v>CPVP-VEE-U-</v>
          </cell>
          <cell r="D452" t="str">
            <v>Unlimited</v>
          </cell>
          <cell r="E452" t="str">
            <v>VPN-1 Enterprise Encryption Center</v>
          </cell>
          <cell r="F452">
            <v>19995</v>
          </cell>
          <cell r="G452">
            <v>5998.5000000000009</v>
          </cell>
          <cell r="H452">
            <v>0.7</v>
          </cell>
        </row>
        <row r="453">
          <cell r="C453" t="str">
            <v>CPVP-VEE-U-</v>
          </cell>
          <cell r="D453" t="str">
            <v>Unlimited</v>
          </cell>
          <cell r="E453" t="str">
            <v>VPN-1 Enterprise Encryption Center</v>
          </cell>
          <cell r="F453">
            <v>19995</v>
          </cell>
          <cell r="G453">
            <v>5998.5000000000009</v>
          </cell>
          <cell r="H453">
            <v>0.7</v>
          </cell>
        </row>
        <row r="454">
          <cell r="C454" t="str">
            <v xml:space="preserve">V-VEE-U-DES </v>
          </cell>
          <cell r="D454" t="str">
            <v>Unlimited</v>
          </cell>
          <cell r="E454" t="str">
            <v>VPN-1 Enterprise Encryption Center</v>
          </cell>
          <cell r="F454">
            <v>6995</v>
          </cell>
          <cell r="G454">
            <v>0.65</v>
          </cell>
          <cell r="H454">
            <v>2448.25</v>
          </cell>
        </row>
        <row r="455">
          <cell r="C455" t="str">
            <v>CPFW-VES-U-DES-V40</v>
          </cell>
          <cell r="D455" t="str">
            <v>Unlimited</v>
          </cell>
          <cell r="E455" t="str">
            <v xml:space="preserve">VPN-1 Enterprise Security Center </v>
          </cell>
          <cell r="F455">
            <v>24995</v>
          </cell>
          <cell r="G455">
            <v>0.65</v>
          </cell>
          <cell r="H455">
            <v>8748.25</v>
          </cell>
        </row>
        <row r="456">
          <cell r="C456" t="str">
            <v>CPVP-VES-U-3DES-V40</v>
          </cell>
          <cell r="D456" t="str">
            <v>Unlimited</v>
          </cell>
          <cell r="E456" t="str">
            <v xml:space="preserve">VPN-1 Enterprise Security Center </v>
          </cell>
          <cell r="F456">
            <v>24995</v>
          </cell>
          <cell r="G456">
            <v>0.65</v>
          </cell>
          <cell r="H456">
            <v>8748.25</v>
          </cell>
        </row>
        <row r="457">
          <cell r="C457" t="str">
            <v>CPVP-VES-U-DES-V40</v>
          </cell>
          <cell r="D457" t="str">
            <v>Unlimited</v>
          </cell>
          <cell r="E457" t="str">
            <v xml:space="preserve">VPN-1 Enterprise Security Center </v>
          </cell>
          <cell r="F457">
            <v>24995</v>
          </cell>
          <cell r="G457">
            <v>0.65</v>
          </cell>
          <cell r="H457">
            <v>8748.25</v>
          </cell>
        </row>
        <row r="458">
          <cell r="C458" t="str">
            <v>CPVP-VES-U-FWZ1-V40</v>
          </cell>
          <cell r="D458" t="str">
            <v>Unlimited</v>
          </cell>
          <cell r="E458" t="str">
            <v xml:space="preserve">VPN-1 Enterprise Security Center </v>
          </cell>
          <cell r="F458">
            <v>24995</v>
          </cell>
          <cell r="G458">
            <v>0.65</v>
          </cell>
          <cell r="H458">
            <v>8748.25</v>
          </cell>
        </row>
        <row r="459">
          <cell r="C459" t="str">
            <v>CPVP-VFM-100-3DES-V40</v>
          </cell>
          <cell r="D459">
            <v>100</v>
          </cell>
          <cell r="E459" t="str">
            <v>VPN-1 FW Module</v>
          </cell>
          <cell r="F459">
            <v>5995</v>
          </cell>
          <cell r="G459">
            <v>0.65</v>
          </cell>
          <cell r="H459">
            <v>2098.25</v>
          </cell>
        </row>
        <row r="460">
          <cell r="C460" t="str">
            <v>CPVP-VFM-100-DES-V40</v>
          </cell>
          <cell r="D460">
            <v>100</v>
          </cell>
          <cell r="E460" t="str">
            <v>VPN-1 FW Module</v>
          </cell>
          <cell r="F460">
            <v>5995</v>
          </cell>
          <cell r="G460">
            <v>0.65</v>
          </cell>
          <cell r="H460">
            <v>2098.25</v>
          </cell>
        </row>
        <row r="461">
          <cell r="C461" t="str">
            <v>CPVP-VFM-100-FWZ1-V40</v>
          </cell>
          <cell r="D461">
            <v>100</v>
          </cell>
          <cell r="E461" t="str">
            <v>VPN-1 FW Module</v>
          </cell>
          <cell r="F461">
            <v>5995</v>
          </cell>
          <cell r="G461">
            <v>0.65</v>
          </cell>
          <cell r="H461">
            <v>2098.25</v>
          </cell>
        </row>
        <row r="462">
          <cell r="C462" t="str">
            <v>CPVP-VFM-100-3DES-V41</v>
          </cell>
          <cell r="D462">
            <v>100</v>
          </cell>
          <cell r="E462" t="str">
            <v>VPN-1 FW Module</v>
          </cell>
        </row>
        <row r="463">
          <cell r="C463" t="str">
            <v>CPVP-VFM-25-3DES-V40</v>
          </cell>
          <cell r="D463">
            <v>25</v>
          </cell>
          <cell r="E463" t="str">
            <v>VPN-1 FW Module</v>
          </cell>
          <cell r="F463">
            <v>2495</v>
          </cell>
          <cell r="G463">
            <v>0.65</v>
          </cell>
          <cell r="H463">
            <v>873.25</v>
          </cell>
        </row>
        <row r="464">
          <cell r="C464" t="str">
            <v>CPVP-VFM-25-3DES-V41</v>
          </cell>
          <cell r="D464">
            <v>25</v>
          </cell>
          <cell r="E464" t="str">
            <v>VPN-1 FW Module</v>
          </cell>
        </row>
        <row r="465">
          <cell r="C465" t="str">
            <v>CPVP-VFM-25-DES-V40</v>
          </cell>
          <cell r="D465">
            <v>25</v>
          </cell>
          <cell r="E465" t="str">
            <v>VPN-1 FW Module</v>
          </cell>
          <cell r="F465">
            <v>2495</v>
          </cell>
          <cell r="G465">
            <v>0.65</v>
          </cell>
          <cell r="H465">
            <v>873.25</v>
          </cell>
        </row>
        <row r="466">
          <cell r="C466" t="str">
            <v>CPVP-VFM-25-FWZ1-V40</v>
          </cell>
          <cell r="D466">
            <v>25</v>
          </cell>
          <cell r="E466" t="str">
            <v>VPN-1 FW Module</v>
          </cell>
          <cell r="F466">
            <v>2495</v>
          </cell>
          <cell r="G466">
            <v>0.65</v>
          </cell>
          <cell r="H466">
            <v>873.25</v>
          </cell>
        </row>
        <row r="467">
          <cell r="C467" t="str">
            <v>CPVP-VFM-250-3DES-V40</v>
          </cell>
          <cell r="D467">
            <v>250</v>
          </cell>
          <cell r="E467" t="str">
            <v>VPN-1 FW Module</v>
          </cell>
          <cell r="F467">
            <v>7495</v>
          </cell>
          <cell r="G467">
            <v>0.65</v>
          </cell>
          <cell r="H467">
            <v>2623.25</v>
          </cell>
        </row>
        <row r="468">
          <cell r="C468" t="str">
            <v>CPVP-VFM-250-DES-V40</v>
          </cell>
          <cell r="D468">
            <v>250</v>
          </cell>
          <cell r="E468" t="str">
            <v>VPN-1 FW Module</v>
          </cell>
          <cell r="F468">
            <v>7495</v>
          </cell>
          <cell r="G468">
            <v>0.65</v>
          </cell>
          <cell r="H468">
            <v>2623.25</v>
          </cell>
        </row>
        <row r="469">
          <cell r="C469" t="str">
            <v>CPVP-VFM-250-FWZ1-V40</v>
          </cell>
          <cell r="D469">
            <v>250</v>
          </cell>
          <cell r="E469" t="str">
            <v>VPN-1 FW Module</v>
          </cell>
          <cell r="F469">
            <v>7495</v>
          </cell>
          <cell r="G469">
            <v>0.65</v>
          </cell>
          <cell r="H469">
            <v>2623.25</v>
          </cell>
        </row>
        <row r="470">
          <cell r="C470" t="str">
            <v>CPVP-VFM-50-3DES-V40</v>
          </cell>
          <cell r="D470">
            <v>50</v>
          </cell>
          <cell r="E470" t="str">
            <v>VPN-1 FW Module</v>
          </cell>
          <cell r="F470">
            <v>4495</v>
          </cell>
          <cell r="G470">
            <v>0.65</v>
          </cell>
          <cell r="H470">
            <v>1573.25</v>
          </cell>
        </row>
        <row r="471">
          <cell r="C471" t="str">
            <v>CPVP-VFM-50-3DES-V41</v>
          </cell>
          <cell r="D471">
            <v>50</v>
          </cell>
          <cell r="E471" t="str">
            <v>VPN-1 FW Module</v>
          </cell>
        </row>
        <row r="472">
          <cell r="C472" t="str">
            <v>CPVP-VFM-50-DES-V40</v>
          </cell>
          <cell r="D472">
            <v>50</v>
          </cell>
          <cell r="E472" t="str">
            <v>VPN-1 FW Module</v>
          </cell>
          <cell r="F472">
            <v>4495</v>
          </cell>
          <cell r="G472">
            <v>0.65</v>
          </cell>
          <cell r="H472">
            <v>1573.25</v>
          </cell>
        </row>
        <row r="473">
          <cell r="C473" t="str">
            <v>CPVP-VFM-50-FWZ1-V40</v>
          </cell>
          <cell r="D473">
            <v>50</v>
          </cell>
          <cell r="E473" t="str">
            <v>VPN-1 FW Module</v>
          </cell>
          <cell r="F473">
            <v>4495</v>
          </cell>
          <cell r="G473">
            <v>0.65</v>
          </cell>
          <cell r="H473">
            <v>1573.25</v>
          </cell>
        </row>
        <row r="474">
          <cell r="C474" t="str">
            <v>CPVP-VFM-U-3DES-V40</v>
          </cell>
          <cell r="D474" t="str">
            <v>Unlimited</v>
          </cell>
          <cell r="E474" t="str">
            <v>VPN-1 FW Module</v>
          </cell>
          <cell r="F474">
            <v>9495</v>
          </cell>
          <cell r="G474">
            <v>0.65</v>
          </cell>
          <cell r="H474">
            <v>3323.25</v>
          </cell>
        </row>
        <row r="475">
          <cell r="C475" t="str">
            <v>CPVP-VFM-U-3DES-V41</v>
          </cell>
          <cell r="D475" t="str">
            <v>Unlimited</v>
          </cell>
          <cell r="E475" t="str">
            <v>VPN-1 FW Module</v>
          </cell>
        </row>
        <row r="476">
          <cell r="C476" t="str">
            <v>CPVP-VFM-U-DES-V40</v>
          </cell>
          <cell r="D476" t="str">
            <v>Unlimited</v>
          </cell>
          <cell r="E476" t="str">
            <v>VPN-1 FW Module</v>
          </cell>
          <cell r="F476">
            <v>9495</v>
          </cell>
          <cell r="G476">
            <v>0.65</v>
          </cell>
          <cell r="H476">
            <v>3323.25</v>
          </cell>
        </row>
        <row r="477">
          <cell r="C477" t="str">
            <v>CPVP-VFM-U-DES-V41</v>
          </cell>
          <cell r="D477" t="str">
            <v>Unlimited</v>
          </cell>
          <cell r="E477" t="str">
            <v>VPN-1 FW Module</v>
          </cell>
        </row>
        <row r="478">
          <cell r="C478" t="str">
            <v>CPVP-VFM-U-DES-V40-F</v>
          </cell>
          <cell r="D478" t="str">
            <v>Unlimited</v>
          </cell>
          <cell r="E478" t="str">
            <v>VPN-1 FW Module</v>
          </cell>
          <cell r="F478">
            <v>9495</v>
          </cell>
          <cell r="G478">
            <v>0.65</v>
          </cell>
          <cell r="H478">
            <v>3323.25</v>
          </cell>
        </row>
        <row r="479">
          <cell r="C479" t="str">
            <v>CPVP-VFM-U-FWZ1-V40</v>
          </cell>
          <cell r="D479" t="str">
            <v>Unlimited</v>
          </cell>
          <cell r="E479" t="str">
            <v>VPN-1 FW Module</v>
          </cell>
          <cell r="F479">
            <v>9495</v>
          </cell>
          <cell r="G479">
            <v>0.65</v>
          </cell>
          <cell r="H479">
            <v>3323.25</v>
          </cell>
        </row>
        <row r="480">
          <cell r="C480" t="str">
            <v>CPVP-VGS-U-3DES-V40</v>
          </cell>
          <cell r="D480" t="str">
            <v>Unlimited</v>
          </cell>
          <cell r="E480" t="str">
            <v>VPN-1 Global Security Center</v>
          </cell>
          <cell r="F480">
            <v>44995</v>
          </cell>
          <cell r="G480">
            <v>0.65</v>
          </cell>
          <cell r="H480">
            <v>15748.249999999998</v>
          </cell>
        </row>
        <row r="481">
          <cell r="C481" t="str">
            <v>CPVP-VGS-U-DES-V40</v>
          </cell>
          <cell r="D481" t="str">
            <v>Unlimited</v>
          </cell>
          <cell r="E481" t="str">
            <v>VPN-1 Global Security Center</v>
          </cell>
          <cell r="F481">
            <v>44995</v>
          </cell>
          <cell r="G481">
            <v>0.65</v>
          </cell>
          <cell r="H481">
            <v>15748.249999999998</v>
          </cell>
        </row>
        <row r="482">
          <cell r="C482" t="str">
            <v>CPVP-VGS-U-FWZ1-V40</v>
          </cell>
          <cell r="D482" t="str">
            <v>Unlimited</v>
          </cell>
          <cell r="E482" t="str">
            <v>VPN-1 Global Security Center</v>
          </cell>
          <cell r="F482">
            <v>44995</v>
          </cell>
          <cell r="G482">
            <v>0.65</v>
          </cell>
          <cell r="H482">
            <v>15748.249999999998</v>
          </cell>
        </row>
        <row r="483">
          <cell r="C483" t="str">
            <v>CPVP-VIM-1</v>
          </cell>
          <cell r="D483">
            <v>1</v>
          </cell>
          <cell r="E483" t="str">
            <v>VPN-1 Host Inspection Module</v>
          </cell>
          <cell r="F483">
            <v>895</v>
          </cell>
          <cell r="G483">
            <v>268.50000000000006</v>
          </cell>
          <cell r="H483">
            <v>0.7</v>
          </cell>
        </row>
        <row r="484">
          <cell r="C484" t="str">
            <v>CPVP-VIM-1</v>
          </cell>
          <cell r="D484">
            <v>1</v>
          </cell>
          <cell r="E484" t="str">
            <v>VPN-1 Host Inspection Module</v>
          </cell>
          <cell r="F484">
            <v>895</v>
          </cell>
          <cell r="G484">
            <v>268.50000000000006</v>
          </cell>
          <cell r="H484">
            <v>0.7</v>
          </cell>
        </row>
        <row r="485">
          <cell r="C485" t="str">
            <v>CPVP-VIM-1</v>
          </cell>
          <cell r="D485">
            <v>1</v>
          </cell>
          <cell r="E485" t="str">
            <v>VPN-1 Host Inspection Module</v>
          </cell>
          <cell r="F485">
            <v>895</v>
          </cell>
          <cell r="G485">
            <v>268.50000000000006</v>
          </cell>
          <cell r="H485">
            <v>0.7</v>
          </cell>
        </row>
        <row r="486">
          <cell r="C486" t="str">
            <v>CPVP-VIM-1-3DES-V40</v>
          </cell>
          <cell r="D486">
            <v>1</v>
          </cell>
          <cell r="E486" t="str">
            <v>VPN-1 Host Inspection Module</v>
          </cell>
          <cell r="F486">
            <v>895</v>
          </cell>
          <cell r="G486">
            <v>0.65</v>
          </cell>
          <cell r="H486">
            <v>313.25</v>
          </cell>
        </row>
        <row r="487">
          <cell r="C487" t="str">
            <v>CPVP-VIM-1-DES-V40</v>
          </cell>
          <cell r="D487">
            <v>1</v>
          </cell>
          <cell r="E487" t="str">
            <v>VPN-1 Host Inspection Module</v>
          </cell>
          <cell r="F487">
            <v>895</v>
          </cell>
          <cell r="G487">
            <v>0.65</v>
          </cell>
          <cell r="H487">
            <v>313.25</v>
          </cell>
        </row>
        <row r="488">
          <cell r="C488" t="str">
            <v>CPVP-VIM-1-FWZ1-V40</v>
          </cell>
          <cell r="D488">
            <v>1</v>
          </cell>
          <cell r="E488" t="str">
            <v>VPN-1 Host Inspection Module</v>
          </cell>
          <cell r="F488">
            <v>895</v>
          </cell>
          <cell r="G488">
            <v>0.65</v>
          </cell>
          <cell r="H488">
            <v>313.25</v>
          </cell>
        </row>
        <row r="489">
          <cell r="C489" t="str">
            <v>CPVP-VIG-25-DES-V41</v>
          </cell>
          <cell r="D489">
            <v>25</v>
          </cell>
          <cell r="E489" t="str">
            <v>VPN-1 Internet Gateway</v>
          </cell>
        </row>
        <row r="490">
          <cell r="C490" t="str">
            <v>CPVP-VIG-100-3DES-V40</v>
          </cell>
          <cell r="D490">
            <v>100</v>
          </cell>
          <cell r="E490" t="str">
            <v>VPN-1 Internet Gateway</v>
          </cell>
          <cell r="F490">
            <v>8495</v>
          </cell>
          <cell r="G490">
            <v>0.65</v>
          </cell>
          <cell r="H490">
            <v>2973.25</v>
          </cell>
        </row>
        <row r="491">
          <cell r="C491" t="str">
            <v>CPVP-VIG-100-3DES-V41</v>
          </cell>
          <cell r="D491">
            <v>100</v>
          </cell>
          <cell r="E491" t="str">
            <v>VPN-1 Internet Gateway</v>
          </cell>
        </row>
        <row r="492">
          <cell r="C492" t="str">
            <v>CPVP-VIG-100-DES-V40</v>
          </cell>
          <cell r="D492">
            <v>100</v>
          </cell>
          <cell r="E492" t="str">
            <v>VPN-1 Internet Gateway</v>
          </cell>
          <cell r="F492">
            <v>8495</v>
          </cell>
          <cell r="G492">
            <v>0.65</v>
          </cell>
          <cell r="H492">
            <v>2973.25</v>
          </cell>
        </row>
        <row r="493">
          <cell r="C493" t="str">
            <v>CPVP-VIG-100-DES-V41</v>
          </cell>
          <cell r="D493">
            <v>100</v>
          </cell>
          <cell r="E493" t="str">
            <v>VPN-1 Internet Gateway</v>
          </cell>
        </row>
        <row r="494">
          <cell r="C494" t="str">
            <v>CPVP-VIG-100-FWZ1-V40</v>
          </cell>
          <cell r="D494">
            <v>100</v>
          </cell>
          <cell r="E494" t="str">
            <v>VPN-1 Internet Gateway</v>
          </cell>
          <cell r="F494">
            <v>8495</v>
          </cell>
          <cell r="G494">
            <v>0.65</v>
          </cell>
          <cell r="H494">
            <v>2973.25</v>
          </cell>
        </row>
        <row r="495">
          <cell r="C495" t="str">
            <v>CPVP-VIG-250-3DES-V40</v>
          </cell>
          <cell r="D495">
            <v>250</v>
          </cell>
          <cell r="E495" t="str">
            <v>VPN-1 Internet Gateway</v>
          </cell>
          <cell r="F495">
            <v>10995</v>
          </cell>
          <cell r="G495">
            <v>0.65</v>
          </cell>
          <cell r="H495">
            <v>3848.2499999999995</v>
          </cell>
        </row>
        <row r="496">
          <cell r="C496" t="str">
            <v>CPVP-VIG-250-3DES-V41</v>
          </cell>
          <cell r="D496">
            <v>250</v>
          </cell>
          <cell r="E496" t="str">
            <v>VPN-1 Internet Gateway</v>
          </cell>
        </row>
        <row r="497">
          <cell r="C497" t="str">
            <v>CPVP-VIG-250-DES-V40</v>
          </cell>
          <cell r="D497">
            <v>250</v>
          </cell>
          <cell r="E497" t="str">
            <v>VPN-1 Internet Gateway</v>
          </cell>
          <cell r="F497">
            <v>10995</v>
          </cell>
          <cell r="G497">
            <v>0.65</v>
          </cell>
          <cell r="H497">
            <v>3848.2499999999995</v>
          </cell>
        </row>
        <row r="498">
          <cell r="C498" t="str">
            <v>CPVP-VIG-250-FWZ1-V40</v>
          </cell>
          <cell r="D498">
            <v>250</v>
          </cell>
          <cell r="E498" t="str">
            <v>VPN-1 Internet Gateway</v>
          </cell>
          <cell r="F498">
            <v>10995</v>
          </cell>
          <cell r="G498">
            <v>0.65</v>
          </cell>
          <cell r="H498">
            <v>3848.2499999999995</v>
          </cell>
        </row>
        <row r="499">
          <cell r="C499" t="str">
            <v>CPVP-VIG-50-3DES-V40</v>
          </cell>
          <cell r="D499">
            <v>50</v>
          </cell>
          <cell r="E499" t="str">
            <v>VPN-1 Internet Gateway</v>
          </cell>
          <cell r="F499">
            <v>5495</v>
          </cell>
          <cell r="G499">
            <v>0.65</v>
          </cell>
          <cell r="H499">
            <v>1923.2499999999998</v>
          </cell>
        </row>
        <row r="500">
          <cell r="C500" t="str">
            <v>CPVP-VIG-50-DES-V40</v>
          </cell>
          <cell r="D500">
            <v>50</v>
          </cell>
          <cell r="E500" t="str">
            <v>VPN-1 Internet Gateway</v>
          </cell>
          <cell r="F500">
            <v>5495</v>
          </cell>
          <cell r="G500">
            <v>0.65</v>
          </cell>
          <cell r="H500">
            <v>1923.2499999999998</v>
          </cell>
        </row>
        <row r="501">
          <cell r="C501" t="str">
            <v>CPVP-VIG-50-FWZ1-V40</v>
          </cell>
          <cell r="D501">
            <v>50</v>
          </cell>
          <cell r="E501" t="str">
            <v>VPN-1 Internet Gateway</v>
          </cell>
          <cell r="F501">
            <v>5495</v>
          </cell>
          <cell r="G501">
            <v>0.65</v>
          </cell>
          <cell r="H501">
            <v>1923.2499999999998</v>
          </cell>
        </row>
        <row r="502">
          <cell r="C502" t="str">
            <v>CPVP-VSC-5-3DES-V41</v>
          </cell>
          <cell r="E502" t="str">
            <v>VPN-1 Secure Client</v>
          </cell>
        </row>
        <row r="503">
          <cell r="C503" t="str">
            <v>CPVP-VSC-5-DES-V41</v>
          </cell>
          <cell r="E503" t="str">
            <v>VPN-1 Secure Client</v>
          </cell>
        </row>
        <row r="504">
          <cell r="C504" t="str">
            <v>SS-VIG-100-FWZ1</v>
          </cell>
          <cell r="E504" t="str">
            <v>Maintenance</v>
          </cell>
        </row>
        <row r="505">
          <cell r="C505" t="str">
            <v>SS-VEE-U-3DES</v>
          </cell>
          <cell r="E505" t="str">
            <v>Maintenance</v>
          </cell>
        </row>
        <row r="506">
          <cell r="C506" t="str">
            <v>SS-VEE-U-FWZ1</v>
          </cell>
          <cell r="E506" t="str">
            <v>Maintenance</v>
          </cell>
        </row>
        <row r="507">
          <cell r="C507" t="str">
            <v>CPVP-SMV-U-3DES-V40</v>
          </cell>
          <cell r="D507" t="str">
            <v>Unlimited</v>
          </cell>
          <cell r="E507" t="str">
            <v>VPN-1 FW Module</v>
          </cell>
        </row>
        <row r="508">
          <cell r="C508" t="str">
            <v>CPFW-SMF-U-V40</v>
          </cell>
          <cell r="E508" t="str">
            <v>FW Module</v>
          </cell>
        </row>
        <row r="509">
          <cell r="C509" t="str">
            <v>CPMP-ESC-U-3DES-V41</v>
          </cell>
          <cell r="D509" t="str">
            <v>Unlimited</v>
          </cell>
          <cell r="E509" t="str">
            <v>Enterprise Management Console</v>
          </cell>
        </row>
        <row r="510">
          <cell r="C510" t="str">
            <v>CPMP-ESC-U-DES-V41</v>
          </cell>
          <cell r="D510" t="str">
            <v>Unlimited</v>
          </cell>
          <cell r="E510" t="str">
            <v>Enterprise Management Console</v>
          </cell>
        </row>
        <row r="511">
          <cell r="C511" t="str">
            <v>CPMP-ESC-U-V41</v>
          </cell>
          <cell r="D511" t="str">
            <v>Unlimited</v>
          </cell>
          <cell r="E511" t="str">
            <v>Enterprise Management Console</v>
          </cell>
        </row>
        <row r="512">
          <cell r="C512" t="str">
            <v>CPMP-MOTIF-GUI-1-V40</v>
          </cell>
          <cell r="E512" t="str">
            <v>Motif GUI</v>
          </cell>
        </row>
        <row r="513">
          <cell r="C513" t="str">
            <v>CPMP-MOTIF-GUI-1-V41</v>
          </cell>
          <cell r="E513" t="str">
            <v>Motif GUI</v>
          </cell>
        </row>
      </sheetData>
      <sheetData sheetId="4" refreshError="1"/>
      <sheetData sheetId="5" refreshError="1"/>
      <sheetData sheetId="6"/>
      <sheetData sheetId="7">
        <row r="256">
          <cell r="A256" t="str">
            <v>CPFW-EVAL-10</v>
          </cell>
        </row>
      </sheetData>
      <sheetData sheetId="8">
        <row r="3">
          <cell r="B3" t="str">
            <v>Algeria</v>
          </cell>
        </row>
      </sheetData>
      <sheetData sheetId="9">
        <row r="1">
          <cell r="C1" t="str">
            <v>Product SKU#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Portfolio Tabels"/>
      <sheetName val="Data"/>
      <sheetName val="Bloomberg"/>
      <sheetName val="User Input"/>
      <sheetName val="Portfolio_Summery"/>
      <sheetName val="Portfolio_Tabels"/>
      <sheetName val="Tables"/>
    </sheetNames>
    <sheetDataSet>
      <sheetData sheetId="0"/>
      <sheetData sheetId="1"/>
      <sheetData sheetId="2">
        <row r="1">
          <cell r="A1" t="str">
            <v>Company</v>
          </cell>
          <cell r="B1" t="str">
            <v>Account Name</v>
          </cell>
          <cell r="C1" t="str">
            <v>Account Number</v>
          </cell>
          <cell r="D1" t="str">
            <v>Base Currency Code</v>
          </cell>
          <cell r="E1" t="str">
            <v>Asset Country Code</v>
          </cell>
          <cell r="F1" t="str">
            <v>Instrument Type Code</v>
          </cell>
          <cell r="G1" t="str">
            <v>Long Description 1 ( Issuer)</v>
          </cell>
          <cell r="H1" t="str">
            <v>Long Description 2 ( Security Type)</v>
          </cell>
          <cell r="I1" t="str">
            <v>Security I D</v>
          </cell>
          <cell r="J1" t="str">
            <v>Primary Security Type Code</v>
          </cell>
          <cell r="K1" t="str">
            <v>Secondary Security Type Code</v>
          </cell>
          <cell r="L1" t="str">
            <v>Sum of Accrued Income Base</v>
          </cell>
          <cell r="M1" t="str">
            <v>Sum of Amortized Book Value - Base</v>
          </cell>
          <cell r="N1" t="str">
            <v>Sum of Cost - Base</v>
          </cell>
          <cell r="O1" t="str">
            <v>Sum of Market Value Base</v>
          </cell>
          <cell r="P1" t="str">
            <v>Original Par Value</v>
          </cell>
          <cell r="Q1" t="str">
            <v>Sum of Total Value _Base</v>
          </cell>
          <cell r="R1" t="str">
            <v>Dividend / Income Pay Date Code</v>
          </cell>
          <cell r="S1" t="str">
            <v>Maturity Date</v>
          </cell>
          <cell r="T1" t="str">
            <v>Maturity (Yr)</v>
          </cell>
          <cell r="U1" t="str">
            <v>Maturity (M)</v>
          </cell>
          <cell r="V1" t="str">
            <v>Maturity (Days)</v>
          </cell>
          <cell r="W1" t="str">
            <v>MS/Cash/MMF</v>
          </cell>
          <cell r="X1" t="str">
            <v>Coupon Rate</v>
          </cell>
          <cell r="Y1" t="str">
            <v>Duration</v>
          </cell>
          <cell r="Z1" t="str">
            <v>Weighted Duration</v>
          </cell>
          <cell r="AA1" t="str">
            <v>Evaluation Date</v>
          </cell>
          <cell r="AB1" t="str">
            <v>Gain ( Loss) Base</v>
          </cell>
          <cell r="AC1" t="str">
            <v>Convexity</v>
          </cell>
          <cell r="AD1" t="str">
            <v>Sum of Amortized Book Price - Base</v>
          </cell>
          <cell r="AE1" t="str">
            <v>Market Price - Local</v>
          </cell>
          <cell r="AF1" t="str">
            <v>S &amp; P Rating</v>
          </cell>
          <cell r="AG1" t="str">
            <v>Unit Cost - Local</v>
          </cell>
          <cell r="AH1" t="str">
            <v>Yield at Cost</v>
          </cell>
          <cell r="AI1" t="str">
            <v>Yield at Market</v>
          </cell>
          <cell r="AJ1" t="str">
            <v>Weighted YTM</v>
          </cell>
          <cell r="AK1" t="str">
            <v>Weighted YTM- Excluding Cash</v>
          </cell>
          <cell r="AL1" t="str">
            <v>S&amp;P Rating</v>
          </cell>
          <cell r="AM1" t="str">
            <v>Moody's Rating</v>
          </cell>
          <cell r="AN1" t="str">
            <v>Rating</v>
          </cell>
          <cell r="AO1" t="str">
            <v>INDUSTRY_SECTOR</v>
          </cell>
          <cell r="AP1" t="str">
            <v>INDUSTRY_GROUP</v>
          </cell>
          <cell r="AQ1" t="str">
            <v>COUNTRY_FULL_NAME</v>
          </cell>
          <cell r="AR1" t="str">
            <v>Next Call Date</v>
          </cell>
        </row>
        <row r="2">
          <cell r="A2" t="str">
            <v>CP Ltd</v>
          </cell>
          <cell r="B2" t="str">
            <v>CP Ltd</v>
          </cell>
          <cell r="C2" t="str">
            <v>CP Ltd</v>
          </cell>
          <cell r="D2" t="str">
            <v>USD</v>
          </cell>
          <cell r="G2" t="str">
            <v>SAP Adjustment</v>
          </cell>
          <cell r="H2" t="str">
            <v>SAP Adjustment</v>
          </cell>
          <cell r="I2" t="str">
            <v>SAP Adjustment</v>
          </cell>
          <cell r="O2">
            <v>1210.439998626709</v>
          </cell>
          <cell r="T2">
            <v>2010</v>
          </cell>
          <cell r="U2">
            <v>9</v>
          </cell>
          <cell r="V2">
            <v>1</v>
          </cell>
          <cell r="W2" t="str">
            <v>MS</v>
          </cell>
          <cell r="AN2" t="str">
            <v>AAA</v>
          </cell>
          <cell r="AO2" t="str">
            <v>Financial</v>
          </cell>
          <cell r="AP2" t="str">
            <v>Diversified Finan Serv</v>
          </cell>
          <cell r="AQ2" t="str">
            <v>UNITED STATES</v>
          </cell>
        </row>
        <row r="3">
          <cell r="A3" t="str">
            <v>CP Ltd</v>
          </cell>
          <cell r="B3" t="str">
            <v>BlackRock</v>
          </cell>
          <cell r="C3" t="str">
            <v>13407172</v>
          </cell>
          <cell r="D3" t="str">
            <v>USD</v>
          </cell>
          <cell r="E3" t="str">
            <v>015</v>
          </cell>
          <cell r="F3" t="str">
            <v>080</v>
          </cell>
          <cell r="G3" t="str">
            <v>HEWLETT PACKARD CO</v>
          </cell>
          <cell r="H3" t="str">
            <v>FRN 13 SEP 2012</v>
          </cell>
          <cell r="I3" t="str">
            <v>B428236BA0</v>
          </cell>
          <cell r="J3" t="str">
            <v>B</v>
          </cell>
          <cell r="K3" t="str">
            <v>FLR</v>
          </cell>
          <cell r="L3">
            <v>417.5</v>
          </cell>
          <cell r="M3">
            <v>2000000</v>
          </cell>
          <cell r="N3">
            <v>2000000</v>
          </cell>
          <cell r="O3">
            <v>1996740</v>
          </cell>
          <cell r="P3">
            <v>2000000</v>
          </cell>
          <cell r="Q3">
            <v>1997157.5</v>
          </cell>
          <cell r="R3" t="str">
            <v>MJSD 13</v>
          </cell>
          <cell r="S3">
            <v>41165</v>
          </cell>
          <cell r="T3">
            <v>2012</v>
          </cell>
          <cell r="U3">
            <v>9</v>
          </cell>
          <cell r="V3">
            <v>714</v>
          </cell>
          <cell r="W3" t="str">
            <v>MS</v>
          </cell>
          <cell r="X3">
            <v>0.41699999999999998</v>
          </cell>
          <cell r="Y3">
            <v>0.25</v>
          </cell>
          <cell r="Z3">
            <v>2.2446553045424712E-4</v>
          </cell>
          <cell r="AA3">
            <v>40451</v>
          </cell>
          <cell r="AB3">
            <v>-3260</v>
          </cell>
          <cell r="AC3">
            <v>4.2800000000000005E-2</v>
          </cell>
          <cell r="AD3">
            <v>1</v>
          </cell>
          <cell r="AE3">
            <v>99.837000000000003</v>
          </cell>
          <cell r="AF3" t="str">
            <v>A</v>
          </cell>
          <cell r="AG3">
            <v>100</v>
          </cell>
          <cell r="AH3">
            <v>0.4</v>
          </cell>
          <cell r="AI3">
            <v>0.5</v>
          </cell>
          <cell r="AJ3">
            <v>3.5914484872679538E-4</v>
          </cell>
          <cell r="AK3">
            <v>4.4491402038761117E-4</v>
          </cell>
          <cell r="AL3" t="str">
            <v xml:space="preserve">A </v>
          </cell>
          <cell r="AM3" t="str">
            <v>A2</v>
          </cell>
          <cell r="AN3" t="str">
            <v xml:space="preserve">A </v>
          </cell>
          <cell r="AO3" t="str">
            <v>Technology</v>
          </cell>
          <cell r="AP3" t="str">
            <v>Computers</v>
          </cell>
          <cell r="AQ3" t="str">
            <v>UNITED STATES</v>
          </cell>
          <cell r="AR3" t="str">
            <v>#N/A Field Not Applicable</v>
          </cell>
        </row>
        <row r="4">
          <cell r="A4" t="str">
            <v>CP Inc</v>
          </cell>
          <cell r="B4" t="str">
            <v>Treasury - Partners</v>
          </cell>
          <cell r="C4" t="str">
            <v>13401822</v>
          </cell>
          <cell r="D4" t="str">
            <v>USD</v>
          </cell>
          <cell r="E4" t="str">
            <v>210</v>
          </cell>
          <cell r="F4" t="str">
            <v>072</v>
          </cell>
          <cell r="G4" t="str">
            <v>STATOILHYDRO ASA</v>
          </cell>
          <cell r="H4" t="str">
            <v>2.9 15 OCT 2014</v>
          </cell>
          <cell r="I4" t="str">
            <v>B85771SAC0</v>
          </cell>
          <cell r="J4" t="str">
            <v>B</v>
          </cell>
          <cell r="K4" t="str">
            <v>CAL</v>
          </cell>
          <cell r="L4">
            <v>53488.89</v>
          </cell>
          <cell r="M4">
            <v>4158651.47</v>
          </cell>
          <cell r="N4">
            <v>4160480</v>
          </cell>
          <cell r="O4">
            <v>4196120</v>
          </cell>
          <cell r="P4">
            <v>4000000</v>
          </cell>
          <cell r="Q4">
            <v>4249608.8899999997</v>
          </cell>
          <cell r="R4" t="str">
            <v>AO   15</v>
          </cell>
          <cell r="S4">
            <v>41927</v>
          </cell>
          <cell r="T4">
            <v>2014</v>
          </cell>
          <cell r="U4">
            <v>10</v>
          </cell>
          <cell r="V4">
            <v>1476</v>
          </cell>
          <cell r="W4" t="str">
            <v>MS</v>
          </cell>
          <cell r="X4">
            <v>2.9</v>
          </cell>
          <cell r="Y4">
            <v>3.77</v>
          </cell>
          <cell r="Z4">
            <v>7.0383932677366501E-3</v>
          </cell>
          <cell r="AA4">
            <v>40451</v>
          </cell>
          <cell r="AB4">
            <v>37468.53</v>
          </cell>
          <cell r="AC4">
            <v>0.16699999999999998</v>
          </cell>
          <cell r="AD4">
            <v>1</v>
          </cell>
          <cell r="AE4">
            <v>104.90299999999999</v>
          </cell>
          <cell r="AF4" t="str">
            <v>AA-</v>
          </cell>
          <cell r="AG4">
            <v>104.012</v>
          </cell>
          <cell r="AH4">
            <v>1.9</v>
          </cell>
          <cell r="AI4">
            <v>1.6</v>
          </cell>
          <cell r="AJ4">
            <v>3.5472008511139609E-3</v>
          </cell>
          <cell r="AK4">
            <v>4.3943255691578044E-3</v>
          </cell>
          <cell r="AL4" t="str">
            <v>AA-</v>
          </cell>
          <cell r="AM4" t="str">
            <v>Aa2</v>
          </cell>
          <cell r="AN4" t="str">
            <v>AA-</v>
          </cell>
          <cell r="AO4" t="str">
            <v>Energy</v>
          </cell>
          <cell r="AP4" t="str">
            <v>Oil&amp;Gas</v>
          </cell>
          <cell r="AQ4" t="str">
            <v>NORWAY</v>
          </cell>
          <cell r="AR4" t="str">
            <v>#N/A Field Not Applicable</v>
          </cell>
        </row>
        <row r="5">
          <cell r="A5" t="str">
            <v>CP Ltd</v>
          </cell>
          <cell r="B5" t="str">
            <v>HSBC CP Ltd</v>
          </cell>
          <cell r="C5" t="str">
            <v>13400012</v>
          </cell>
          <cell r="D5" t="str">
            <v>USD</v>
          </cell>
          <cell r="E5" t="str">
            <v>195</v>
          </cell>
          <cell r="F5" t="str">
            <v>072</v>
          </cell>
          <cell r="G5" t="str">
            <v>PROCTER &amp; GAMBLE INT</v>
          </cell>
          <cell r="H5" t="str">
            <v>1.35 26 AUG 2011</v>
          </cell>
          <cell r="I5" t="str">
            <v>B742732AE0</v>
          </cell>
          <cell r="J5" t="str">
            <v>B</v>
          </cell>
          <cell r="K5" t="str">
            <v>CAL</v>
          </cell>
          <cell r="L5">
            <v>7054.69</v>
          </cell>
          <cell r="M5">
            <v>5397985.9800000004</v>
          </cell>
          <cell r="N5">
            <v>5406042.5</v>
          </cell>
          <cell r="O5">
            <v>5420580</v>
          </cell>
          <cell r="P5">
            <v>5375000</v>
          </cell>
          <cell r="Q5">
            <v>5427634.6900000004</v>
          </cell>
          <cell r="R5" t="str">
            <v>FA   26</v>
          </cell>
          <cell r="S5">
            <v>40781</v>
          </cell>
          <cell r="T5">
            <v>2011</v>
          </cell>
          <cell r="U5">
            <v>8</v>
          </cell>
          <cell r="V5">
            <v>330</v>
          </cell>
          <cell r="W5" t="str">
            <v>MS</v>
          </cell>
          <cell r="X5">
            <v>1.35</v>
          </cell>
          <cell r="Y5">
            <v>0.9</v>
          </cell>
          <cell r="Z5">
            <v>2.1809912154935203E-3</v>
          </cell>
          <cell r="AA5">
            <v>40451</v>
          </cell>
          <cell r="AB5">
            <v>22594.02</v>
          </cell>
          <cell r="AC5">
            <v>1.26E-2</v>
          </cell>
          <cell r="AD5">
            <v>1</v>
          </cell>
          <cell r="AE5">
            <v>100.848</v>
          </cell>
          <cell r="AF5" t="str">
            <v>AA-</v>
          </cell>
          <cell r="AG5">
            <v>100.57800000000002</v>
          </cell>
          <cell r="AH5">
            <v>1</v>
          </cell>
          <cell r="AI5">
            <v>0.4</v>
          </cell>
          <cell r="AJ5">
            <v>2.4233235727705782E-3</v>
          </cell>
          <cell r="AK5">
            <v>3.0020495554471992E-3</v>
          </cell>
          <cell r="AL5" t="str">
            <v>AA-</v>
          </cell>
          <cell r="AM5" t="str">
            <v>Aa3</v>
          </cell>
          <cell r="AN5" t="str">
            <v>AA-</v>
          </cell>
          <cell r="AO5" t="str">
            <v>Consumer, Non-cyclical</v>
          </cell>
          <cell r="AP5" t="str">
            <v>Cosmetics/Personal Care</v>
          </cell>
          <cell r="AQ5" t="str">
            <v>LUXEMBOURG</v>
          </cell>
          <cell r="AR5" t="str">
            <v>#N/A Field Not Applicable</v>
          </cell>
        </row>
        <row r="6">
          <cell r="A6" t="str">
            <v>CP Ltd</v>
          </cell>
          <cell r="B6" t="str">
            <v>HSBC CP Ltd</v>
          </cell>
          <cell r="C6" t="str">
            <v>13400012</v>
          </cell>
          <cell r="D6" t="str">
            <v>USD</v>
          </cell>
          <cell r="E6" t="str">
            <v>015</v>
          </cell>
          <cell r="F6" t="str">
            <v>072</v>
          </cell>
          <cell r="G6" t="str">
            <v>US BANCORP</v>
          </cell>
          <cell r="H6" t="str">
            <v>2.125 15 FEB 2013</v>
          </cell>
          <cell r="I6" t="str">
            <v>B91159HGS3</v>
          </cell>
          <cell r="J6" t="str">
            <v>B</v>
          </cell>
          <cell r="K6" t="str">
            <v>ZZZ</v>
          </cell>
          <cell r="L6">
            <v>8145.83</v>
          </cell>
          <cell r="M6">
            <v>3039505.39</v>
          </cell>
          <cell r="N6">
            <v>3038797</v>
          </cell>
          <cell r="O6">
            <v>3079740</v>
          </cell>
          <cell r="P6">
            <v>3000000</v>
          </cell>
          <cell r="Q6">
            <v>3087885.83</v>
          </cell>
          <cell r="R6" t="str">
            <v>FA   15</v>
          </cell>
          <cell r="S6">
            <v>41320</v>
          </cell>
          <cell r="T6">
            <v>2013</v>
          </cell>
          <cell r="U6">
            <v>2</v>
          </cell>
          <cell r="V6">
            <v>869</v>
          </cell>
          <cell r="W6" t="str">
            <v>MS</v>
          </cell>
          <cell r="X6">
            <v>2.125</v>
          </cell>
          <cell r="Y6">
            <v>2.31</v>
          </cell>
          <cell r="Z6">
            <v>3.1520605563442067E-3</v>
          </cell>
          <cell r="AA6">
            <v>40451</v>
          </cell>
          <cell r="AB6">
            <v>40234.61</v>
          </cell>
          <cell r="AC6">
            <v>6.5700000000000008E-2</v>
          </cell>
          <cell r="AD6">
            <v>1</v>
          </cell>
          <cell r="AE6">
            <v>102.65799999999999</v>
          </cell>
          <cell r="AF6" t="str">
            <v>A+</v>
          </cell>
          <cell r="AG6">
            <v>101.29300000000001</v>
          </cell>
          <cell r="AH6">
            <v>1.7</v>
          </cell>
          <cell r="AI6">
            <v>1</v>
          </cell>
          <cell r="AJ6">
            <v>2.3196982449286371E-3</v>
          </cell>
          <cell r="AK6">
            <v>2.8736769464912672E-3</v>
          </cell>
          <cell r="AL6" t="str">
            <v xml:space="preserve">A+ </v>
          </cell>
          <cell r="AM6" t="str">
            <v>Aa3</v>
          </cell>
          <cell r="AN6" t="str">
            <v xml:space="preserve">A+ </v>
          </cell>
          <cell r="AO6" t="str">
            <v>Financial</v>
          </cell>
          <cell r="AP6" t="str">
            <v>Banks</v>
          </cell>
          <cell r="AQ6" t="str">
            <v>UNITED STATES</v>
          </cell>
          <cell r="AR6" t="str">
            <v>#N/A Field Not Applicable</v>
          </cell>
        </row>
        <row r="7">
          <cell r="A7" t="str">
            <v>CP Ltd</v>
          </cell>
          <cell r="B7" t="str">
            <v>HSBC CP Ltd</v>
          </cell>
          <cell r="C7" t="str">
            <v>13400012</v>
          </cell>
          <cell r="D7" t="str">
            <v>USD</v>
          </cell>
          <cell r="E7" t="str">
            <v>270</v>
          </cell>
          <cell r="F7" t="str">
            <v>072</v>
          </cell>
          <cell r="G7" t="str">
            <v>ASTRAZENECA PLC</v>
          </cell>
          <cell r="H7" t="str">
            <v>5.4 15 SEP 2012</v>
          </cell>
          <cell r="I7" t="str">
            <v>B046353AC2</v>
          </cell>
          <cell r="J7" t="str">
            <v>B</v>
          </cell>
          <cell r="K7" t="str">
            <v>CAL</v>
          </cell>
          <cell r="L7">
            <v>14400</v>
          </cell>
          <cell r="M7">
            <v>6478639.21</v>
          </cell>
          <cell r="N7">
            <v>6536970</v>
          </cell>
          <cell r="O7">
            <v>6537060</v>
          </cell>
          <cell r="P7">
            <v>6000000</v>
          </cell>
          <cell r="Q7">
            <v>6551460</v>
          </cell>
          <cell r="R7" t="str">
            <v>MS   15</v>
          </cell>
          <cell r="S7">
            <v>41167</v>
          </cell>
          <cell r="T7">
            <v>2012</v>
          </cell>
          <cell r="U7">
            <v>9</v>
          </cell>
          <cell r="V7">
            <v>716</v>
          </cell>
          <cell r="W7" t="str">
            <v>MS</v>
          </cell>
          <cell r="X7">
            <v>5.4</v>
          </cell>
          <cell r="Y7">
            <v>1.88</v>
          </cell>
          <cell r="Z7">
            <v>5.4679092627226977E-3</v>
          </cell>
          <cell r="AA7">
            <v>40451</v>
          </cell>
          <cell r="AB7">
            <v>58420.79</v>
          </cell>
          <cell r="AC7">
            <v>4.5400000000000003E-2</v>
          </cell>
          <cell r="AD7">
            <v>1</v>
          </cell>
          <cell r="AE7">
            <v>108.95100000000001</v>
          </cell>
          <cell r="AF7" t="str">
            <v>AA-</v>
          </cell>
          <cell r="AG7">
            <v>108.95</v>
          </cell>
          <cell r="AH7">
            <v>1.3</v>
          </cell>
          <cell r="AI7">
            <v>0.8</v>
          </cell>
          <cell r="AJ7">
            <v>3.7810010859252699E-3</v>
          </cell>
          <cell r="AK7">
            <v>4.6839608035381163E-3</v>
          </cell>
          <cell r="AL7" t="str">
            <v>AA-</v>
          </cell>
          <cell r="AM7" t="str">
            <v>A1</v>
          </cell>
          <cell r="AN7" t="str">
            <v>AA-</v>
          </cell>
          <cell r="AO7" t="str">
            <v>Consumer, Non-cyclical</v>
          </cell>
          <cell r="AP7" t="str">
            <v>Pharmaceuticals</v>
          </cell>
          <cell r="AQ7" t="str">
            <v>BRITAIN</v>
          </cell>
          <cell r="AR7" t="str">
            <v>#N/A Field Not Applicable</v>
          </cell>
        </row>
        <row r="8">
          <cell r="A8" t="str">
            <v>CP Ltd</v>
          </cell>
          <cell r="B8" t="str">
            <v>HSBC CP Ltd</v>
          </cell>
          <cell r="C8" t="str">
            <v>13400012</v>
          </cell>
          <cell r="D8" t="str">
            <v>USD</v>
          </cell>
          <cell r="E8" t="str">
            <v>015</v>
          </cell>
          <cell r="F8" t="str">
            <v>072</v>
          </cell>
          <cell r="G8" t="str">
            <v>METROPOLITAN LIFE GL</v>
          </cell>
          <cell r="H8" t="str">
            <v>2.500 JAN 11 13 144</v>
          </cell>
          <cell r="I8" t="str">
            <v>59217GAA7</v>
          </cell>
          <cell r="J8" t="str">
            <v>B</v>
          </cell>
          <cell r="K8" t="str">
            <v>ZZZ</v>
          </cell>
          <cell r="L8">
            <v>22222.22</v>
          </cell>
          <cell r="M8">
            <v>4085401.96</v>
          </cell>
          <cell r="N8">
            <v>4087760</v>
          </cell>
          <cell r="O8">
            <v>4095625</v>
          </cell>
          <cell r="P8">
            <v>4000000</v>
          </cell>
          <cell r="Q8">
            <v>4117847.22</v>
          </cell>
          <cell r="R8" t="str">
            <v>JJ   11</v>
          </cell>
          <cell r="S8">
            <v>41285</v>
          </cell>
          <cell r="T8">
            <v>2013</v>
          </cell>
          <cell r="U8">
            <v>1</v>
          </cell>
          <cell r="V8">
            <v>834</v>
          </cell>
          <cell r="W8" t="str">
            <v>MS</v>
          </cell>
          <cell r="X8">
            <v>2.5</v>
          </cell>
          <cell r="Y8">
            <v>2.2000000000000002</v>
          </cell>
          <cell r="Z8">
            <v>4.0349404395089725E-3</v>
          </cell>
          <cell r="AA8">
            <v>40451</v>
          </cell>
          <cell r="AB8">
            <v>10223.040000000001</v>
          </cell>
          <cell r="AC8">
            <v>6.0400000000000002E-2</v>
          </cell>
          <cell r="AD8">
            <v>1</v>
          </cell>
          <cell r="AE8">
            <v>102.39100000000001</v>
          </cell>
          <cell r="AF8" t="str">
            <v>AA-</v>
          </cell>
          <cell r="AG8">
            <v>102.194</v>
          </cell>
          <cell r="AH8">
            <v>1.5</v>
          </cell>
          <cell r="AI8">
            <v>1.4</v>
          </cell>
          <cell r="AJ8">
            <v>2.7510957542106625E-3</v>
          </cell>
          <cell r="AK8">
            <v>3.4080986454806746E-3</v>
          </cell>
          <cell r="AL8" t="str">
            <v>AA-</v>
          </cell>
          <cell r="AM8" t="str">
            <v>Aa3</v>
          </cell>
          <cell r="AN8" t="str">
            <v>AA-</v>
          </cell>
          <cell r="AO8" t="str">
            <v>Financial</v>
          </cell>
          <cell r="AP8" t="str">
            <v>Insurance</v>
          </cell>
          <cell r="AQ8" t="str">
            <v>UNITED STATES</v>
          </cell>
          <cell r="AR8" t="str">
            <v>#N/A Field Not Applicable</v>
          </cell>
        </row>
        <row r="9">
          <cell r="A9" t="str">
            <v>CP Inc</v>
          </cell>
          <cell r="B9" t="str">
            <v>Treasury - Partners</v>
          </cell>
          <cell r="C9" t="str">
            <v>13401822</v>
          </cell>
          <cell r="D9" t="str">
            <v>USD</v>
          </cell>
          <cell r="E9" t="str">
            <v>015</v>
          </cell>
          <cell r="F9" t="str">
            <v>070</v>
          </cell>
          <cell r="G9" t="str">
            <v>EMERSON ELEC CO</v>
          </cell>
          <cell r="H9" t="str">
            <v>4.625 OCT 15 12</v>
          </cell>
          <cell r="I9" t="str">
            <v>291011AR5</v>
          </cell>
          <cell r="J9" t="str">
            <v>B</v>
          </cell>
          <cell r="K9" t="str">
            <v>CAL</v>
          </cell>
          <cell r="L9">
            <v>21326.39</v>
          </cell>
          <cell r="M9">
            <v>1077962.82</v>
          </cell>
          <cell r="N9">
            <v>1078800</v>
          </cell>
          <cell r="O9">
            <v>1077920</v>
          </cell>
          <cell r="P9">
            <v>1000000</v>
          </cell>
          <cell r="Q9">
            <v>1099246.3899999999</v>
          </cell>
          <cell r="R9" t="str">
            <v>AO   15</v>
          </cell>
          <cell r="S9">
            <v>41197</v>
          </cell>
          <cell r="T9">
            <v>2012</v>
          </cell>
          <cell r="U9">
            <v>10</v>
          </cell>
          <cell r="V9">
            <v>746</v>
          </cell>
          <cell r="W9" t="str">
            <v>MS</v>
          </cell>
          <cell r="X9">
            <v>4.625</v>
          </cell>
          <cell r="Y9">
            <v>1.93</v>
          </cell>
          <cell r="Z9">
            <v>9.3398681533684864E-4</v>
          </cell>
          <cell r="AA9">
            <v>40451</v>
          </cell>
          <cell r="AB9">
            <v>-42.82</v>
          </cell>
          <cell r="AC9">
            <v>4.8300000000000003E-2</v>
          </cell>
          <cell r="AD9">
            <v>1</v>
          </cell>
          <cell r="AE9">
            <v>107.792</v>
          </cell>
          <cell r="AF9" t="str">
            <v>A</v>
          </cell>
          <cell r="AG9">
            <v>107.88</v>
          </cell>
          <cell r="AH9">
            <v>0.8</v>
          </cell>
          <cell r="AI9">
            <v>0.8</v>
          </cell>
          <cell r="AJ9">
            <v>3.871447939220098E-4</v>
          </cell>
          <cell r="AK9">
            <v>4.7960077207456688E-4</v>
          </cell>
          <cell r="AL9" t="str">
            <v xml:space="preserve">A </v>
          </cell>
          <cell r="AM9" t="str">
            <v>A2</v>
          </cell>
          <cell r="AN9" t="str">
            <v xml:space="preserve">A </v>
          </cell>
          <cell r="AO9" t="str">
            <v>Industrial</v>
          </cell>
          <cell r="AP9" t="str">
            <v>Electrical Compo&amp;Equip</v>
          </cell>
          <cell r="AQ9" t="str">
            <v>UNITED STATES</v>
          </cell>
          <cell r="AR9" t="str">
            <v>#N/A Field Not Applicable</v>
          </cell>
        </row>
        <row r="10">
          <cell r="A10" t="str">
            <v>CP Inc</v>
          </cell>
          <cell r="B10" t="str">
            <v>Treasury - Partners</v>
          </cell>
          <cell r="C10" t="str">
            <v>13401822</v>
          </cell>
          <cell r="D10" t="str">
            <v>USD</v>
          </cell>
          <cell r="E10" t="str">
            <v>015</v>
          </cell>
          <cell r="F10" t="str">
            <v>070</v>
          </cell>
          <cell r="G10" t="str">
            <v>XTO ENERGY INC</v>
          </cell>
          <cell r="H10" t="str">
            <v>5.900 AUG 01 12</v>
          </cell>
          <cell r="I10" t="str">
            <v>98385XAK2</v>
          </cell>
          <cell r="J10" t="str">
            <v>B</v>
          </cell>
          <cell r="K10" t="str">
            <v>CAL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FA    1</v>
          </cell>
          <cell r="S10">
            <v>41122</v>
          </cell>
          <cell r="T10">
            <v>2012</v>
          </cell>
          <cell r="U10">
            <v>8</v>
          </cell>
          <cell r="V10">
            <v>671</v>
          </cell>
          <cell r="W10" t="str">
            <v>MS</v>
          </cell>
          <cell r="X10">
            <v>5.9</v>
          </cell>
          <cell r="Y10">
            <v>1.75</v>
          </cell>
          <cell r="Z10">
            <v>0</v>
          </cell>
          <cell r="AA10">
            <v>40451</v>
          </cell>
          <cell r="AB10">
            <v>0</v>
          </cell>
          <cell r="AC10">
            <v>4.0099999999999997E-2</v>
          </cell>
          <cell r="AD10">
            <v>1</v>
          </cell>
          <cell r="AE10">
            <v>109.116</v>
          </cell>
          <cell r="AF10" t="str">
            <v>AAA</v>
          </cell>
          <cell r="AG10">
            <v>109.59300000000002</v>
          </cell>
          <cell r="AH10">
            <v>0.6</v>
          </cell>
          <cell r="AI10">
            <v>0.9</v>
          </cell>
          <cell r="AJ10">
            <v>0</v>
          </cell>
          <cell r="AK10">
            <v>0</v>
          </cell>
          <cell r="AL10" t="str">
            <v>AAA</v>
          </cell>
          <cell r="AM10" t="str">
            <v>Aaa</v>
          </cell>
          <cell r="AN10" t="str">
            <v>AAA</v>
          </cell>
          <cell r="AO10" t="str">
            <v>Energy</v>
          </cell>
          <cell r="AP10" t="str">
            <v>Oil&amp;Gas</v>
          </cell>
          <cell r="AQ10" t="str">
            <v>UNITED STATES</v>
          </cell>
          <cell r="AR10" t="str">
            <v>#N/A Field Not Applicable</v>
          </cell>
        </row>
        <row r="11">
          <cell r="A11" t="str">
            <v>CP Inc</v>
          </cell>
          <cell r="B11" t="str">
            <v>Treasury - Partners</v>
          </cell>
          <cell r="C11" t="str">
            <v>13401822</v>
          </cell>
          <cell r="D11" t="str">
            <v>USD</v>
          </cell>
          <cell r="E11" t="str">
            <v>015</v>
          </cell>
          <cell r="F11" t="str">
            <v>070</v>
          </cell>
          <cell r="G11" t="str">
            <v>BERKSHIRE HATHAWAY F</v>
          </cell>
          <cell r="H11" t="str">
            <v>5.125 SEP 15 12</v>
          </cell>
          <cell r="I11" t="str">
            <v>084664AY7</v>
          </cell>
          <cell r="J11" t="str">
            <v>B</v>
          </cell>
          <cell r="K11" t="str">
            <v>CAL</v>
          </cell>
          <cell r="L11">
            <v>1138.8900000000001</v>
          </cell>
          <cell r="M11">
            <v>541628.44999999995</v>
          </cell>
          <cell r="N11">
            <v>542560</v>
          </cell>
          <cell r="O11">
            <v>542360</v>
          </cell>
          <cell r="P11">
            <v>500000</v>
          </cell>
          <cell r="Q11">
            <v>543498.89</v>
          </cell>
          <cell r="R11" t="str">
            <v>MS   15</v>
          </cell>
          <cell r="S11">
            <v>41167</v>
          </cell>
          <cell r="T11">
            <v>2012</v>
          </cell>
          <cell r="U11">
            <v>9</v>
          </cell>
          <cell r="V11">
            <v>716</v>
          </cell>
          <cell r="W11" t="str">
            <v>MS</v>
          </cell>
          <cell r="X11">
            <v>5.125</v>
          </cell>
          <cell r="Y11">
            <v>1.88</v>
          </cell>
          <cell r="Z11">
            <v>4.5712920919223978E-4</v>
          </cell>
          <cell r="AA11">
            <v>40451</v>
          </cell>
          <cell r="AB11">
            <v>731.55</v>
          </cell>
          <cell r="AC11">
            <v>4.5499999999999999E-2</v>
          </cell>
          <cell r="AD11">
            <v>1</v>
          </cell>
          <cell r="AE11">
            <v>108.47200000000001</v>
          </cell>
          <cell r="AF11" t="str">
            <v>AA+</v>
          </cell>
          <cell r="AG11">
            <v>108.512</v>
          </cell>
          <cell r="AH11">
            <v>0.9</v>
          </cell>
          <cell r="AI11">
            <v>0.8</v>
          </cell>
          <cell r="AJ11">
            <v>2.1883845120905098E-4</v>
          </cell>
          <cell r="AK11">
            <v>2.7110035265153653E-4</v>
          </cell>
          <cell r="AL11" t="str">
            <v>AA+</v>
          </cell>
          <cell r="AM11" t="str">
            <v>Aa2</v>
          </cell>
          <cell r="AN11" t="str">
            <v>AA+</v>
          </cell>
          <cell r="AO11" t="str">
            <v>Financial</v>
          </cell>
          <cell r="AP11" t="str">
            <v>Insurance</v>
          </cell>
          <cell r="AQ11" t="str">
            <v>UNITED STATES</v>
          </cell>
          <cell r="AR11" t="str">
            <v>#N/A Field Not Applicable</v>
          </cell>
        </row>
        <row r="12">
          <cell r="A12" t="str">
            <v>CP Ltd</v>
          </cell>
          <cell r="B12" t="str">
            <v>HSBC CP Ltd</v>
          </cell>
          <cell r="C12" t="str">
            <v>13400012</v>
          </cell>
          <cell r="D12" t="str">
            <v>USD</v>
          </cell>
          <cell r="E12" t="str">
            <v>205</v>
          </cell>
          <cell r="F12" t="str">
            <v>070</v>
          </cell>
          <cell r="G12" t="str">
            <v>SHELL INTERNATIONAL</v>
          </cell>
          <cell r="H12" t="str">
            <v>1.3 22 SEP 2011</v>
          </cell>
          <cell r="I12" t="str">
            <v>BB4L0T65</v>
          </cell>
          <cell r="J12" t="str">
            <v>B</v>
          </cell>
          <cell r="K12" t="str">
            <v>ZZZ</v>
          </cell>
          <cell r="L12">
            <v>1405.62</v>
          </cell>
          <cell r="M12">
            <v>4342944.1100000003</v>
          </cell>
          <cell r="N12">
            <v>4342947</v>
          </cell>
          <cell r="O12">
            <v>4362973.5</v>
          </cell>
          <cell r="P12">
            <v>4325000</v>
          </cell>
          <cell r="Q12">
            <v>4364379.12</v>
          </cell>
          <cell r="R12" t="str">
            <v>MS   22</v>
          </cell>
          <cell r="S12">
            <v>40808</v>
          </cell>
          <cell r="T12">
            <v>2011</v>
          </cell>
          <cell r="U12">
            <v>9</v>
          </cell>
          <cell r="V12">
            <v>357</v>
          </cell>
          <cell r="W12" t="str">
            <v>MS</v>
          </cell>
          <cell r="X12">
            <v>1.3</v>
          </cell>
          <cell r="Y12">
            <v>0.97</v>
          </cell>
          <cell r="Z12">
            <v>1.8911920315655385E-3</v>
          </cell>
          <cell r="AA12">
            <v>40451</v>
          </cell>
          <cell r="AB12">
            <v>20029.39</v>
          </cell>
          <cell r="AC12">
            <v>1.43E-2</v>
          </cell>
          <cell r="AD12">
            <v>1</v>
          </cell>
          <cell r="AE12">
            <v>100.87799999999999</v>
          </cell>
          <cell r="AF12" t="str">
            <v>AA</v>
          </cell>
          <cell r="AG12">
            <v>100.41500000000001</v>
          </cell>
          <cell r="AH12">
            <v>1</v>
          </cell>
          <cell r="AI12">
            <v>0.4</v>
          </cell>
          <cell r="AJ12">
            <v>1.9496825067685964E-3</v>
          </cell>
          <cell r="AK12">
            <v>2.415295905373495E-3</v>
          </cell>
          <cell r="AL12" t="str">
            <v>AA</v>
          </cell>
          <cell r="AM12" t="str">
            <v>Aa1</v>
          </cell>
          <cell r="AN12" t="str">
            <v>AA</v>
          </cell>
          <cell r="AO12" t="str">
            <v>Energy</v>
          </cell>
          <cell r="AP12" t="str">
            <v>Oil&amp;Gas</v>
          </cell>
          <cell r="AQ12" t="str">
            <v>NETHERLANDS</v>
          </cell>
          <cell r="AR12" t="str">
            <v>#N/A Field Not Applicable</v>
          </cell>
        </row>
        <row r="13">
          <cell r="A13" t="str">
            <v>CP Ltd</v>
          </cell>
          <cell r="B13" t="str">
            <v>HSBC CP Ltd</v>
          </cell>
          <cell r="C13" t="str">
            <v>13400012</v>
          </cell>
          <cell r="D13" t="str">
            <v>USD</v>
          </cell>
          <cell r="E13" t="str">
            <v>015</v>
          </cell>
          <cell r="F13" t="str">
            <v>070</v>
          </cell>
          <cell r="G13" t="str">
            <v>TIAA GLOBAL MKTS INC</v>
          </cell>
          <cell r="H13" t="str">
            <v>5.125 10OCT2012</v>
          </cell>
          <cell r="I13" t="str">
            <v>B87244EAC6</v>
          </cell>
          <cell r="J13" t="str">
            <v>B</v>
          </cell>
          <cell r="K13" t="str">
            <v>ZZZ</v>
          </cell>
          <cell r="L13">
            <v>124883.44</v>
          </cell>
          <cell r="M13">
            <v>5490631.8799999999</v>
          </cell>
          <cell r="N13">
            <v>5578238.0999999996</v>
          </cell>
          <cell r="O13">
            <v>5551686</v>
          </cell>
          <cell r="P13">
            <v>5130000</v>
          </cell>
          <cell r="Q13">
            <v>5676569.4400000004</v>
          </cell>
          <cell r="R13" t="str">
            <v>AO   10</v>
          </cell>
          <cell r="S13">
            <v>41192</v>
          </cell>
          <cell r="T13">
            <v>2012</v>
          </cell>
          <cell r="U13">
            <v>10</v>
          </cell>
          <cell r="V13">
            <v>741</v>
          </cell>
          <cell r="W13" t="str">
            <v>MS</v>
          </cell>
          <cell r="X13">
            <v>5.125</v>
          </cell>
          <cell r="Y13">
            <v>1.9</v>
          </cell>
          <cell r="Z13">
            <v>4.6833388703981594E-3</v>
          </cell>
          <cell r="AA13">
            <v>40451</v>
          </cell>
          <cell r="AB13">
            <v>61054.12</v>
          </cell>
          <cell r="AC13">
            <v>4.7300000000000002E-2</v>
          </cell>
          <cell r="AD13">
            <v>1</v>
          </cell>
          <cell r="AE13">
            <v>108.22</v>
          </cell>
          <cell r="AF13" t="str">
            <v>AAA</v>
          </cell>
          <cell r="AG13">
            <v>108.738</v>
          </cell>
          <cell r="AH13">
            <v>1.6</v>
          </cell>
          <cell r="AI13">
            <v>1</v>
          </cell>
          <cell r="AJ13">
            <v>3.9438643119142401E-3</v>
          </cell>
          <cell r="AK13">
            <v>4.8857182083983756E-3</v>
          </cell>
          <cell r="AL13" t="str">
            <v>AAA</v>
          </cell>
          <cell r="AM13" t="str">
            <v>Aa1</v>
          </cell>
          <cell r="AN13" t="str">
            <v>AAA</v>
          </cell>
          <cell r="AO13" t="str">
            <v>Financial</v>
          </cell>
          <cell r="AP13" t="str">
            <v>Diversified Finan Serv</v>
          </cell>
          <cell r="AQ13" t="str">
            <v>UNITED STATES</v>
          </cell>
          <cell r="AR13" t="str">
            <v>#N/A Field Not Applicable</v>
          </cell>
        </row>
        <row r="14">
          <cell r="A14" t="str">
            <v>CP Ltd</v>
          </cell>
          <cell r="B14" t="str">
            <v>HSBC CP Ltd</v>
          </cell>
          <cell r="C14" t="str">
            <v>13400012</v>
          </cell>
          <cell r="D14" t="str">
            <v>USD</v>
          </cell>
          <cell r="E14" t="str">
            <v>015</v>
          </cell>
          <cell r="F14" t="str">
            <v>070</v>
          </cell>
          <cell r="G14" t="str">
            <v>MASSMUTUAL GLOBAL FU</v>
          </cell>
          <cell r="H14" t="str">
            <v>2.3 28 SEP 2015</v>
          </cell>
          <cell r="I14" t="str">
            <v>B57629WBM1</v>
          </cell>
          <cell r="J14" t="str">
            <v>B</v>
          </cell>
          <cell r="K14" t="str">
            <v>ZZZ</v>
          </cell>
          <cell r="L14">
            <v>255.56</v>
          </cell>
          <cell r="M14">
            <v>999391.34</v>
          </cell>
          <cell r="N14">
            <v>999390</v>
          </cell>
          <cell r="O14">
            <v>1007050</v>
          </cell>
          <cell r="P14">
            <v>1000000</v>
          </cell>
          <cell r="Q14">
            <v>1007305.56</v>
          </cell>
          <cell r="R14" t="str">
            <v>MS   28</v>
          </cell>
          <cell r="S14">
            <v>42275</v>
          </cell>
          <cell r="T14">
            <v>2015</v>
          </cell>
          <cell r="U14">
            <v>9</v>
          </cell>
          <cell r="V14">
            <v>1824</v>
          </cell>
          <cell r="W14" t="str">
            <v>MS</v>
          </cell>
          <cell r="X14">
            <v>2.2999999999999998</v>
          </cell>
          <cell r="Y14">
            <v>4.7</v>
          </cell>
          <cell r="Z14">
            <v>2.1086917282861196E-3</v>
          </cell>
          <cell r="AA14">
            <v>40451</v>
          </cell>
          <cell r="AB14">
            <v>7658.66</v>
          </cell>
          <cell r="AC14">
            <v>0.251</v>
          </cell>
          <cell r="AD14">
            <v>1</v>
          </cell>
          <cell r="AE14">
            <v>100.705</v>
          </cell>
          <cell r="AF14" t="str">
            <v>N/R</v>
          </cell>
          <cell r="AG14">
            <v>99.938999999999993</v>
          </cell>
          <cell r="AH14">
            <v>2.2999999999999998</v>
          </cell>
          <cell r="AI14">
            <v>2.2000000000000002</v>
          </cell>
          <cell r="AJ14">
            <v>1.0319129734166117E-3</v>
          </cell>
          <cell r="AK14">
            <v>1.2783492546823909E-3</v>
          </cell>
          <cell r="AL14" t="str">
            <v>AA+</v>
          </cell>
          <cell r="AM14" t="str">
            <v>Aa2</v>
          </cell>
          <cell r="AN14" t="str">
            <v>AA+</v>
          </cell>
          <cell r="AO14" t="str">
            <v>Financial</v>
          </cell>
          <cell r="AP14" t="str">
            <v>Diversified Finan Serv</v>
          </cell>
          <cell r="AQ14" t="str">
            <v>UNITED STATES</v>
          </cell>
          <cell r="AR14" t="str">
            <v>#N/A Field Not Applicable</v>
          </cell>
        </row>
        <row r="15">
          <cell r="A15" t="str">
            <v>CP Ltd</v>
          </cell>
          <cell r="B15" t="str">
            <v>HSBC CP Ltd</v>
          </cell>
          <cell r="C15" t="str">
            <v>13400012</v>
          </cell>
          <cell r="D15" t="str">
            <v>USD</v>
          </cell>
          <cell r="E15" t="str">
            <v>015</v>
          </cell>
          <cell r="F15" t="str">
            <v>070</v>
          </cell>
          <cell r="G15" t="str">
            <v>JP MORGAN CHASE &amp; CO</v>
          </cell>
          <cell r="H15" t="str">
            <v>4.85 16 JUN 2011</v>
          </cell>
          <cell r="I15" t="str">
            <v>B46623EHZ5</v>
          </cell>
          <cell r="J15" t="str">
            <v>B</v>
          </cell>
          <cell r="K15" t="str">
            <v>ZZZ</v>
          </cell>
          <cell r="L15">
            <v>42437.5</v>
          </cell>
          <cell r="M15">
            <v>3092081.21</v>
          </cell>
          <cell r="N15">
            <v>3100290</v>
          </cell>
          <cell r="O15">
            <v>3093780</v>
          </cell>
          <cell r="P15">
            <v>3000000</v>
          </cell>
          <cell r="Q15">
            <v>3136217.5</v>
          </cell>
          <cell r="R15" t="str">
            <v>JD   16</v>
          </cell>
          <cell r="S15">
            <v>40710</v>
          </cell>
          <cell r="T15">
            <v>2011</v>
          </cell>
          <cell r="U15">
            <v>6</v>
          </cell>
          <cell r="V15">
            <v>259</v>
          </cell>
          <cell r="W15" t="str">
            <v>MS</v>
          </cell>
          <cell r="X15">
            <v>4.8499999999999996</v>
          </cell>
          <cell r="Y15">
            <v>0.7</v>
          </cell>
          <cell r="Z15">
            <v>9.7169190861436431E-4</v>
          </cell>
          <cell r="AA15">
            <v>40451</v>
          </cell>
          <cell r="AB15">
            <v>1698.79</v>
          </cell>
          <cell r="AC15">
            <v>8.3999999999999995E-3</v>
          </cell>
          <cell r="AD15">
            <v>1</v>
          </cell>
          <cell r="AE15">
            <v>103.126</v>
          </cell>
          <cell r="AF15" t="str">
            <v>A+</v>
          </cell>
          <cell r="AG15">
            <v>103.34300000000002</v>
          </cell>
          <cell r="AH15">
            <v>0.6</v>
          </cell>
          <cell r="AI15">
            <v>0.4</v>
          </cell>
          <cell r="AJ15">
            <v>8.3287877881231228E-4</v>
          </cell>
          <cell r="AK15">
            <v>1.031782711879567E-3</v>
          </cell>
          <cell r="AL15" t="str">
            <v xml:space="preserve">A+ </v>
          </cell>
          <cell r="AM15" t="str">
            <v>Aa3</v>
          </cell>
          <cell r="AN15" t="str">
            <v xml:space="preserve">A+ </v>
          </cell>
          <cell r="AO15" t="str">
            <v>Financial</v>
          </cell>
          <cell r="AP15" t="str">
            <v>Banks</v>
          </cell>
          <cell r="AQ15" t="str">
            <v>UNITED STATES</v>
          </cell>
          <cell r="AR15" t="str">
            <v>#N/A Field Not Applicable</v>
          </cell>
        </row>
        <row r="16">
          <cell r="A16" t="str">
            <v>CP Ltd</v>
          </cell>
          <cell r="B16" t="str">
            <v>HSBC CP Ltd</v>
          </cell>
          <cell r="C16" t="str">
            <v>13400012</v>
          </cell>
          <cell r="D16" t="str">
            <v>USD</v>
          </cell>
          <cell r="E16" t="str">
            <v>005</v>
          </cell>
          <cell r="F16" t="str">
            <v>070</v>
          </cell>
          <cell r="G16" t="str">
            <v>CAISSE CENTRALE DESJ</v>
          </cell>
          <cell r="H16" t="str">
            <v>1.7 16 SEP 2013 144A</v>
          </cell>
          <cell r="I16" t="str">
            <v>B12800UAD2</v>
          </cell>
          <cell r="J16" t="str">
            <v>B</v>
          </cell>
          <cell r="K16" t="str">
            <v>ZZZ</v>
          </cell>
          <cell r="L16">
            <v>2833.33</v>
          </cell>
          <cell r="M16">
            <v>3998027.37</v>
          </cell>
          <cell r="N16">
            <v>3998000</v>
          </cell>
          <cell r="O16">
            <v>4028960</v>
          </cell>
          <cell r="P16">
            <v>4000000</v>
          </cell>
          <cell r="Q16">
            <v>4031793.33</v>
          </cell>
          <cell r="R16" t="str">
            <v>MS   16</v>
          </cell>
          <cell r="S16">
            <v>41533</v>
          </cell>
          <cell r="T16">
            <v>2013</v>
          </cell>
          <cell r="U16">
            <v>9</v>
          </cell>
          <cell r="V16">
            <v>1082</v>
          </cell>
          <cell r="W16" t="str">
            <v>MS</v>
          </cell>
          <cell r="X16">
            <v>1.7</v>
          </cell>
          <cell r="Y16">
            <v>2.88</v>
          </cell>
          <cell r="Z16">
            <v>5.1691353660152555E-3</v>
          </cell>
          <cell r="AA16">
            <v>40451</v>
          </cell>
          <cell r="AB16">
            <v>30932.63</v>
          </cell>
          <cell r="AC16">
            <v>9.820000000000001E-2</v>
          </cell>
          <cell r="AD16">
            <v>1</v>
          </cell>
          <cell r="AE16">
            <v>100.72399999999999</v>
          </cell>
          <cell r="AF16" t="str">
            <v>AA-</v>
          </cell>
          <cell r="AG16">
            <v>99.95</v>
          </cell>
          <cell r="AH16">
            <v>1.7</v>
          </cell>
          <cell r="AI16">
            <v>1.4</v>
          </cell>
          <cell r="AJ16">
            <v>3.0512257368840051E-3</v>
          </cell>
          <cell r="AK16">
            <v>3.7799041654636161E-3</v>
          </cell>
          <cell r="AL16" t="str">
            <v>AA-</v>
          </cell>
          <cell r="AM16" t="str">
            <v>Aa1</v>
          </cell>
          <cell r="AN16" t="str">
            <v>AA-</v>
          </cell>
          <cell r="AO16" t="str">
            <v>Financial</v>
          </cell>
          <cell r="AP16" t="str">
            <v>Diversified Finan Serv</v>
          </cell>
          <cell r="AQ16" t="str">
            <v>CANADA</v>
          </cell>
          <cell r="AR16" t="str">
            <v>#N/A Field Not Applicable</v>
          </cell>
        </row>
        <row r="17">
          <cell r="A17" t="str">
            <v>CP Ltd</v>
          </cell>
          <cell r="B17" t="str">
            <v>HSBC CP Ltd</v>
          </cell>
          <cell r="C17" t="str">
            <v>13400012</v>
          </cell>
          <cell r="D17" t="str">
            <v>USD</v>
          </cell>
          <cell r="E17" t="str">
            <v>015</v>
          </cell>
          <cell r="F17" t="str">
            <v>070</v>
          </cell>
          <cell r="G17" t="str">
            <v>PFIZER INC</v>
          </cell>
          <cell r="H17" t="str">
            <v>4.450 MAR 15 12</v>
          </cell>
          <cell r="I17" t="str">
            <v>717081CZ4</v>
          </cell>
          <cell r="J17" t="str">
            <v>B</v>
          </cell>
          <cell r="K17" t="str">
            <v>CAL</v>
          </cell>
          <cell r="L17">
            <v>9888.89</v>
          </cell>
          <cell r="M17">
            <v>5232018.28</v>
          </cell>
          <cell r="N17">
            <v>5314430</v>
          </cell>
          <cell r="O17">
            <v>5263281.25</v>
          </cell>
          <cell r="P17">
            <v>5000000</v>
          </cell>
          <cell r="Q17">
            <v>5273170.1399999997</v>
          </cell>
          <cell r="R17" t="str">
            <v>MS   15</v>
          </cell>
          <cell r="S17">
            <v>40983</v>
          </cell>
          <cell r="T17">
            <v>2012</v>
          </cell>
          <cell r="U17">
            <v>3</v>
          </cell>
          <cell r="V17">
            <v>532</v>
          </cell>
          <cell r="W17" t="str">
            <v>MS</v>
          </cell>
          <cell r="X17">
            <v>4.45</v>
          </cell>
          <cell r="Y17">
            <v>1.42</v>
          </cell>
          <cell r="Z17">
            <v>3.3353180343289103E-3</v>
          </cell>
          <cell r="AA17">
            <v>40451</v>
          </cell>
          <cell r="AB17">
            <v>31262.97</v>
          </cell>
          <cell r="AC17">
            <v>2.75E-2</v>
          </cell>
          <cell r="AD17">
            <v>1</v>
          </cell>
          <cell r="AE17">
            <v>105.26600000000001</v>
          </cell>
          <cell r="AF17" t="str">
            <v>AA</v>
          </cell>
          <cell r="AG17">
            <v>106.289</v>
          </cell>
          <cell r="AH17">
            <v>1.3</v>
          </cell>
          <cell r="AI17">
            <v>0.8</v>
          </cell>
          <cell r="AJ17">
            <v>3.0534601722729459E-3</v>
          </cell>
          <cell r="AK17">
            <v>3.782672217506446E-3</v>
          </cell>
          <cell r="AL17" t="str">
            <v>AA</v>
          </cell>
          <cell r="AM17" t="str">
            <v>A1</v>
          </cell>
          <cell r="AN17" t="str">
            <v>AA</v>
          </cell>
          <cell r="AO17" t="str">
            <v>Consumer, Non-cyclical</v>
          </cell>
          <cell r="AP17" t="str">
            <v>Pharmaceuticals</v>
          </cell>
          <cell r="AQ17" t="str">
            <v>UNITED STATES</v>
          </cell>
          <cell r="AR17" t="str">
            <v>#N/A Field Not Applicable</v>
          </cell>
        </row>
        <row r="18">
          <cell r="A18" t="str">
            <v>CP Ltd</v>
          </cell>
          <cell r="B18" t="str">
            <v>HSBC CP Ltd</v>
          </cell>
          <cell r="C18" t="str">
            <v>13400012</v>
          </cell>
          <cell r="D18" t="str">
            <v>USD</v>
          </cell>
          <cell r="E18" t="str">
            <v>015</v>
          </cell>
          <cell r="F18" t="str">
            <v>070</v>
          </cell>
          <cell r="G18" t="str">
            <v>PRAXAIR INC</v>
          </cell>
          <cell r="H18" t="str">
            <v>6.375 APR 01 12</v>
          </cell>
          <cell r="I18" t="str">
            <v>74005PAJ3</v>
          </cell>
          <cell r="J18" t="str">
            <v>B</v>
          </cell>
          <cell r="K18" t="str">
            <v>CAL</v>
          </cell>
          <cell r="L18">
            <v>133078.13</v>
          </cell>
          <cell r="M18">
            <v>4499201.1500000004</v>
          </cell>
          <cell r="N18">
            <v>4559718</v>
          </cell>
          <cell r="O18">
            <v>4520089.84</v>
          </cell>
          <cell r="P18">
            <v>4175000</v>
          </cell>
          <cell r="Q18">
            <v>4653167.97</v>
          </cell>
          <cell r="R18" t="str">
            <v>AO    1</v>
          </cell>
          <cell r="S18">
            <v>41000</v>
          </cell>
          <cell r="T18">
            <v>2012</v>
          </cell>
          <cell r="U18">
            <v>4</v>
          </cell>
          <cell r="V18">
            <v>549</v>
          </cell>
          <cell r="W18" t="str">
            <v>MS</v>
          </cell>
          <cell r="X18">
            <v>6.375</v>
          </cell>
          <cell r="Y18">
            <v>1.41</v>
          </cell>
          <cell r="Z18">
            <v>2.8479619151694064E-3</v>
          </cell>
          <cell r="AA18">
            <v>40451</v>
          </cell>
          <cell r="AB18">
            <v>20888.689999999999</v>
          </cell>
          <cell r="AC18">
            <v>2.7900000000000001E-2</v>
          </cell>
          <cell r="AD18">
            <v>1</v>
          </cell>
          <cell r="AE18">
            <v>108.26600000000001</v>
          </cell>
          <cell r="AF18" t="str">
            <v>A</v>
          </cell>
          <cell r="AG18">
            <v>109.215</v>
          </cell>
          <cell r="AH18">
            <v>1.2</v>
          </cell>
          <cell r="AI18">
            <v>0.8</v>
          </cell>
          <cell r="AJ18">
            <v>2.4237973746122606E-3</v>
          </cell>
          <cell r="AK18">
            <v>3.0026365082685955E-3</v>
          </cell>
          <cell r="AL18" t="str">
            <v xml:space="preserve">A </v>
          </cell>
          <cell r="AM18" t="str">
            <v>A2</v>
          </cell>
          <cell r="AN18" t="str">
            <v xml:space="preserve">A </v>
          </cell>
          <cell r="AO18" t="str">
            <v>Basic Materials</v>
          </cell>
          <cell r="AP18" t="str">
            <v>Chemicals</v>
          </cell>
          <cell r="AQ18" t="str">
            <v>UNITED STATES</v>
          </cell>
          <cell r="AR18" t="str">
            <v>#N/A Field Not Applicable</v>
          </cell>
        </row>
        <row r="19">
          <cell r="A19" t="str">
            <v>CP Ltd</v>
          </cell>
          <cell r="B19" t="str">
            <v>HSBC CP Ltd</v>
          </cell>
          <cell r="C19" t="str">
            <v>13400012</v>
          </cell>
          <cell r="D19" t="str">
            <v>USD</v>
          </cell>
          <cell r="E19" t="str">
            <v>015</v>
          </cell>
          <cell r="F19" t="str">
            <v>070</v>
          </cell>
          <cell r="G19" t="str">
            <v>MERCK &amp; CO INC</v>
          </cell>
          <cell r="H19" t="str">
            <v>1.875 JUN 30 11</v>
          </cell>
          <cell r="I19" t="str">
            <v>589331AR8</v>
          </cell>
          <cell r="J19" t="str">
            <v>B</v>
          </cell>
          <cell r="K19" t="str">
            <v>CAL</v>
          </cell>
          <cell r="L19">
            <v>25641.15</v>
          </cell>
          <cell r="M19">
            <v>5465395.4000000004</v>
          </cell>
          <cell r="N19">
            <v>5486606.6799999997</v>
          </cell>
          <cell r="O19">
            <v>5471836.2999999998</v>
          </cell>
          <cell r="P19">
            <v>5410000</v>
          </cell>
          <cell r="Q19">
            <v>5497477.4500000002</v>
          </cell>
          <cell r="R19" t="str">
            <v>JD   30</v>
          </cell>
          <cell r="S19">
            <v>40724</v>
          </cell>
          <cell r="T19">
            <v>2011</v>
          </cell>
          <cell r="U19">
            <v>6</v>
          </cell>
          <cell r="V19">
            <v>273</v>
          </cell>
          <cell r="W19" t="str">
            <v>MS</v>
          </cell>
          <cell r="X19">
            <v>1.875</v>
          </cell>
          <cell r="Y19">
            <v>0.74</v>
          </cell>
          <cell r="Z19">
            <v>1.8156534588527392E-3</v>
          </cell>
          <cell r="AA19">
            <v>40451</v>
          </cell>
          <cell r="AB19">
            <v>6440.9</v>
          </cell>
          <cell r="AC19">
            <v>9.300000000000001E-3</v>
          </cell>
          <cell r="AD19">
            <v>1</v>
          </cell>
          <cell r="AE19">
            <v>101.14299999999999</v>
          </cell>
          <cell r="AF19" t="str">
            <v>AA-</v>
          </cell>
          <cell r="AG19">
            <v>101.416</v>
          </cell>
          <cell r="AH19">
            <v>0.6</v>
          </cell>
          <cell r="AI19">
            <v>0.3</v>
          </cell>
          <cell r="AJ19">
            <v>1.4721514531238426E-3</v>
          </cell>
          <cell r="AK19">
            <v>1.8237232803164673E-3</v>
          </cell>
          <cell r="AL19" t="str">
            <v>AA-</v>
          </cell>
          <cell r="AM19" t="str">
            <v>Aa3</v>
          </cell>
          <cell r="AN19" t="str">
            <v>AA-</v>
          </cell>
          <cell r="AO19" t="str">
            <v>Consumer, Non-cyclical</v>
          </cell>
          <cell r="AP19" t="str">
            <v>Pharmaceuticals</v>
          </cell>
          <cell r="AQ19" t="str">
            <v>UNITED STATES</v>
          </cell>
          <cell r="AR19" t="str">
            <v>#N/A Field Not Applicable</v>
          </cell>
        </row>
        <row r="20">
          <cell r="A20" t="str">
            <v>CP Ltd</v>
          </cell>
          <cell r="B20" t="str">
            <v>HSBC CP Ltd</v>
          </cell>
          <cell r="C20" t="str">
            <v>13400012</v>
          </cell>
          <cell r="D20" t="str">
            <v>USD</v>
          </cell>
          <cell r="E20" t="str">
            <v>015</v>
          </cell>
          <cell r="F20" t="str">
            <v>070</v>
          </cell>
          <cell r="G20" t="str">
            <v>MORGAN STANLEY GROUP</v>
          </cell>
          <cell r="H20" t="str">
            <v>6.750 APR 15 11</v>
          </cell>
          <cell r="I20" t="str">
            <v>617446GM5</v>
          </cell>
          <cell r="J20" t="str">
            <v>B</v>
          </cell>
          <cell r="K20" t="str">
            <v>CAL</v>
          </cell>
          <cell r="L20">
            <v>124500</v>
          </cell>
          <cell r="M20">
            <v>4130460.69</v>
          </cell>
          <cell r="N20">
            <v>4135120</v>
          </cell>
          <cell r="O20">
            <v>4119920</v>
          </cell>
          <cell r="P20">
            <v>4000000</v>
          </cell>
          <cell r="Q20">
            <v>4244420</v>
          </cell>
          <cell r="R20" t="str">
            <v>AO   15</v>
          </cell>
          <cell r="S20">
            <v>40648</v>
          </cell>
          <cell r="T20">
            <v>2011</v>
          </cell>
          <cell r="U20">
            <v>4</v>
          </cell>
          <cell r="V20">
            <v>197</v>
          </cell>
          <cell r="W20" t="str">
            <v>MS</v>
          </cell>
          <cell r="X20">
            <v>6.75</v>
          </cell>
          <cell r="Y20">
            <v>0.52</v>
          </cell>
          <cell r="Z20">
            <v>9.6423189179331624E-4</v>
          </cell>
          <cell r="AA20">
            <v>40451</v>
          </cell>
          <cell r="AB20">
            <v>-10540.69</v>
          </cell>
          <cell r="AC20">
            <v>5.4000000000000003E-3</v>
          </cell>
          <cell r="AD20">
            <v>1</v>
          </cell>
          <cell r="AE20">
            <v>102.99799999999999</v>
          </cell>
          <cell r="AF20" t="str">
            <v>A</v>
          </cell>
          <cell r="AG20">
            <v>103.37799999999999</v>
          </cell>
          <cell r="AH20">
            <v>0.8</v>
          </cell>
          <cell r="AI20">
            <v>1.2</v>
          </cell>
          <cell r="AJ20">
            <v>1.483433679682025E-3</v>
          </cell>
          <cell r="AK20">
            <v>1.8376998716408866E-3</v>
          </cell>
          <cell r="AL20" t="str">
            <v xml:space="preserve">A </v>
          </cell>
          <cell r="AM20" t="str">
            <v>A2</v>
          </cell>
          <cell r="AN20" t="str">
            <v xml:space="preserve">A </v>
          </cell>
          <cell r="AO20" t="str">
            <v>Financial</v>
          </cell>
          <cell r="AP20" t="str">
            <v>Banks</v>
          </cell>
          <cell r="AQ20" t="str">
            <v>UNITED STATES</v>
          </cell>
          <cell r="AR20" t="str">
            <v>#N/A Field Not Applicable</v>
          </cell>
        </row>
        <row r="21">
          <cell r="A21" t="str">
            <v>CP Ltd</v>
          </cell>
          <cell r="B21" t="str">
            <v>HSBC CP Ltd</v>
          </cell>
          <cell r="C21" t="str">
            <v>13400012</v>
          </cell>
          <cell r="D21" t="str">
            <v>USD</v>
          </cell>
          <cell r="E21" t="str">
            <v>015</v>
          </cell>
          <cell r="F21" t="str">
            <v>070</v>
          </cell>
          <cell r="G21" t="str">
            <v>HOWARD HUGHES MED IN</v>
          </cell>
          <cell r="H21" t="str">
            <v>3.450 SEP 01 14</v>
          </cell>
          <cell r="I21" t="str">
            <v>44266RAA5</v>
          </cell>
          <cell r="J21" t="str">
            <v>B</v>
          </cell>
          <cell r="K21" t="str">
            <v>CAL</v>
          </cell>
          <cell r="L21">
            <v>12983.5</v>
          </cell>
          <cell r="M21">
            <v>4687625.3099999996</v>
          </cell>
          <cell r="N21">
            <v>4703452.68</v>
          </cell>
          <cell r="O21">
            <v>4874457.5</v>
          </cell>
          <cell r="P21">
            <v>4516000</v>
          </cell>
          <cell r="Q21">
            <v>4887441</v>
          </cell>
          <cell r="R21" t="str">
            <v>MS    1</v>
          </cell>
          <cell r="S21">
            <v>41883</v>
          </cell>
          <cell r="T21">
            <v>2014</v>
          </cell>
          <cell r="U21">
            <v>9</v>
          </cell>
          <cell r="V21">
            <v>1432</v>
          </cell>
          <cell r="W21" t="str">
            <v>MS</v>
          </cell>
          <cell r="X21">
            <v>3.45</v>
          </cell>
          <cell r="Y21">
            <v>3.68</v>
          </cell>
          <cell r="Z21">
            <v>7.7442678211000976E-3</v>
          </cell>
          <cell r="AA21">
            <v>40451</v>
          </cell>
          <cell r="AB21">
            <v>186832.19</v>
          </cell>
          <cell r="AC21">
            <v>0.1583</v>
          </cell>
          <cell r="AD21">
            <v>1</v>
          </cell>
          <cell r="AE21">
            <v>107.93799999999999</v>
          </cell>
          <cell r="AF21" t="str">
            <v>AAA</v>
          </cell>
          <cell r="AG21">
            <v>104.15100000000001</v>
          </cell>
          <cell r="AH21">
            <v>2.5</v>
          </cell>
          <cell r="AI21">
            <v>1.4</v>
          </cell>
          <cell r="AJ21">
            <v>5.2610515088995224E-3</v>
          </cell>
          <cell r="AK21">
            <v>6.5174694460713185E-3</v>
          </cell>
          <cell r="AL21" t="str">
            <v>AAA</v>
          </cell>
          <cell r="AM21" t="str">
            <v>Aaa</v>
          </cell>
          <cell r="AN21" t="str">
            <v>AAA</v>
          </cell>
          <cell r="AO21" t="str">
            <v>Consumer, Non-cyclical</v>
          </cell>
          <cell r="AP21" t="str">
            <v>Healthcare-Services</v>
          </cell>
          <cell r="AQ21" t="str">
            <v>UNITED STATES</v>
          </cell>
          <cell r="AR21" t="str">
            <v>#N/A Field Not Applicable</v>
          </cell>
        </row>
        <row r="22">
          <cell r="A22" t="str">
            <v>CP Ltd</v>
          </cell>
          <cell r="B22" t="str">
            <v>HSBC CP Ltd</v>
          </cell>
          <cell r="C22" t="str">
            <v>13400012</v>
          </cell>
          <cell r="D22" t="str">
            <v>USD</v>
          </cell>
          <cell r="E22" t="str">
            <v>015</v>
          </cell>
          <cell r="F22" t="str">
            <v>070</v>
          </cell>
          <cell r="G22" t="str">
            <v>HERSHEY CO</v>
          </cell>
          <cell r="H22" t="str">
            <v>5.300 SEP 01 11</v>
          </cell>
          <cell r="I22" t="str">
            <v>427866AN8</v>
          </cell>
          <cell r="J22" t="str">
            <v>B</v>
          </cell>
          <cell r="K22" t="str">
            <v>CAL</v>
          </cell>
          <cell r="L22">
            <v>26500</v>
          </cell>
          <cell r="M22">
            <v>6241223.71</v>
          </cell>
          <cell r="N22">
            <v>6326407.0999999996</v>
          </cell>
          <cell r="O22">
            <v>6266460</v>
          </cell>
          <cell r="P22">
            <v>6000000</v>
          </cell>
          <cell r="Q22">
            <v>6292960</v>
          </cell>
          <cell r="R22" t="str">
            <v>MS    1</v>
          </cell>
          <cell r="S22">
            <v>40787</v>
          </cell>
          <cell r="T22">
            <v>2011</v>
          </cell>
          <cell r="U22">
            <v>9</v>
          </cell>
          <cell r="V22">
            <v>336</v>
          </cell>
          <cell r="W22" t="str">
            <v>MS</v>
          </cell>
          <cell r="X22">
            <v>5.3</v>
          </cell>
          <cell r="Y22">
            <v>0.9</v>
          </cell>
          <cell r="Z22">
            <v>2.5216912633477936E-3</v>
          </cell>
          <cell r="AA22">
            <v>40451</v>
          </cell>
          <cell r="AB22">
            <v>25236.29</v>
          </cell>
          <cell r="AC22">
            <v>1.2800000000000001E-2</v>
          </cell>
          <cell r="AD22">
            <v>1</v>
          </cell>
          <cell r="AE22">
            <v>104.441</v>
          </cell>
          <cell r="AF22" t="str">
            <v>A</v>
          </cell>
          <cell r="AG22">
            <v>105.44</v>
          </cell>
          <cell r="AH22">
            <v>0.9</v>
          </cell>
          <cell r="AI22">
            <v>0.5</v>
          </cell>
          <cell r="AJ22">
            <v>2.5216912633477932E-3</v>
          </cell>
          <cell r="AK22">
            <v>3.1239089245739047E-3</v>
          </cell>
          <cell r="AL22" t="str">
            <v xml:space="preserve">A </v>
          </cell>
          <cell r="AM22" t="str">
            <v>A2</v>
          </cell>
          <cell r="AN22" t="str">
            <v xml:space="preserve">A </v>
          </cell>
          <cell r="AO22" t="str">
            <v>Consumer, Non-cyclical</v>
          </cell>
          <cell r="AP22" t="str">
            <v>Food</v>
          </cell>
          <cell r="AQ22" t="str">
            <v>UNITED STATES</v>
          </cell>
          <cell r="AR22" t="str">
            <v>#N/A Field Not Applicable</v>
          </cell>
        </row>
        <row r="23">
          <cell r="A23" t="str">
            <v>CP Ltd</v>
          </cell>
          <cell r="B23" t="str">
            <v>HSBC CP Ltd</v>
          </cell>
          <cell r="C23" t="str">
            <v>13400012</v>
          </cell>
          <cell r="D23" t="str">
            <v>USD</v>
          </cell>
          <cell r="E23" t="str">
            <v>015</v>
          </cell>
          <cell r="F23" t="str">
            <v>070</v>
          </cell>
          <cell r="G23" t="str">
            <v>FRANKLIN RES INC</v>
          </cell>
          <cell r="H23" t="str">
            <v>2.000 MAY 20 13</v>
          </cell>
          <cell r="I23" t="str">
            <v>354613AE1</v>
          </cell>
          <cell r="J23" t="str">
            <v>B</v>
          </cell>
          <cell r="K23" t="str">
            <v>CAL</v>
          </cell>
          <cell r="L23">
            <v>25472.22</v>
          </cell>
          <cell r="M23">
            <v>3576143.69</v>
          </cell>
          <cell r="N23">
            <v>3576775</v>
          </cell>
          <cell r="O23">
            <v>3580937.5</v>
          </cell>
          <cell r="P23">
            <v>3500000</v>
          </cell>
          <cell r="Q23">
            <v>3606409.72</v>
          </cell>
          <cell r="R23" t="str">
            <v>MN   20</v>
          </cell>
          <cell r="S23">
            <v>41414</v>
          </cell>
          <cell r="T23">
            <v>2013</v>
          </cell>
          <cell r="U23">
            <v>5</v>
          </cell>
          <cell r="V23">
            <v>963</v>
          </cell>
          <cell r="W23" t="str">
            <v>MS</v>
          </cell>
          <cell r="X23">
            <v>2</v>
          </cell>
          <cell r="Y23">
            <v>2.5499999999999998</v>
          </cell>
          <cell r="Z23">
            <v>4.0938770508179385E-3</v>
          </cell>
          <cell r="AA23">
            <v>40451</v>
          </cell>
          <cell r="AB23">
            <v>4793.8100000000004</v>
          </cell>
          <cell r="AC23">
            <v>7.9100000000000004E-2</v>
          </cell>
          <cell r="AD23">
            <v>1</v>
          </cell>
          <cell r="AE23">
            <v>102.31299999999999</v>
          </cell>
          <cell r="AF23" t="str">
            <v>AA-</v>
          </cell>
          <cell r="AG23">
            <v>102.194</v>
          </cell>
          <cell r="AH23">
            <v>1.2</v>
          </cell>
          <cell r="AI23">
            <v>1.1000000000000001</v>
          </cell>
          <cell r="AJ23">
            <v>1.9265303768555004E-3</v>
          </cell>
          <cell r="AK23">
            <v>2.38661469990253E-3</v>
          </cell>
          <cell r="AL23" t="str">
            <v>AA-</v>
          </cell>
          <cell r="AM23" t="str">
            <v>A1</v>
          </cell>
          <cell r="AN23" t="str">
            <v>AA-</v>
          </cell>
          <cell r="AO23" t="str">
            <v>Financial</v>
          </cell>
          <cell r="AP23" t="str">
            <v>Diversified Finan Serv</v>
          </cell>
          <cell r="AQ23" t="str">
            <v>UNITED STATES</v>
          </cell>
          <cell r="AR23" t="str">
            <v>#N/A Field Not Applicable</v>
          </cell>
        </row>
        <row r="24">
          <cell r="A24" t="str">
            <v>CP Ltd</v>
          </cell>
          <cell r="B24" t="str">
            <v>HSBC CP Ltd</v>
          </cell>
          <cell r="C24" t="str">
            <v>13400012</v>
          </cell>
          <cell r="D24" t="str">
            <v>USD</v>
          </cell>
          <cell r="E24" t="str">
            <v>015</v>
          </cell>
          <cell r="F24" t="str">
            <v>070</v>
          </cell>
          <cell r="G24" t="str">
            <v>GMAC LLC</v>
          </cell>
          <cell r="H24" t="str">
            <v>1.750 OCT 30 12</v>
          </cell>
          <cell r="I24" t="str">
            <v>36185JAA7</v>
          </cell>
          <cell r="J24" t="str">
            <v>B</v>
          </cell>
          <cell r="K24" t="str">
            <v>ZZZ</v>
          </cell>
          <cell r="L24">
            <v>22791.56</v>
          </cell>
          <cell r="M24">
            <v>3168332.42</v>
          </cell>
          <cell r="N24">
            <v>3169832.4</v>
          </cell>
          <cell r="O24">
            <v>3176803.13</v>
          </cell>
          <cell r="P24">
            <v>3105000</v>
          </cell>
          <cell r="Q24">
            <v>3199594.69</v>
          </cell>
          <cell r="R24" t="str">
            <v>AO   30</v>
          </cell>
          <cell r="S24">
            <v>41212</v>
          </cell>
          <cell r="T24">
            <v>2012</v>
          </cell>
          <cell r="U24">
            <v>10</v>
          </cell>
          <cell r="V24">
            <v>761</v>
          </cell>
          <cell r="W24" t="str">
            <v>MS</v>
          </cell>
          <cell r="X24">
            <v>1.75</v>
          </cell>
          <cell r="Y24">
            <v>2.0299999999999998</v>
          </cell>
          <cell r="Z24">
            <v>2.8873965542813951E-3</v>
          </cell>
          <cell r="AA24">
            <v>40451</v>
          </cell>
          <cell r="AB24">
            <v>8470.7000000000007</v>
          </cell>
          <cell r="AC24">
            <v>5.2199999999999996E-2</v>
          </cell>
          <cell r="AD24">
            <v>1</v>
          </cell>
          <cell r="AE24">
            <v>102.31299999999999</v>
          </cell>
          <cell r="AF24" t="str">
            <v>AAA</v>
          </cell>
          <cell r="AG24">
            <v>102.08799999999999</v>
          </cell>
          <cell r="AH24">
            <v>0.8</v>
          </cell>
          <cell r="AI24">
            <v>0.6</v>
          </cell>
          <cell r="AJ24">
            <v>1.1378902676971016E-3</v>
          </cell>
          <cell r="AK24">
            <v>1.4096355149066095E-3</v>
          </cell>
          <cell r="AL24" t="str">
            <v>AAA</v>
          </cell>
          <cell r="AM24" t="str">
            <v>Aaa</v>
          </cell>
          <cell r="AN24" t="str">
            <v>AAA</v>
          </cell>
          <cell r="AO24" t="str">
            <v>Financial</v>
          </cell>
          <cell r="AP24" t="str">
            <v>Banks</v>
          </cell>
          <cell r="AQ24" t="str">
            <v>UNITED STATES</v>
          </cell>
          <cell r="AR24" t="str">
            <v>#N/A Field Not Applicable</v>
          </cell>
        </row>
        <row r="25">
          <cell r="A25" t="str">
            <v>CP Ltd</v>
          </cell>
          <cell r="B25" t="str">
            <v>HSBC CP Ltd</v>
          </cell>
          <cell r="C25" t="str">
            <v>13400012</v>
          </cell>
          <cell r="D25" t="str">
            <v>USD</v>
          </cell>
          <cell r="E25" t="str">
            <v>015</v>
          </cell>
          <cell r="F25" t="str">
            <v>070</v>
          </cell>
          <cell r="G25" t="str">
            <v>BLACKROCK INC</v>
          </cell>
          <cell r="H25" t="str">
            <v>2.250 DEC 10 12</v>
          </cell>
          <cell r="I25" t="str">
            <v>09247XAF8</v>
          </cell>
          <cell r="J25" t="str">
            <v>B</v>
          </cell>
          <cell r="K25" t="str">
            <v>CAL</v>
          </cell>
          <cell r="L25">
            <v>34687.5</v>
          </cell>
          <cell r="M25">
            <v>5086521.96</v>
          </cell>
          <cell r="N25">
            <v>5087620.1500000004</v>
          </cell>
          <cell r="O25">
            <v>5131550</v>
          </cell>
          <cell r="P25">
            <v>5000000</v>
          </cell>
          <cell r="Q25">
            <v>5166237.5</v>
          </cell>
          <cell r="R25" t="str">
            <v>JD   10</v>
          </cell>
          <cell r="S25">
            <v>41253</v>
          </cell>
          <cell r="T25">
            <v>2012</v>
          </cell>
          <cell r="U25">
            <v>12</v>
          </cell>
          <cell r="V25">
            <v>802</v>
          </cell>
          <cell r="W25" t="str">
            <v>MS</v>
          </cell>
          <cell r="X25">
            <v>2.25</v>
          </cell>
          <cell r="Y25">
            <v>2.13</v>
          </cell>
          <cell r="Z25">
            <v>4.8638501006531363E-3</v>
          </cell>
          <cell r="AA25">
            <v>40451</v>
          </cell>
          <cell r="AB25">
            <v>45028.04</v>
          </cell>
          <cell r="AC25">
            <v>5.67E-2</v>
          </cell>
          <cell r="AD25">
            <v>1</v>
          </cell>
          <cell r="AE25">
            <v>102.631</v>
          </cell>
          <cell r="AF25" t="str">
            <v>A+</v>
          </cell>
          <cell r="AG25">
            <v>101.752</v>
          </cell>
          <cell r="AH25">
            <v>1.5</v>
          </cell>
          <cell r="AI25">
            <v>1</v>
          </cell>
          <cell r="AJ25">
            <v>3.4252465497557299E-3</v>
          </cell>
          <cell r="AK25">
            <v>4.24324675315026E-3</v>
          </cell>
          <cell r="AL25" t="str">
            <v xml:space="preserve">A+ </v>
          </cell>
          <cell r="AM25" t="str">
            <v>A1</v>
          </cell>
          <cell r="AN25" t="str">
            <v xml:space="preserve">A+ </v>
          </cell>
          <cell r="AO25" t="str">
            <v>Financial</v>
          </cell>
          <cell r="AP25" t="str">
            <v>Diversified Finan Serv</v>
          </cell>
          <cell r="AQ25" t="str">
            <v>UNITED STATES</v>
          </cell>
          <cell r="AR25" t="str">
            <v>#N/A Field Not Applicable</v>
          </cell>
        </row>
        <row r="26">
          <cell r="A26" t="str">
            <v>CP Ltd</v>
          </cell>
          <cell r="B26" t="str">
            <v>HSBC CP Ltd</v>
          </cell>
          <cell r="C26" t="str">
            <v>13400012</v>
          </cell>
          <cell r="D26" t="str">
            <v>USD</v>
          </cell>
          <cell r="E26" t="str">
            <v>015</v>
          </cell>
          <cell r="F26" t="str">
            <v>045</v>
          </cell>
          <cell r="G26" t="str">
            <v>FEDERAL HOME LN BKS</v>
          </cell>
          <cell r="H26" t="str">
            <v>1.500 JAN 16 13</v>
          </cell>
          <cell r="I26" t="str">
            <v>3133XW7L7</v>
          </cell>
          <cell r="J26" t="str">
            <v>B</v>
          </cell>
          <cell r="K26" t="str">
            <v>ZZZ</v>
          </cell>
          <cell r="L26">
            <v>17343.75</v>
          </cell>
          <cell r="M26">
            <v>5606810.9900000002</v>
          </cell>
          <cell r="N26">
            <v>5605505</v>
          </cell>
          <cell r="O26">
            <v>5661277.5</v>
          </cell>
          <cell r="P26">
            <v>5550000</v>
          </cell>
          <cell r="Q26">
            <v>5678621.25</v>
          </cell>
          <cell r="R26" t="str">
            <v>JJ   16</v>
          </cell>
          <cell r="S26">
            <v>41290</v>
          </cell>
          <cell r="T26">
            <v>2013</v>
          </cell>
          <cell r="U26">
            <v>1</v>
          </cell>
          <cell r="V26">
            <v>839</v>
          </cell>
          <cell r="W26" t="str">
            <v>MS</v>
          </cell>
          <cell r="X26">
            <v>1.5</v>
          </cell>
          <cell r="Y26">
            <v>2.25</v>
          </cell>
          <cell r="Z26">
            <v>5.6634111136217363E-3</v>
          </cell>
          <cell r="AA26">
            <v>40451</v>
          </cell>
          <cell r="AB26">
            <v>54466.51</v>
          </cell>
          <cell r="AC26">
            <v>6.2400000000000004E-2</v>
          </cell>
          <cell r="AD26">
            <v>1</v>
          </cell>
          <cell r="AE26">
            <v>102.005</v>
          </cell>
          <cell r="AF26" t="str">
            <v>AAA</v>
          </cell>
          <cell r="AG26">
            <v>101</v>
          </cell>
          <cell r="AH26">
            <v>1.1000000000000001</v>
          </cell>
          <cell r="AI26">
            <v>0.6</v>
          </cell>
          <cell r="AJ26">
            <v>2.7687787666595158E-3</v>
          </cell>
          <cell r="AK26">
            <v>3.4300046262822213E-3</v>
          </cell>
          <cell r="AL26" t="str">
            <v>AAA</v>
          </cell>
          <cell r="AM26" t="str">
            <v>Aaa</v>
          </cell>
          <cell r="AN26" t="str">
            <v>AAA</v>
          </cell>
          <cell r="AO26" t="str">
            <v>Government</v>
          </cell>
          <cell r="AP26" t="str">
            <v>Sovereign</v>
          </cell>
          <cell r="AQ26" t="str">
            <v>UNITED STATES</v>
          </cell>
          <cell r="AR26" t="str">
            <v>#N/A Field Not Applicable</v>
          </cell>
        </row>
        <row r="27">
          <cell r="A27" t="str">
            <v>CP Ltd</v>
          </cell>
          <cell r="B27" t="str">
            <v>HSBC CP Ltd</v>
          </cell>
          <cell r="C27" t="str">
            <v>13400012</v>
          </cell>
          <cell r="D27" t="str">
            <v>USD</v>
          </cell>
          <cell r="E27" t="str">
            <v>480</v>
          </cell>
          <cell r="F27" t="str">
            <v>045</v>
          </cell>
          <cell r="G27" t="str">
            <v>ARAB REP EGYPT</v>
          </cell>
          <cell r="H27" t="str">
            <v>4.450 SEP 15 15</v>
          </cell>
          <cell r="I27" t="str">
            <v>038461AC3</v>
          </cell>
          <cell r="J27" t="str">
            <v>B</v>
          </cell>
          <cell r="K27" t="str">
            <v>ZZZ</v>
          </cell>
          <cell r="L27">
            <v>9888.89</v>
          </cell>
          <cell r="M27">
            <v>5641614.1399999997</v>
          </cell>
          <cell r="N27">
            <v>5644450</v>
          </cell>
          <cell r="O27">
            <v>5671875</v>
          </cell>
          <cell r="P27">
            <v>5000000</v>
          </cell>
          <cell r="Q27">
            <v>5681763.8899999997</v>
          </cell>
          <cell r="R27" t="str">
            <v>MS   15</v>
          </cell>
          <cell r="S27">
            <v>42262</v>
          </cell>
          <cell r="T27">
            <v>2015</v>
          </cell>
          <cell r="U27">
            <v>9</v>
          </cell>
          <cell r="V27">
            <v>1811</v>
          </cell>
          <cell r="W27" t="str">
            <v>MS</v>
          </cell>
          <cell r="X27">
            <v>4.45</v>
          </cell>
          <cell r="Y27">
            <v>4.49</v>
          </cell>
          <cell r="Z27">
            <v>1.1371804236768465E-2</v>
          </cell>
          <cell r="AA27">
            <v>40451</v>
          </cell>
          <cell r="AB27">
            <v>30260.86</v>
          </cell>
          <cell r="AC27">
            <v>0.2359</v>
          </cell>
          <cell r="AD27">
            <v>1</v>
          </cell>
          <cell r="AE27">
            <v>113.43799999999999</v>
          </cell>
          <cell r="AF27" t="str">
            <v>AAA</v>
          </cell>
          <cell r="AG27">
            <v>112.889</v>
          </cell>
          <cell r="AH27">
            <v>1.7</v>
          </cell>
          <cell r="AI27">
            <v>1.6</v>
          </cell>
          <cell r="AJ27">
            <v>4.3055828958811554E-3</v>
          </cell>
          <cell r="AK27">
            <v>5.333820610568865E-3</v>
          </cell>
          <cell r="AL27" t="str">
            <v>AAA</v>
          </cell>
          <cell r="AM27" t="str">
            <v>Aaa</v>
          </cell>
          <cell r="AN27" t="str">
            <v>AAA</v>
          </cell>
          <cell r="AO27" t="str">
            <v>Government</v>
          </cell>
          <cell r="AP27" t="str">
            <v>Sovereign</v>
          </cell>
          <cell r="AQ27" t="str">
            <v>EGYPT</v>
          </cell>
          <cell r="AR27" t="str">
            <v>#N/A Field Not Applicable</v>
          </cell>
        </row>
        <row r="28">
          <cell r="A28" t="str">
            <v>CP Inc</v>
          </cell>
          <cell r="B28" t="str">
            <v>Deutsche Bank</v>
          </cell>
          <cell r="C28" t="str">
            <v>13401302</v>
          </cell>
          <cell r="D28" t="str">
            <v>USD</v>
          </cell>
          <cell r="E28" t="str">
            <v>015</v>
          </cell>
          <cell r="F28" t="str">
            <v>040</v>
          </cell>
          <cell r="G28" t="str">
            <v>FED HOME LN BANK</v>
          </cell>
          <cell r="H28" t="str">
            <v>0.75 17 DEC 2012</v>
          </cell>
          <cell r="I28" t="str">
            <v>B313370WU8</v>
          </cell>
          <cell r="J28" t="str">
            <v>B</v>
          </cell>
          <cell r="K28" t="str">
            <v>ZZZ</v>
          </cell>
          <cell r="L28">
            <v>1166.67</v>
          </cell>
          <cell r="M28">
            <v>4000000</v>
          </cell>
          <cell r="N28">
            <v>4000000</v>
          </cell>
          <cell r="O28">
            <v>4002500</v>
          </cell>
          <cell r="P28">
            <v>4000000</v>
          </cell>
          <cell r="Q28">
            <v>4003666.67</v>
          </cell>
          <cell r="R28" t="str">
            <v>JD   17</v>
          </cell>
          <cell r="S28">
            <v>41260</v>
          </cell>
          <cell r="T28">
            <v>2012</v>
          </cell>
          <cell r="U28">
            <v>12</v>
          </cell>
          <cell r="V28">
            <v>809</v>
          </cell>
          <cell r="W28" t="str">
            <v>MS</v>
          </cell>
          <cell r="X28">
            <v>0.75</v>
          </cell>
          <cell r="Y28">
            <v>0.21</v>
          </cell>
          <cell r="Z28">
            <v>3.7710209116313513E-4</v>
          </cell>
          <cell r="AA28">
            <v>40451</v>
          </cell>
          <cell r="AB28">
            <v>2500</v>
          </cell>
          <cell r="AC28">
            <v>5.9000000000000004E-2</v>
          </cell>
          <cell r="AD28">
            <v>1</v>
          </cell>
          <cell r="AE28">
            <v>100.06299999999999</v>
          </cell>
          <cell r="AF28" t="str">
            <v>AAA</v>
          </cell>
          <cell r="AG28">
            <v>100</v>
          </cell>
          <cell r="AH28">
            <v>0.8</v>
          </cell>
          <cell r="AI28">
            <v>0.7</v>
          </cell>
          <cell r="AJ28">
            <v>1.4365793949071815E-3</v>
          </cell>
          <cell r="AK28">
            <v>1.7796560815504447E-3</v>
          </cell>
          <cell r="AL28" t="str">
            <v>AAA</v>
          </cell>
          <cell r="AM28" t="str">
            <v>Aaa</v>
          </cell>
          <cell r="AN28" t="str">
            <v>AAA</v>
          </cell>
          <cell r="AO28" t="str">
            <v>Government</v>
          </cell>
          <cell r="AP28" t="str">
            <v>Sovereign</v>
          </cell>
          <cell r="AQ28" t="str">
            <v>UNITED STATES</v>
          </cell>
          <cell r="AR28" t="str">
            <v>12/17/2010</v>
          </cell>
        </row>
        <row r="29">
          <cell r="A29" t="str">
            <v>CP Ltd</v>
          </cell>
          <cell r="B29" t="str">
            <v>HSBC CP Ltd</v>
          </cell>
          <cell r="C29" t="str">
            <v>13400012</v>
          </cell>
          <cell r="D29" t="str">
            <v>USD</v>
          </cell>
          <cell r="E29" t="str">
            <v>015</v>
          </cell>
          <cell r="F29" t="str">
            <v>040</v>
          </cell>
          <cell r="G29" t="str">
            <v>FEDERAL NTL MTG ASSN</v>
          </cell>
          <cell r="H29" t="str">
            <v>0.000 JUL 05 14</v>
          </cell>
          <cell r="I29" t="str">
            <v>313586QR3</v>
          </cell>
          <cell r="J29" t="str">
            <v>B</v>
          </cell>
          <cell r="K29" t="str">
            <v>ZZZ</v>
          </cell>
          <cell r="L29">
            <v>0</v>
          </cell>
          <cell r="M29">
            <v>5303844.59</v>
          </cell>
          <cell r="N29">
            <v>5241987.5</v>
          </cell>
          <cell r="O29">
            <v>5426275</v>
          </cell>
          <cell r="P29">
            <v>5750000</v>
          </cell>
          <cell r="Q29">
            <v>5426275</v>
          </cell>
          <cell r="R29" t="str">
            <v>JJ    5</v>
          </cell>
          <cell r="S29">
            <v>41825</v>
          </cell>
          <cell r="T29">
            <v>2014</v>
          </cell>
          <cell r="U29">
            <v>7</v>
          </cell>
          <cell r="V29">
            <v>1374</v>
          </cell>
          <cell r="W29" t="str">
            <v>MS</v>
          </cell>
          <cell r="X29">
            <v>0</v>
          </cell>
          <cell r="Y29">
            <v>3.74</v>
          </cell>
          <cell r="Z29">
            <v>8.9051665642724664E-3</v>
          </cell>
          <cell r="AA29">
            <v>40451</v>
          </cell>
          <cell r="AB29">
            <v>122430.41</v>
          </cell>
          <cell r="AC29">
            <v>0.158</v>
          </cell>
          <cell r="AD29">
            <v>1</v>
          </cell>
          <cell r="AE29">
            <v>94.37</v>
          </cell>
          <cell r="AF29" t="str">
            <v>AAA</v>
          </cell>
          <cell r="AG29">
            <v>91.165000000000006</v>
          </cell>
          <cell r="AH29">
            <v>2.2000000000000002</v>
          </cell>
          <cell r="AI29">
            <v>1.5</v>
          </cell>
          <cell r="AJ29">
            <v>5.2383332731014516E-3</v>
          </cell>
          <cell r="AK29">
            <v>6.4893257551319489E-3</v>
          </cell>
          <cell r="AL29" t="str">
            <v>AAA</v>
          </cell>
          <cell r="AM29" t="str">
            <v>Aaa</v>
          </cell>
          <cell r="AN29" t="str">
            <v>AAA</v>
          </cell>
          <cell r="AO29" t="str">
            <v>Government</v>
          </cell>
          <cell r="AP29" t="str">
            <v>Sovereign</v>
          </cell>
          <cell r="AQ29" t="str">
            <v>UNITED STATES</v>
          </cell>
          <cell r="AR29" t="str">
            <v>#N/A Field Not Applicable</v>
          </cell>
        </row>
        <row r="30">
          <cell r="A30" t="str">
            <v>CP Ltd</v>
          </cell>
          <cell r="B30" t="str">
            <v>HSBC CP Ltd</v>
          </cell>
          <cell r="C30" t="str">
            <v>13400012</v>
          </cell>
          <cell r="D30" t="str">
            <v>USD</v>
          </cell>
          <cell r="E30" t="str">
            <v>015</v>
          </cell>
          <cell r="F30" t="str">
            <v>040</v>
          </cell>
          <cell r="G30" t="str">
            <v>FEDERAL FARM CR BKS</v>
          </cell>
          <cell r="H30" t="str">
            <v>0.620 SEP 10 12</v>
          </cell>
          <cell r="I30" t="str">
            <v>31331JZX4</v>
          </cell>
          <cell r="J30" t="str">
            <v>B</v>
          </cell>
          <cell r="K30" t="str">
            <v>CAL</v>
          </cell>
          <cell r="L30">
            <v>1808.33</v>
          </cell>
          <cell r="M30">
            <v>4998502.1100000003</v>
          </cell>
          <cell r="N30">
            <v>4998500</v>
          </cell>
          <cell r="O30">
            <v>5000000</v>
          </cell>
          <cell r="P30">
            <v>5000000</v>
          </cell>
          <cell r="Q30">
            <v>5001808.33</v>
          </cell>
          <cell r="R30" t="str">
            <v>MS   10</v>
          </cell>
          <cell r="S30">
            <v>41162</v>
          </cell>
          <cell r="T30">
            <v>2012</v>
          </cell>
          <cell r="U30">
            <v>9</v>
          </cell>
          <cell r="V30">
            <v>711</v>
          </cell>
          <cell r="W30" t="str">
            <v>MS</v>
          </cell>
          <cell r="X30">
            <v>0.62</v>
          </cell>
          <cell r="Y30">
            <v>1.93</v>
          </cell>
          <cell r="Z30">
            <v>4.3308869105275986E-3</v>
          </cell>
          <cell r="AA30">
            <v>40451</v>
          </cell>
          <cell r="AB30">
            <v>1497.89</v>
          </cell>
          <cell r="AC30">
            <v>4.6900000000000004E-2</v>
          </cell>
          <cell r="AD30">
            <v>1</v>
          </cell>
          <cell r="AE30">
            <v>100</v>
          </cell>
          <cell r="AF30" t="str">
            <v>AAA</v>
          </cell>
          <cell r="AG30">
            <v>99.97</v>
          </cell>
          <cell r="AH30">
            <v>0.6</v>
          </cell>
          <cell r="AI30">
            <v>0.6</v>
          </cell>
          <cell r="AJ30">
            <v>1.3463897131173882E-3</v>
          </cell>
          <cell r="AK30">
            <v>1.6679277522570434E-3</v>
          </cell>
          <cell r="AL30" t="str">
            <v>AAA</v>
          </cell>
          <cell r="AM30" t="str">
            <v>Aaa</v>
          </cell>
          <cell r="AN30" t="str">
            <v>AAA</v>
          </cell>
          <cell r="AO30" t="str">
            <v>Government</v>
          </cell>
          <cell r="AP30" t="str">
            <v>Sovereign</v>
          </cell>
          <cell r="AQ30" t="str">
            <v>UNITED STATES</v>
          </cell>
          <cell r="AR30" t="str">
            <v>12/10/2010</v>
          </cell>
        </row>
        <row r="31">
          <cell r="A31" t="str">
            <v>CP Ltd</v>
          </cell>
          <cell r="B31" t="str">
            <v>HSBC CP Ltd</v>
          </cell>
          <cell r="C31" t="str">
            <v>13400012</v>
          </cell>
          <cell r="D31" t="str">
            <v>USD</v>
          </cell>
          <cell r="E31" t="str">
            <v>015</v>
          </cell>
          <cell r="F31" t="str">
            <v>040</v>
          </cell>
          <cell r="G31" t="str">
            <v>FEDERAL FARM CR BKS</v>
          </cell>
          <cell r="H31" t="str">
            <v>4.250 JUL 08 13</v>
          </cell>
          <cell r="I31" t="str">
            <v>31331Y2Q2</v>
          </cell>
          <cell r="J31" t="str">
            <v>B</v>
          </cell>
          <cell r="K31" t="str">
            <v>ZZZ</v>
          </cell>
          <cell r="L31">
            <v>29395.83</v>
          </cell>
          <cell r="M31">
            <v>3275100.98</v>
          </cell>
          <cell r="N31">
            <v>3282720</v>
          </cell>
          <cell r="O31">
            <v>3284250</v>
          </cell>
          <cell r="P31">
            <v>3000000</v>
          </cell>
          <cell r="Q31">
            <v>3313645.83</v>
          </cell>
          <cell r="R31" t="str">
            <v>JJ    8</v>
          </cell>
          <cell r="S31">
            <v>41463</v>
          </cell>
          <cell r="T31">
            <v>2013</v>
          </cell>
          <cell r="U31">
            <v>7</v>
          </cell>
          <cell r="V31">
            <v>1012</v>
          </cell>
          <cell r="W31" t="str">
            <v>MS</v>
          </cell>
          <cell r="X31">
            <v>4.25</v>
          </cell>
          <cell r="Y31">
            <v>2.62</v>
          </cell>
          <cell r="Z31">
            <v>3.852171740738685E-3</v>
          </cell>
          <cell r="AA31">
            <v>40451</v>
          </cell>
          <cell r="AB31">
            <v>9149.02</v>
          </cell>
          <cell r="AC31">
            <v>8.4000000000000005E-2</v>
          </cell>
          <cell r="AD31">
            <v>1</v>
          </cell>
          <cell r="AE31">
            <v>109.47499999999999</v>
          </cell>
          <cell r="AF31" t="str">
            <v>AAA</v>
          </cell>
          <cell r="AG31">
            <v>109.42400000000002</v>
          </cell>
          <cell r="AH31">
            <v>0.9</v>
          </cell>
          <cell r="AI31">
            <v>0.8</v>
          </cell>
          <cell r="AJ31">
            <v>1.3232651017804644E-3</v>
          </cell>
          <cell r="AK31">
            <v>1.6392806372106062E-3</v>
          </cell>
          <cell r="AL31" t="str">
            <v>AAA</v>
          </cell>
          <cell r="AM31" t="str">
            <v>Aaa</v>
          </cell>
          <cell r="AN31" t="str">
            <v>AAA</v>
          </cell>
          <cell r="AO31" t="str">
            <v>Government</v>
          </cell>
          <cell r="AP31" t="str">
            <v>Sovereign</v>
          </cell>
          <cell r="AQ31" t="str">
            <v>UNITED STATES</v>
          </cell>
          <cell r="AR31" t="str">
            <v>#N/A Field Not Applicable</v>
          </cell>
        </row>
        <row r="32">
          <cell r="A32" t="str">
            <v>CP Ltd</v>
          </cell>
          <cell r="B32" t="str">
            <v>HSBC CP Ltd</v>
          </cell>
          <cell r="C32" t="str">
            <v>13400012</v>
          </cell>
          <cell r="D32" t="str">
            <v>USD</v>
          </cell>
          <cell r="E32" t="str">
            <v>015</v>
          </cell>
          <cell r="F32" t="str">
            <v>040</v>
          </cell>
          <cell r="G32" t="str">
            <v>FEDERAL HOME LOAN BA</v>
          </cell>
          <cell r="H32" t="str">
            <v>1.000 MAY 24 13</v>
          </cell>
          <cell r="I32" t="str">
            <v>313370L48</v>
          </cell>
          <cell r="J32" t="str">
            <v>B</v>
          </cell>
          <cell r="K32" t="str">
            <v>CAL</v>
          </cell>
          <cell r="L32">
            <v>4111.1099999999997</v>
          </cell>
          <cell r="M32">
            <v>3999015.29</v>
          </cell>
          <cell r="N32">
            <v>3999000</v>
          </cell>
          <cell r="O32">
            <v>4000000</v>
          </cell>
          <cell r="P32">
            <v>4000000</v>
          </cell>
          <cell r="Q32">
            <v>4004111.11</v>
          </cell>
          <cell r="R32" t="str">
            <v>MN   24</v>
          </cell>
          <cell r="S32">
            <v>41418</v>
          </cell>
          <cell r="T32">
            <v>2013</v>
          </cell>
          <cell r="U32">
            <v>5</v>
          </cell>
          <cell r="V32">
            <v>967</v>
          </cell>
          <cell r="W32" t="str">
            <v>MS</v>
          </cell>
          <cell r="X32">
            <v>1</v>
          </cell>
          <cell r="Y32">
            <v>2.6</v>
          </cell>
          <cell r="Z32">
            <v>4.6677336594953735E-3</v>
          </cell>
          <cell r="AA32">
            <v>40451</v>
          </cell>
          <cell r="AB32">
            <v>984.71</v>
          </cell>
          <cell r="AC32">
            <v>8.1199999999999994E-2</v>
          </cell>
          <cell r="AD32">
            <v>1</v>
          </cell>
          <cell r="AE32">
            <v>100</v>
          </cell>
          <cell r="AF32" t="str">
            <v>AAA</v>
          </cell>
          <cell r="AG32">
            <v>99.974999999999994</v>
          </cell>
          <cell r="AH32">
            <v>1</v>
          </cell>
          <cell r="AI32">
            <v>1</v>
          </cell>
          <cell r="AJ32">
            <v>1.7952821767289898E-3</v>
          </cell>
          <cell r="AK32">
            <v>2.2240224628317859E-3</v>
          </cell>
          <cell r="AL32" t="str">
            <v>AAA</v>
          </cell>
          <cell r="AM32" t="str">
            <v>Aaa</v>
          </cell>
          <cell r="AN32" t="str">
            <v>AAA</v>
          </cell>
          <cell r="AO32" t="str">
            <v>Government</v>
          </cell>
          <cell r="AP32" t="str">
            <v>Sovereign</v>
          </cell>
          <cell r="AQ32" t="str">
            <v>UNITED STATES</v>
          </cell>
          <cell r="AR32" t="str">
            <v>10/15/2010</v>
          </cell>
        </row>
        <row r="33">
          <cell r="A33" t="str">
            <v>CP Ltd</v>
          </cell>
          <cell r="B33" t="str">
            <v>BlackRock</v>
          </cell>
          <cell r="C33" t="str">
            <v>13407172</v>
          </cell>
          <cell r="D33" t="str">
            <v>USD</v>
          </cell>
          <cell r="E33" t="str">
            <v>015</v>
          </cell>
          <cell r="F33" t="str">
            <v>040</v>
          </cell>
          <cell r="G33" t="str">
            <v>FEDERAL HOME LN MTG</v>
          </cell>
          <cell r="H33" t="str">
            <v>0.700 SEP 28 12</v>
          </cell>
          <cell r="I33" t="str">
            <v>3134G1VM3</v>
          </cell>
          <cell r="J33" t="str">
            <v>B</v>
          </cell>
          <cell r="K33" t="str">
            <v>CAL</v>
          </cell>
          <cell r="L33">
            <v>236.83</v>
          </cell>
          <cell r="M33">
            <v>4060000</v>
          </cell>
          <cell r="N33">
            <v>4060000</v>
          </cell>
          <cell r="O33">
            <v>4056752</v>
          </cell>
          <cell r="P33">
            <v>4060000</v>
          </cell>
          <cell r="Q33">
            <v>4056988.83</v>
          </cell>
          <cell r="R33" t="str">
            <v>MS   28</v>
          </cell>
          <cell r="S33">
            <v>41180</v>
          </cell>
          <cell r="T33">
            <v>2012</v>
          </cell>
          <cell r="U33">
            <v>9</v>
          </cell>
          <cell r="V33">
            <v>729</v>
          </cell>
          <cell r="W33" t="str">
            <v>MS</v>
          </cell>
          <cell r="X33">
            <v>0.7</v>
          </cell>
          <cell r="Y33">
            <v>1.98</v>
          </cell>
          <cell r="Z33">
            <v>3.6088670124312032E-3</v>
          </cell>
          <cell r="AA33">
            <v>40451</v>
          </cell>
          <cell r="AB33">
            <v>-3248</v>
          </cell>
          <cell r="AC33">
            <v>4.9000000000000002E-2</v>
          </cell>
          <cell r="AD33">
            <v>1</v>
          </cell>
          <cell r="AE33">
            <v>99.92</v>
          </cell>
          <cell r="AF33" t="str">
            <v>AAA</v>
          </cell>
          <cell r="AG33">
            <v>100</v>
          </cell>
          <cell r="AH33">
            <v>0.7</v>
          </cell>
          <cell r="AI33">
            <v>0.7</v>
          </cell>
          <cell r="AJ33">
            <v>1.2758620751019405E-3</v>
          </cell>
          <cell r="AK33">
            <v>1.5805570574269887E-3</v>
          </cell>
          <cell r="AL33" t="str">
            <v>AAA</v>
          </cell>
          <cell r="AM33" t="str">
            <v>Aaa</v>
          </cell>
          <cell r="AN33" t="str">
            <v>AAA</v>
          </cell>
          <cell r="AO33" t="str">
            <v>Government</v>
          </cell>
          <cell r="AP33" t="str">
            <v>Sovereign</v>
          </cell>
          <cell r="AQ33" t="str">
            <v>UNITED STATES</v>
          </cell>
          <cell r="AR33" t="str">
            <v>3/28/2011</v>
          </cell>
        </row>
        <row r="34">
          <cell r="A34" t="str">
            <v>CP Ltd</v>
          </cell>
          <cell r="B34" t="str">
            <v>BlackRock</v>
          </cell>
          <cell r="C34" t="str">
            <v>13407172</v>
          </cell>
          <cell r="D34" t="str">
            <v>USD</v>
          </cell>
          <cell r="E34" t="str">
            <v>015</v>
          </cell>
          <cell r="F34" t="str">
            <v>070</v>
          </cell>
          <cell r="G34" t="str">
            <v>BELLSOUTH CORP</v>
          </cell>
          <cell r="H34" t="str">
            <v>5.200 SEP 15 14</v>
          </cell>
          <cell r="I34" t="str">
            <v>079860AG7</v>
          </cell>
          <cell r="J34" t="str">
            <v>B</v>
          </cell>
          <cell r="K34" t="str">
            <v>CAL</v>
          </cell>
          <cell r="L34">
            <v>2472.89</v>
          </cell>
          <cell r="M34">
            <v>1200580.1599999999</v>
          </cell>
          <cell r="N34">
            <v>1202658.6000000001</v>
          </cell>
          <cell r="O34">
            <v>1203257.8</v>
          </cell>
          <cell r="P34">
            <v>1070000</v>
          </cell>
          <cell r="Q34">
            <v>1205730.69</v>
          </cell>
          <cell r="R34" t="str">
            <v>MS   15</v>
          </cell>
          <cell r="S34">
            <v>41897</v>
          </cell>
          <cell r="T34">
            <v>2014</v>
          </cell>
          <cell r="U34">
            <v>9</v>
          </cell>
          <cell r="V34">
            <v>1446</v>
          </cell>
          <cell r="W34" t="str">
            <v>MS</v>
          </cell>
          <cell r="X34">
            <v>5.2</v>
          </cell>
          <cell r="Y34">
            <v>3.61</v>
          </cell>
          <cell r="Z34">
            <v>1.9457095870135076E-3</v>
          </cell>
          <cell r="AA34">
            <v>40451</v>
          </cell>
          <cell r="AB34">
            <v>2677.64</v>
          </cell>
          <cell r="AC34">
            <v>0.15490000000000001</v>
          </cell>
          <cell r="AD34">
            <v>1</v>
          </cell>
          <cell r="AE34">
            <v>112.45399999999999</v>
          </cell>
          <cell r="AF34" t="str">
            <v>A</v>
          </cell>
          <cell r="AG34">
            <v>112.398</v>
          </cell>
          <cell r="AH34">
            <v>2</v>
          </cell>
          <cell r="AI34">
            <v>1.9</v>
          </cell>
          <cell r="AJ34">
            <v>1.0779554498689793E-3</v>
          </cell>
          <cell r="AK34">
            <v>1.3353873644580037E-3</v>
          </cell>
          <cell r="AL34" t="str">
            <v xml:space="preserve">A </v>
          </cell>
          <cell r="AM34" t="str">
            <v>A2</v>
          </cell>
          <cell r="AN34" t="str">
            <v xml:space="preserve">A </v>
          </cell>
          <cell r="AO34" t="str">
            <v>Communications</v>
          </cell>
          <cell r="AP34" t="str">
            <v>Telecommunications</v>
          </cell>
          <cell r="AQ34" t="str">
            <v>UNITED STATES</v>
          </cell>
          <cell r="AR34" t="str">
            <v>#N/A Field Not Applicable</v>
          </cell>
        </row>
        <row r="35">
          <cell r="A35" t="str">
            <v>CP Ltd</v>
          </cell>
          <cell r="B35" t="str">
            <v>BlackRock</v>
          </cell>
          <cell r="C35" t="str">
            <v>13407172</v>
          </cell>
          <cell r="D35" t="str">
            <v>USD</v>
          </cell>
          <cell r="E35" t="str">
            <v>005</v>
          </cell>
          <cell r="F35" t="str">
            <v>070</v>
          </cell>
          <cell r="G35" t="str">
            <v>ROYAL BANK CDA</v>
          </cell>
          <cell r="H35" t="str">
            <v>5.650 JUL 20 11</v>
          </cell>
          <cell r="I35" t="str">
            <v>780085LP9C</v>
          </cell>
          <cell r="J35" t="str">
            <v>B</v>
          </cell>
          <cell r="K35" t="str">
            <v>ZZZ</v>
          </cell>
          <cell r="L35">
            <v>41786.46</v>
          </cell>
          <cell r="M35">
            <v>3912366.88</v>
          </cell>
          <cell r="N35">
            <v>3924600</v>
          </cell>
          <cell r="O35">
            <v>3905100</v>
          </cell>
          <cell r="P35">
            <v>3750000</v>
          </cell>
          <cell r="Q35">
            <v>3946886.46</v>
          </cell>
          <cell r="R35" t="str">
            <v>JJ   20</v>
          </cell>
          <cell r="S35">
            <v>40744</v>
          </cell>
          <cell r="T35">
            <v>2011</v>
          </cell>
          <cell r="U35">
            <v>7</v>
          </cell>
          <cell r="V35">
            <v>293</v>
          </cell>
          <cell r="W35" t="str">
            <v>MS</v>
          </cell>
          <cell r="X35">
            <v>5.65</v>
          </cell>
          <cell r="Y35">
            <v>0.79</v>
          </cell>
          <cell r="Z35">
            <v>1.3875425811403078E-3</v>
          </cell>
          <cell r="AA35">
            <v>40451</v>
          </cell>
          <cell r="AB35">
            <v>-7266.88</v>
          </cell>
          <cell r="AC35">
            <v>1.0200000000000001E-2</v>
          </cell>
          <cell r="AD35">
            <v>1</v>
          </cell>
          <cell r="AE35">
            <v>104.13600000000001</v>
          </cell>
          <cell r="AF35" t="str">
            <v>AA-</v>
          </cell>
          <cell r="AG35">
            <v>104.65600000000001</v>
          </cell>
          <cell r="AH35">
            <v>0.3</v>
          </cell>
          <cell r="AI35">
            <v>0.5</v>
          </cell>
          <cell r="AJ35">
            <v>5.2691490423049665E-4</v>
          </cell>
          <cell r="AK35">
            <v>6.5275007917955051E-4</v>
          </cell>
          <cell r="AL35" t="str">
            <v>AA-</v>
          </cell>
          <cell r="AM35" t="str">
            <v>Aaa /*-</v>
          </cell>
          <cell r="AN35" t="str">
            <v>AA-</v>
          </cell>
          <cell r="AO35" t="str">
            <v>Financial</v>
          </cell>
          <cell r="AP35" t="str">
            <v>Banks</v>
          </cell>
          <cell r="AQ35" t="str">
            <v>CANADA</v>
          </cell>
          <cell r="AR35" t="str">
            <v>#N/A Field Not Applicable</v>
          </cell>
        </row>
        <row r="36">
          <cell r="A36" t="str">
            <v>CP Ltd</v>
          </cell>
          <cell r="B36" t="str">
            <v>BlackRock</v>
          </cell>
          <cell r="C36" t="str">
            <v>13407172</v>
          </cell>
          <cell r="D36" t="str">
            <v>USD</v>
          </cell>
          <cell r="E36" t="str">
            <v>015</v>
          </cell>
          <cell r="F36" t="str">
            <v>070</v>
          </cell>
          <cell r="G36" t="str">
            <v>VERIZON WIRELESS CAP</v>
          </cell>
          <cell r="H36" t="str">
            <v>5.550 FEB 01 14</v>
          </cell>
          <cell r="I36" t="str">
            <v>92344SAP5</v>
          </cell>
          <cell r="J36" t="str">
            <v>B</v>
          </cell>
          <cell r="K36" t="str">
            <v>CAL</v>
          </cell>
          <cell r="L36">
            <v>37000</v>
          </cell>
          <cell r="M36">
            <v>4412138.01</v>
          </cell>
          <cell r="N36">
            <v>4457380</v>
          </cell>
          <cell r="O36">
            <v>4523400</v>
          </cell>
          <cell r="P36">
            <v>4000000</v>
          </cell>
          <cell r="Q36">
            <v>4560400</v>
          </cell>
          <cell r="R36" t="str">
            <v>FA    1</v>
          </cell>
          <cell r="S36">
            <v>41671</v>
          </cell>
          <cell r="T36">
            <v>2014</v>
          </cell>
          <cell r="U36">
            <v>2</v>
          </cell>
          <cell r="V36">
            <v>1220</v>
          </cell>
          <cell r="W36" t="str">
            <v>MS</v>
          </cell>
          <cell r="X36">
            <v>5.55</v>
          </cell>
          <cell r="Y36">
            <v>3.06</v>
          </cell>
          <cell r="Z36">
            <v>6.0610821409742173E-3</v>
          </cell>
          <cell r="AA36">
            <v>40451</v>
          </cell>
          <cell r="AB36">
            <v>111261.99</v>
          </cell>
          <cell r="AC36">
            <v>0.1137</v>
          </cell>
          <cell r="AD36">
            <v>1</v>
          </cell>
          <cell r="AE36">
            <v>113.08499999999999</v>
          </cell>
          <cell r="AF36" t="str">
            <v>A</v>
          </cell>
          <cell r="AG36">
            <v>111.434</v>
          </cell>
          <cell r="AH36">
            <v>2.4</v>
          </cell>
          <cell r="AI36">
            <v>1.5</v>
          </cell>
          <cell r="AJ36">
            <v>4.7537899144895817E-3</v>
          </cell>
          <cell r="AK36">
            <v>5.8890661816022819E-3</v>
          </cell>
          <cell r="AL36" t="str">
            <v xml:space="preserve">A </v>
          </cell>
          <cell r="AM36" t="str">
            <v>A2</v>
          </cell>
          <cell r="AN36" t="str">
            <v xml:space="preserve">A </v>
          </cell>
          <cell r="AO36" t="str">
            <v>Communications</v>
          </cell>
          <cell r="AP36" t="str">
            <v>Telecommunications</v>
          </cell>
          <cell r="AQ36" t="str">
            <v>UNITED STATES</v>
          </cell>
          <cell r="AR36" t="str">
            <v>#N/A Field Not Applicable</v>
          </cell>
        </row>
        <row r="37">
          <cell r="A37" t="str">
            <v>CP Ltd</v>
          </cell>
          <cell r="B37" t="str">
            <v>BlackRock</v>
          </cell>
          <cell r="C37" t="str">
            <v>13407172</v>
          </cell>
          <cell r="D37" t="str">
            <v>USD</v>
          </cell>
          <cell r="E37" t="str">
            <v>015</v>
          </cell>
          <cell r="F37" t="str">
            <v>070</v>
          </cell>
          <cell r="G37" t="str">
            <v>MICROSOFT CORP</v>
          </cell>
          <cell r="H37" t="str">
            <v>0.875 27 SEP 2013</v>
          </cell>
          <cell r="I37" t="str">
            <v>B594918AF1</v>
          </cell>
          <cell r="J37" t="str">
            <v>B</v>
          </cell>
          <cell r="K37" t="str">
            <v>ZZZ</v>
          </cell>
          <cell r="L37">
            <v>291.67</v>
          </cell>
          <cell r="M37">
            <v>2995068.07</v>
          </cell>
          <cell r="N37">
            <v>2995050</v>
          </cell>
          <cell r="O37">
            <v>3004170</v>
          </cell>
          <cell r="P37">
            <v>3000000</v>
          </cell>
          <cell r="Q37">
            <v>3004461.67</v>
          </cell>
          <cell r="R37" t="str">
            <v>MS   27</v>
          </cell>
          <cell r="S37">
            <v>41544</v>
          </cell>
          <cell r="T37">
            <v>2013</v>
          </cell>
          <cell r="U37">
            <v>9</v>
          </cell>
          <cell r="V37">
            <v>1093</v>
          </cell>
          <cell r="W37" t="str">
            <v>MS</v>
          </cell>
          <cell r="X37">
            <v>0.875</v>
          </cell>
          <cell r="Y37">
            <v>2.95</v>
          </cell>
          <cell r="Z37">
            <v>3.9665083041668554E-3</v>
          </cell>
          <cell r="AA37">
            <v>40451</v>
          </cell>
          <cell r="AB37">
            <v>9101.93</v>
          </cell>
          <cell r="AC37">
            <v>0.10210000000000001</v>
          </cell>
          <cell r="AD37">
            <v>1</v>
          </cell>
          <cell r="AE37">
            <v>100.139</v>
          </cell>
          <cell r="AF37" t="str">
            <v>AAA</v>
          </cell>
          <cell r="AG37">
            <v>99.834999999999994</v>
          </cell>
          <cell r="AH37">
            <v>0.9</v>
          </cell>
          <cell r="AI37">
            <v>0.8</v>
          </cell>
          <cell r="AJ37">
            <v>1.2101211775424306E-3</v>
          </cell>
          <cell r="AK37">
            <v>1.499116248403046E-3</v>
          </cell>
          <cell r="AL37" t="str">
            <v>AAA</v>
          </cell>
          <cell r="AM37" t="str">
            <v>Aaa</v>
          </cell>
          <cell r="AN37" t="str">
            <v>AAA</v>
          </cell>
          <cell r="AO37" t="str">
            <v>Technology</v>
          </cell>
          <cell r="AP37" t="str">
            <v>Software</v>
          </cell>
          <cell r="AQ37" t="str">
            <v>UNITED STATES</v>
          </cell>
          <cell r="AR37" t="str">
            <v>#N/A Field Not Applicable</v>
          </cell>
        </row>
        <row r="38">
          <cell r="A38" t="str">
            <v>CP Ltd</v>
          </cell>
          <cell r="B38" t="str">
            <v>BlackRock</v>
          </cell>
          <cell r="C38" t="str">
            <v>13407172</v>
          </cell>
          <cell r="D38" t="str">
            <v>USD</v>
          </cell>
          <cell r="E38" t="str">
            <v>210</v>
          </cell>
          <cell r="F38" t="str">
            <v>072</v>
          </cell>
          <cell r="G38" t="str">
            <v>STATOILHYDRO ASA</v>
          </cell>
          <cell r="H38" t="str">
            <v>2.9 15 OCT 2014</v>
          </cell>
          <cell r="I38" t="str">
            <v>B85771SAC0</v>
          </cell>
          <cell r="J38" t="str">
            <v>B</v>
          </cell>
          <cell r="K38" t="str">
            <v>CAL</v>
          </cell>
          <cell r="L38">
            <v>53488.89</v>
          </cell>
          <cell r="M38">
            <v>4099712.41</v>
          </cell>
          <cell r="N38">
            <v>4102672</v>
          </cell>
          <cell r="O38">
            <v>4196120</v>
          </cell>
          <cell r="P38">
            <v>4000000</v>
          </cell>
          <cell r="Q38">
            <v>4249608.8899999997</v>
          </cell>
          <cell r="R38" t="str">
            <v>AO   15</v>
          </cell>
          <cell r="S38">
            <v>41927</v>
          </cell>
          <cell r="T38">
            <v>2014</v>
          </cell>
          <cell r="U38">
            <v>10</v>
          </cell>
          <cell r="V38">
            <v>1476</v>
          </cell>
          <cell r="W38" t="str">
            <v>MS</v>
          </cell>
          <cell r="X38">
            <v>2.9</v>
          </cell>
          <cell r="Y38">
            <v>3.77</v>
          </cell>
          <cell r="Z38">
            <v>6.9386406709866441E-3</v>
          </cell>
          <cell r="AA38">
            <v>40451</v>
          </cell>
          <cell r="AB38">
            <v>96407.59</v>
          </cell>
          <cell r="AC38">
            <v>0.16699999999999998</v>
          </cell>
          <cell r="AD38">
            <v>1</v>
          </cell>
          <cell r="AE38">
            <v>104.90299999999999</v>
          </cell>
          <cell r="AF38" t="str">
            <v>AA-</v>
          </cell>
          <cell r="AG38">
            <v>102.56699999999999</v>
          </cell>
          <cell r="AH38">
            <v>2.2999999999999998</v>
          </cell>
          <cell r="AI38">
            <v>1.6</v>
          </cell>
          <cell r="AJ38">
            <v>4.2331229557743448E-3</v>
          </cell>
          <cell r="AK38">
            <v>5.244056150952487E-3</v>
          </cell>
          <cell r="AL38" t="str">
            <v>AA-</v>
          </cell>
          <cell r="AM38" t="str">
            <v>Aa2</v>
          </cell>
          <cell r="AN38" t="str">
            <v>AA-</v>
          </cell>
          <cell r="AO38" t="str">
            <v>Energy</v>
          </cell>
          <cell r="AP38" t="str">
            <v>Oil&amp;Gas</v>
          </cell>
          <cell r="AQ38" t="str">
            <v>NORWAY</v>
          </cell>
          <cell r="AR38" t="str">
            <v>#N/A Field Not Applicable</v>
          </cell>
        </row>
        <row r="39">
          <cell r="A39" t="str">
            <v>CP Ltd</v>
          </cell>
          <cell r="B39" t="str">
            <v>HSBC CP Ltd</v>
          </cell>
          <cell r="C39" t="str">
            <v>13400012</v>
          </cell>
          <cell r="D39" t="str">
            <v>USD</v>
          </cell>
          <cell r="E39" t="str">
            <v>015</v>
          </cell>
          <cell r="F39" t="str">
            <v>070</v>
          </cell>
          <cell r="G39" t="str">
            <v>US CNTRL FED CR UN N</v>
          </cell>
          <cell r="H39" t="str">
            <v>1.250 OCT 19 11 144</v>
          </cell>
          <cell r="I39" t="str">
            <v>90345AAA0</v>
          </cell>
          <cell r="J39" t="str">
            <v>B</v>
          </cell>
          <cell r="K39" t="str">
            <v>ZZZ</v>
          </cell>
          <cell r="L39">
            <v>45562.5</v>
          </cell>
          <cell r="M39">
            <v>8123746.6600000001</v>
          </cell>
          <cell r="N39">
            <v>8130992</v>
          </cell>
          <cell r="O39">
            <v>8169609.3799999999</v>
          </cell>
          <cell r="P39">
            <v>8100000</v>
          </cell>
          <cell r="Q39">
            <v>8215171.8799999999</v>
          </cell>
          <cell r="R39" t="str">
            <v>AO   19</v>
          </cell>
          <cell r="S39">
            <v>40835</v>
          </cell>
          <cell r="T39">
            <v>2011</v>
          </cell>
          <cell r="U39">
            <v>10</v>
          </cell>
          <cell r="V39">
            <v>384</v>
          </cell>
          <cell r="W39" t="str">
            <v>MS</v>
          </cell>
          <cell r="X39">
            <v>1.25</v>
          </cell>
          <cell r="Y39">
            <v>1.96</v>
          </cell>
          <cell r="Z39">
            <v>7.1481243249862476E-3</v>
          </cell>
          <cell r="AA39">
            <v>40451</v>
          </cell>
          <cell r="AB39">
            <v>45862.71</v>
          </cell>
          <cell r="AC39">
            <v>1.61E-2</v>
          </cell>
          <cell r="AD39">
            <v>1</v>
          </cell>
          <cell r="AE39">
            <v>100.85899999999999</v>
          </cell>
          <cell r="AF39" t="str">
            <v>AAA</v>
          </cell>
          <cell r="AG39">
            <v>100.383</v>
          </cell>
          <cell r="AH39">
            <v>1</v>
          </cell>
          <cell r="AI39">
            <v>0.4</v>
          </cell>
          <cell r="AJ39">
            <v>3.6470022066256366E-3</v>
          </cell>
          <cell r="AK39">
            <v>4.5179609838887852E-3</v>
          </cell>
          <cell r="AL39" t="str">
            <v>AAA</v>
          </cell>
          <cell r="AM39" t="str">
            <v>Aaa</v>
          </cell>
          <cell r="AN39" t="str">
            <v>AAA</v>
          </cell>
          <cell r="AO39" t="str">
            <v>Financial</v>
          </cell>
          <cell r="AP39" t="str">
            <v>Savings&amp;Loans</v>
          </cell>
          <cell r="AQ39" t="str">
            <v>UNITED STATES</v>
          </cell>
          <cell r="AR39" t="str">
            <v>#N/A Field Not Applicable</v>
          </cell>
        </row>
        <row r="40">
          <cell r="A40" t="str">
            <v>CP Ltd</v>
          </cell>
          <cell r="B40" t="str">
            <v>HSBC CP Ltd</v>
          </cell>
          <cell r="C40" t="str">
            <v>13400012</v>
          </cell>
          <cell r="D40" t="str">
            <v>USD</v>
          </cell>
          <cell r="E40" t="str">
            <v>015</v>
          </cell>
          <cell r="F40" t="str">
            <v>070</v>
          </cell>
          <cell r="G40" t="str">
            <v>UTD PARCEL SERV</v>
          </cell>
          <cell r="H40" t="str">
            <v>4.500 JAN 15 13</v>
          </cell>
          <cell r="I40" t="str">
            <v>911312AG1</v>
          </cell>
          <cell r="J40" t="str">
            <v>B</v>
          </cell>
          <cell r="K40" t="str">
            <v>CAL</v>
          </cell>
          <cell r="L40">
            <v>58615</v>
          </cell>
          <cell r="M40">
            <v>6611362.2400000002</v>
          </cell>
          <cell r="N40">
            <v>6669639.5999999996</v>
          </cell>
          <cell r="O40">
            <v>6676680.4000000004</v>
          </cell>
          <cell r="P40">
            <v>6170000</v>
          </cell>
          <cell r="Q40">
            <v>6735295.4000000004</v>
          </cell>
          <cell r="R40" t="str">
            <v>JJ   15</v>
          </cell>
          <cell r="S40">
            <v>41289</v>
          </cell>
          <cell r="T40">
            <v>2013</v>
          </cell>
          <cell r="U40">
            <v>1</v>
          </cell>
          <cell r="V40">
            <v>838</v>
          </cell>
          <cell r="W40" t="str">
            <v>MS</v>
          </cell>
          <cell r="X40">
            <v>4.5</v>
          </cell>
          <cell r="Y40">
            <v>2.1800000000000002</v>
          </cell>
          <cell r="Z40">
            <v>6.4703399845087587E-3</v>
          </cell>
          <cell r="AA40">
            <v>40451</v>
          </cell>
          <cell r="AB40">
            <v>65318.16</v>
          </cell>
          <cell r="AC40">
            <v>5.9800000000000006E-2</v>
          </cell>
          <cell r="AD40">
            <v>1</v>
          </cell>
          <cell r="AE40">
            <v>108.212</v>
          </cell>
          <cell r="AF40" t="str">
            <v>AA-</v>
          </cell>
          <cell r="AG40">
            <v>108.098</v>
          </cell>
          <cell r="AH40">
            <v>1.3</v>
          </cell>
          <cell r="AI40">
            <v>0.9</v>
          </cell>
          <cell r="AJ40">
            <v>3.8584596237896266E-3</v>
          </cell>
          <cell r="AK40">
            <v>4.7799176009605199E-3</v>
          </cell>
          <cell r="AL40" t="str">
            <v>AA-</v>
          </cell>
          <cell r="AM40" t="str">
            <v>Aa3</v>
          </cell>
          <cell r="AN40" t="str">
            <v>AA-</v>
          </cell>
          <cell r="AO40" t="str">
            <v>Industrial</v>
          </cell>
          <cell r="AP40" t="str">
            <v>Transportation</v>
          </cell>
          <cell r="AQ40" t="str">
            <v>UNITED STATES</v>
          </cell>
          <cell r="AR40" t="str">
            <v>#N/A Field Not Applicable</v>
          </cell>
        </row>
        <row r="41">
          <cell r="A41" t="str">
            <v>CP Ltd</v>
          </cell>
          <cell r="B41" t="str">
            <v>HSBC CP Ltd</v>
          </cell>
          <cell r="C41" t="str">
            <v>13400012</v>
          </cell>
          <cell r="D41" t="str">
            <v>USD</v>
          </cell>
          <cell r="E41" t="str">
            <v>015</v>
          </cell>
          <cell r="F41" t="str">
            <v>070</v>
          </cell>
          <cell r="G41" t="str">
            <v>UNILEVER CAP CORP</v>
          </cell>
          <cell r="H41" t="str">
            <v>7.125 NOV 01 10</v>
          </cell>
          <cell r="I41" t="str">
            <v>904764AG2</v>
          </cell>
          <cell r="J41" t="str">
            <v>B</v>
          </cell>
          <cell r="K41" t="str">
            <v>CAL</v>
          </cell>
          <cell r="L41">
            <v>159926.56</v>
          </cell>
          <cell r="M41">
            <v>5041952.25</v>
          </cell>
          <cell r="N41">
            <v>5194089.7</v>
          </cell>
          <cell r="O41">
            <v>5038180.82</v>
          </cell>
          <cell r="P41">
            <v>5012000</v>
          </cell>
          <cell r="Q41">
            <v>5198107.38</v>
          </cell>
          <cell r="R41" t="str">
            <v>MN    1</v>
          </cell>
          <cell r="S41">
            <v>40483</v>
          </cell>
          <cell r="T41">
            <v>2010</v>
          </cell>
          <cell r="U41">
            <v>11</v>
          </cell>
          <cell r="V41">
            <v>32</v>
          </cell>
          <cell r="W41" t="str">
            <v>MS</v>
          </cell>
          <cell r="X41">
            <v>7.125</v>
          </cell>
          <cell r="Y41">
            <v>0.09</v>
          </cell>
          <cell r="Z41">
            <v>2.0371400753782222E-4</v>
          </cell>
          <cell r="AA41">
            <v>40451</v>
          </cell>
          <cell r="AB41">
            <v>-3771.43</v>
          </cell>
          <cell r="AC41">
            <v>5.0000000000000001E-4</v>
          </cell>
          <cell r="AD41">
            <v>1</v>
          </cell>
          <cell r="AE41">
            <v>100.486</v>
          </cell>
          <cell r="AF41" t="str">
            <v>A+</v>
          </cell>
          <cell r="AG41">
            <v>103.38</v>
          </cell>
          <cell r="AH41">
            <v>0.7</v>
          </cell>
          <cell r="AI41">
            <v>1.3</v>
          </cell>
          <cell r="AJ41">
            <v>1.5844422808497286E-3</v>
          </cell>
          <cell r="AK41">
            <v>1.9628308403811293E-3</v>
          </cell>
          <cell r="AL41" t="str">
            <v xml:space="preserve">A+ </v>
          </cell>
          <cell r="AM41" t="str">
            <v>A1</v>
          </cell>
          <cell r="AN41" t="str">
            <v xml:space="preserve">A+ </v>
          </cell>
          <cell r="AO41" t="str">
            <v>Consumer, Non-cyclical</v>
          </cell>
          <cell r="AP41" t="str">
            <v>Food</v>
          </cell>
          <cell r="AQ41" t="str">
            <v>UNITED STATES</v>
          </cell>
          <cell r="AR41" t="str">
            <v>#N/A Field Not Applicable</v>
          </cell>
        </row>
        <row r="42">
          <cell r="A42" t="str">
            <v>CP Ltd</v>
          </cell>
          <cell r="B42" t="str">
            <v>HSBC CP Ltd</v>
          </cell>
          <cell r="C42" t="str">
            <v>13400012</v>
          </cell>
          <cell r="D42" t="str">
            <v>USD</v>
          </cell>
          <cell r="E42" t="str">
            <v>015</v>
          </cell>
          <cell r="F42" t="str">
            <v>070</v>
          </cell>
          <cell r="G42" t="str">
            <v>UNILEVER CAP CORP</v>
          </cell>
          <cell r="H42" t="str">
            <v>7.125 NOV 01 10</v>
          </cell>
          <cell r="I42" t="str">
            <v>904764AG2</v>
          </cell>
          <cell r="J42" t="str">
            <v>B</v>
          </cell>
          <cell r="K42" t="str">
            <v>CAL</v>
          </cell>
          <cell r="L42">
            <v>0</v>
          </cell>
          <cell r="M42">
            <v>375000</v>
          </cell>
          <cell r="N42">
            <v>375000</v>
          </cell>
          <cell r="O42">
            <v>375000</v>
          </cell>
          <cell r="P42">
            <v>375000</v>
          </cell>
          <cell r="Q42">
            <v>375000</v>
          </cell>
          <cell r="R42" t="str">
            <v>MN    1</v>
          </cell>
          <cell r="S42">
            <v>40483</v>
          </cell>
          <cell r="T42">
            <v>2010</v>
          </cell>
          <cell r="U42">
            <v>11</v>
          </cell>
          <cell r="V42">
            <v>32</v>
          </cell>
          <cell r="W42" t="str">
            <v>Cash</v>
          </cell>
          <cell r="X42">
            <v>7.125</v>
          </cell>
          <cell r="Y42">
            <v>0.09</v>
          </cell>
          <cell r="Z42">
            <v>1.515142330566168E-5</v>
          </cell>
          <cell r="AA42">
            <v>40451</v>
          </cell>
          <cell r="AB42">
            <v>-3771.43</v>
          </cell>
          <cell r="AC42">
            <v>5.0000000000000001E-4</v>
          </cell>
          <cell r="AD42">
            <v>1</v>
          </cell>
          <cell r="AE42">
            <v>100.486</v>
          </cell>
          <cell r="AF42" t="str">
            <v>A+</v>
          </cell>
          <cell r="AG42">
            <v>103.38</v>
          </cell>
          <cell r="AH42">
            <v>0.7</v>
          </cell>
          <cell r="AI42">
            <v>1.3</v>
          </cell>
          <cell r="AJ42">
            <v>1.1784440348847973E-4</v>
          </cell>
          <cell r="AK42">
            <v>1.4598741293968492E-4</v>
          </cell>
          <cell r="AL42" t="str">
            <v xml:space="preserve">A+ </v>
          </cell>
          <cell r="AM42" t="str">
            <v>A1</v>
          </cell>
          <cell r="AN42" t="str">
            <v xml:space="preserve">A+ </v>
          </cell>
          <cell r="AO42" t="str">
            <v>Consumer, Non-cyclical</v>
          </cell>
          <cell r="AP42" t="str">
            <v>Food</v>
          </cell>
          <cell r="AQ42" t="str">
            <v>UNITED STATES</v>
          </cell>
          <cell r="AR42" t="str">
            <v>#N/A Field Not Applicable</v>
          </cell>
        </row>
        <row r="43">
          <cell r="A43" t="str">
            <v>CP Ltd</v>
          </cell>
          <cell r="B43" t="str">
            <v>BlackRock</v>
          </cell>
          <cell r="C43" t="str">
            <v>13407172</v>
          </cell>
          <cell r="D43" t="str">
            <v>USD</v>
          </cell>
          <cell r="E43" t="str">
            <v>015</v>
          </cell>
          <cell r="F43" t="str">
            <v>040</v>
          </cell>
          <cell r="G43" t="str">
            <v>FEDERAL NTL MTG ASSN</v>
          </cell>
          <cell r="H43" t="str">
            <v>1.200 JUN 28 12</v>
          </cell>
          <cell r="I43" t="str">
            <v>31398AU67</v>
          </cell>
          <cell r="J43" t="str">
            <v>B</v>
          </cell>
          <cell r="K43" t="str">
            <v>CAL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JD   28</v>
          </cell>
          <cell r="S43">
            <v>40571</v>
          </cell>
          <cell r="T43">
            <v>2011</v>
          </cell>
          <cell r="U43">
            <v>1</v>
          </cell>
          <cell r="V43">
            <v>120</v>
          </cell>
          <cell r="W43" t="str">
            <v>MS</v>
          </cell>
          <cell r="X43">
            <v>1.2</v>
          </cell>
          <cell r="Y43">
            <v>0.33</v>
          </cell>
          <cell r="Z43">
            <v>0</v>
          </cell>
          <cell r="AA43">
            <v>40451</v>
          </cell>
          <cell r="AB43">
            <v>0</v>
          </cell>
          <cell r="AC43">
            <v>2.7000000000000001E-3</v>
          </cell>
          <cell r="AD43">
            <v>1</v>
          </cell>
          <cell r="AE43">
            <v>100</v>
          </cell>
          <cell r="AF43" t="str">
            <v>AAA</v>
          </cell>
          <cell r="AG43">
            <v>100.123</v>
          </cell>
          <cell r="AH43">
            <v>0.5</v>
          </cell>
          <cell r="AI43">
            <v>1.2</v>
          </cell>
          <cell r="AJ43">
            <v>0</v>
          </cell>
          <cell r="AK43">
            <v>0</v>
          </cell>
          <cell r="AL43" t="str">
            <v>AAA</v>
          </cell>
          <cell r="AM43" t="str">
            <v>WR</v>
          </cell>
          <cell r="AN43" t="str">
            <v>AAA</v>
          </cell>
          <cell r="AO43" t="str">
            <v>Government</v>
          </cell>
          <cell r="AP43" t="str">
            <v>Sovereign</v>
          </cell>
          <cell r="AQ43" t="str">
            <v>UNITED STATES</v>
          </cell>
          <cell r="AR43" t="str">
            <v>#N/A Field Not Applicable</v>
          </cell>
        </row>
        <row r="44">
          <cell r="A44" t="str">
            <v>CP Inc</v>
          </cell>
          <cell r="B44" t="str">
            <v>Inveco</v>
          </cell>
          <cell r="C44" t="str">
            <v>13400002</v>
          </cell>
          <cell r="D44" t="str">
            <v>USD</v>
          </cell>
          <cell r="E44" t="str">
            <v>015</v>
          </cell>
          <cell r="F44" t="str">
            <v>030</v>
          </cell>
          <cell r="G44" t="str">
            <v>FHL              D/N</v>
          </cell>
          <cell r="H44" t="str">
            <v>DISCNT OCT 05 10</v>
          </cell>
          <cell r="I44" t="str">
            <v>NFHL01005NC</v>
          </cell>
          <cell r="J44" t="str">
            <v>N</v>
          </cell>
          <cell r="K44" t="str">
            <v>D/N</v>
          </cell>
          <cell r="L44">
            <v>1181.25</v>
          </cell>
          <cell r="M44">
            <v>2998760.42</v>
          </cell>
          <cell r="N44">
            <v>2998760.42</v>
          </cell>
          <cell r="O44">
            <v>2998745.83</v>
          </cell>
          <cell r="P44">
            <v>3000000</v>
          </cell>
          <cell r="Q44">
            <v>2999927.08</v>
          </cell>
          <cell r="R44" t="str">
            <v>O     5</v>
          </cell>
          <cell r="S44">
            <v>40456</v>
          </cell>
          <cell r="T44">
            <v>2010</v>
          </cell>
          <cell r="U44">
            <v>10</v>
          </cell>
          <cell r="V44">
            <v>5</v>
          </cell>
          <cell r="W44" t="str">
            <v>MMF</v>
          </cell>
          <cell r="X44">
            <v>0.17499999999999999</v>
          </cell>
          <cell r="Y44">
            <v>0.01</v>
          </cell>
          <cell r="Z44">
            <v>1.3462366967610017E-5</v>
          </cell>
          <cell r="AA44">
            <v>40451</v>
          </cell>
          <cell r="AB44">
            <v>-14.59</v>
          </cell>
          <cell r="AC44">
            <v>1E-4</v>
          </cell>
          <cell r="AD44">
            <v>1</v>
          </cell>
          <cell r="AE44">
            <v>99.99799999999999</v>
          </cell>
          <cell r="AF44" t="str">
            <v>A-1+</v>
          </cell>
          <cell r="AG44">
            <v>99.959000000000003</v>
          </cell>
          <cell r="AH44">
            <v>0.2</v>
          </cell>
          <cell r="AI44">
            <v>0.2</v>
          </cell>
          <cell r="AJ44">
            <v>2.6924733935220039E-4</v>
          </cell>
          <cell r="AK44">
            <v>3.3354763866036039E-4</v>
          </cell>
          <cell r="AL44" t="str">
            <v>AAA</v>
          </cell>
          <cell r="AM44" t="str">
            <v>P-1</v>
          </cell>
          <cell r="AN44" t="str">
            <v>AAA</v>
          </cell>
          <cell r="AO44" t="str">
            <v>Government</v>
          </cell>
          <cell r="AP44" t="str">
            <v>Sovereign</v>
          </cell>
          <cell r="AQ44" t="str">
            <v>UNITED STATES</v>
          </cell>
          <cell r="AR44" t="str">
            <v>#N/A Invalid Security</v>
          </cell>
        </row>
        <row r="45">
          <cell r="A45" t="str">
            <v>CP Inc</v>
          </cell>
          <cell r="B45" t="str">
            <v>Deutsche Bank</v>
          </cell>
          <cell r="C45" t="str">
            <v>13401302</v>
          </cell>
          <cell r="D45" t="str">
            <v>USD</v>
          </cell>
          <cell r="E45" t="str">
            <v>015</v>
          </cell>
          <cell r="F45" t="str">
            <v>030</v>
          </cell>
          <cell r="G45" t="str">
            <v>FHLB             D/N</v>
          </cell>
          <cell r="H45" t="str">
            <v>DISCNT OCT 25 10</v>
          </cell>
          <cell r="I45" t="str">
            <v>NFBN01025</v>
          </cell>
          <cell r="J45" t="str">
            <v>N</v>
          </cell>
          <cell r="K45" t="str">
            <v>D/N</v>
          </cell>
          <cell r="L45">
            <v>5633.33</v>
          </cell>
          <cell r="M45">
            <v>5993326.6699999999</v>
          </cell>
          <cell r="N45">
            <v>5993326.6699999999</v>
          </cell>
          <cell r="O45">
            <v>5993283.3399999999</v>
          </cell>
          <cell r="P45">
            <v>6000000</v>
          </cell>
          <cell r="Q45">
            <v>5998916.6699999999</v>
          </cell>
          <cell r="R45" t="str">
            <v>O    25</v>
          </cell>
          <cell r="S45">
            <v>40476</v>
          </cell>
          <cell r="T45">
            <v>2010</v>
          </cell>
          <cell r="U45">
            <v>10</v>
          </cell>
          <cell r="V45">
            <v>25</v>
          </cell>
          <cell r="W45" t="str">
            <v>MS</v>
          </cell>
          <cell r="X45">
            <v>0.26</v>
          </cell>
          <cell r="Y45">
            <v>7.0000000000000007E-2</v>
          </cell>
          <cell r="Z45">
            <v>1.8834133502339912E-4</v>
          </cell>
          <cell r="AA45">
            <v>40451</v>
          </cell>
          <cell r="AB45">
            <v>-43.33</v>
          </cell>
          <cell r="AC45">
            <v>7.000000000000001E-4</v>
          </cell>
          <cell r="AD45">
            <v>1</v>
          </cell>
          <cell r="AE45">
            <v>99.982000000000014</v>
          </cell>
          <cell r="AF45" t="str">
            <v>A-1+</v>
          </cell>
          <cell r="AG45">
            <v>99.888999999999996</v>
          </cell>
          <cell r="AH45">
            <v>0.3</v>
          </cell>
          <cell r="AI45">
            <v>0.3</v>
          </cell>
          <cell r="AJ45">
            <v>8.0717715010028188E-4</v>
          </cell>
          <cell r="AK45">
            <v>9.9994314909224754E-4</v>
          </cell>
          <cell r="AL45" t="str">
            <v>AAA</v>
          </cell>
          <cell r="AM45" t="str">
            <v>P-1</v>
          </cell>
          <cell r="AN45" t="str">
            <v>AAA</v>
          </cell>
          <cell r="AO45" t="str">
            <v>Government</v>
          </cell>
          <cell r="AP45" t="str">
            <v>Sovereign</v>
          </cell>
          <cell r="AQ45" t="str">
            <v>UNITED STATES</v>
          </cell>
          <cell r="AR45" t="str">
            <v>#N/A Invalid Security</v>
          </cell>
        </row>
        <row r="46">
          <cell r="A46" t="str">
            <v>CP Ltd</v>
          </cell>
          <cell r="B46" t="str">
            <v>BlackRock</v>
          </cell>
          <cell r="C46" t="str">
            <v>13407172</v>
          </cell>
          <cell r="D46" t="str">
            <v>USD</v>
          </cell>
          <cell r="E46" t="str">
            <v>015</v>
          </cell>
          <cell r="F46" t="str">
            <v>030</v>
          </cell>
          <cell r="G46" t="str">
            <v>FHLB             D/N</v>
          </cell>
          <cell r="H46" t="str">
            <v>DISCNT APR 20 11</v>
          </cell>
          <cell r="I46" t="str">
            <v>NFBN10420</v>
          </cell>
          <cell r="J46" t="str">
            <v>N</v>
          </cell>
          <cell r="K46" t="str">
            <v>D/N</v>
          </cell>
          <cell r="L46">
            <v>8280</v>
          </cell>
          <cell r="M46">
            <v>4579392</v>
          </cell>
          <cell r="N46">
            <v>4579392</v>
          </cell>
          <cell r="O46">
            <v>4579330.67</v>
          </cell>
          <cell r="P46">
            <v>4600000</v>
          </cell>
          <cell r="Q46">
            <v>4587610.67</v>
          </cell>
          <cell r="R46" t="str">
            <v>A    20</v>
          </cell>
          <cell r="S46">
            <v>40653</v>
          </cell>
          <cell r="T46">
            <v>2011</v>
          </cell>
          <cell r="U46">
            <v>4</v>
          </cell>
          <cell r="V46">
            <v>202</v>
          </cell>
          <cell r="W46" t="str">
            <v>MS</v>
          </cell>
          <cell r="X46">
            <v>0.48</v>
          </cell>
          <cell r="Y46">
            <v>0.56000000000000005</v>
          </cell>
          <cell r="Z46">
            <v>1.1512655329704879E-3</v>
          </cell>
          <cell r="AA46">
            <v>40451</v>
          </cell>
          <cell r="AB46">
            <v>-61.33</v>
          </cell>
          <cell r="AC46">
            <v>8.6999999999999994E-3</v>
          </cell>
          <cell r="AD46">
            <v>1</v>
          </cell>
          <cell r="AE46">
            <v>99.731000000000009</v>
          </cell>
          <cell r="AF46" t="str">
            <v>A-1+</v>
          </cell>
          <cell r="AG46">
            <v>99.552000000000007</v>
          </cell>
          <cell r="AH46">
            <v>0.5</v>
          </cell>
          <cell r="AI46">
            <v>0.5</v>
          </cell>
          <cell r="AJ46">
            <v>1.0279156544379356E-3</v>
          </cell>
          <cell r="AK46">
            <v>1.2733973160317896E-3</v>
          </cell>
          <cell r="AL46" t="str">
            <v>AAA</v>
          </cell>
          <cell r="AM46" t="str">
            <v>P-1</v>
          </cell>
          <cell r="AN46" t="str">
            <v>AAA</v>
          </cell>
          <cell r="AO46" t="str">
            <v>Government</v>
          </cell>
          <cell r="AP46" t="str">
            <v>Sovereign</v>
          </cell>
          <cell r="AQ46" t="str">
            <v>UNITED STATES</v>
          </cell>
          <cell r="AR46" t="str">
            <v>#N/A Invalid Security</v>
          </cell>
        </row>
        <row r="47">
          <cell r="A47" t="str">
            <v>CP Ltd</v>
          </cell>
          <cell r="B47" t="str">
            <v>BlackRock</v>
          </cell>
          <cell r="C47" t="str">
            <v>13407172</v>
          </cell>
          <cell r="D47" t="str">
            <v>USD</v>
          </cell>
          <cell r="E47" t="str">
            <v>015</v>
          </cell>
          <cell r="F47" t="str">
            <v>030</v>
          </cell>
          <cell r="G47" t="str">
            <v>FHLB             D/N</v>
          </cell>
          <cell r="H47" t="str">
            <v>DISCNT NOV 17 10</v>
          </cell>
          <cell r="I47" t="str">
            <v>NFHN01117</v>
          </cell>
          <cell r="J47" t="str">
            <v>N</v>
          </cell>
          <cell r="K47" t="str">
            <v>D/N</v>
          </cell>
          <cell r="L47">
            <v>457.76</v>
          </cell>
          <cell r="M47">
            <v>2119385.2000000002</v>
          </cell>
          <cell r="N47">
            <v>2119385.2000000002</v>
          </cell>
          <cell r="O47">
            <v>2119386.1</v>
          </cell>
          <cell r="P47">
            <v>2120000</v>
          </cell>
          <cell r="Q47">
            <v>2119843.86</v>
          </cell>
          <cell r="R47" t="str">
            <v>N    17</v>
          </cell>
          <cell r="S47">
            <v>40499</v>
          </cell>
          <cell r="T47">
            <v>2010</v>
          </cell>
          <cell r="U47">
            <v>11</v>
          </cell>
          <cell r="V47">
            <v>48</v>
          </cell>
          <cell r="W47" t="str">
            <v>MS</v>
          </cell>
          <cell r="X47">
            <v>5.7000000000000002E-2</v>
          </cell>
          <cell r="Y47">
            <v>0.13</v>
          </cell>
          <cell r="Z47">
            <v>1.2368952002026897E-4</v>
          </cell>
          <cell r="AA47">
            <v>40451</v>
          </cell>
          <cell r="AB47">
            <v>0.9</v>
          </cell>
          <cell r="AC47">
            <v>1.5E-3</v>
          </cell>
          <cell r="AD47">
            <v>1</v>
          </cell>
          <cell r="AE47">
            <v>99.992999999999995</v>
          </cell>
          <cell r="AF47" t="str">
            <v>A-1+</v>
          </cell>
          <cell r="AG47">
            <v>99.971000000000004</v>
          </cell>
          <cell r="AH47">
            <v>0.1</v>
          </cell>
          <cell r="AI47">
            <v>0.1</v>
          </cell>
          <cell r="AJ47">
            <v>9.5145784630976129E-5</v>
          </cell>
          <cell r="AK47">
            <v>1.1786802376025019E-4</v>
          </cell>
          <cell r="AL47" t="str">
            <v>AAA</v>
          </cell>
          <cell r="AM47" t="str">
            <v>P-1</v>
          </cell>
          <cell r="AN47" t="str">
            <v>AAA</v>
          </cell>
          <cell r="AO47" t="str">
            <v>Government</v>
          </cell>
          <cell r="AP47" t="str">
            <v>Sovereign</v>
          </cell>
          <cell r="AQ47" t="str">
            <v>UNITED STATES</v>
          </cell>
          <cell r="AR47" t="str">
            <v>#N/A Invalid Security</v>
          </cell>
        </row>
        <row r="48">
          <cell r="A48" t="str">
            <v>CP Ltd</v>
          </cell>
          <cell r="B48" t="str">
            <v>BlackRock</v>
          </cell>
          <cell r="C48" t="str">
            <v>13407172</v>
          </cell>
          <cell r="D48" t="str">
            <v>USD</v>
          </cell>
          <cell r="E48" t="str">
            <v>015</v>
          </cell>
          <cell r="F48" t="str">
            <v>030</v>
          </cell>
          <cell r="G48" t="str">
            <v>FNMA             DCP</v>
          </cell>
          <cell r="H48" t="str">
            <v>DISCNT AUG 08 11</v>
          </cell>
          <cell r="I48" t="str">
            <v>NFNM10808A</v>
          </cell>
          <cell r="J48" t="str">
            <v>N</v>
          </cell>
          <cell r="K48" t="str">
            <v>DCP</v>
          </cell>
          <cell r="L48">
            <v>1415.18</v>
          </cell>
          <cell r="M48">
            <v>4706359.2</v>
          </cell>
          <cell r="N48">
            <v>4706359.2</v>
          </cell>
          <cell r="O48">
            <v>4706319.8899999997</v>
          </cell>
          <cell r="P48">
            <v>4720000</v>
          </cell>
          <cell r="Q48">
            <v>4707735.07</v>
          </cell>
          <cell r="R48" t="str">
            <v>A     8</v>
          </cell>
          <cell r="S48">
            <v>40763</v>
          </cell>
          <cell r="T48">
            <v>2011</v>
          </cell>
          <cell r="U48">
            <v>8</v>
          </cell>
          <cell r="V48">
            <v>312</v>
          </cell>
          <cell r="W48" t="str">
            <v>MS</v>
          </cell>
          <cell r="X48">
            <v>0.3</v>
          </cell>
          <cell r="Y48">
            <v>0.86</v>
          </cell>
          <cell r="Z48">
            <v>1.817034512658309E-3</v>
          </cell>
          <cell r="AA48">
            <v>40451</v>
          </cell>
          <cell r="AB48">
            <v>-39.31</v>
          </cell>
          <cell r="AC48">
            <v>1.61E-2</v>
          </cell>
          <cell r="AD48">
            <v>1</v>
          </cell>
          <cell r="AE48">
            <v>99.74</v>
          </cell>
          <cell r="AF48" t="str">
            <v>A-1+</v>
          </cell>
          <cell r="AG48">
            <v>99.710999999999999</v>
          </cell>
          <cell r="AH48">
            <v>0.3</v>
          </cell>
          <cell r="AI48">
            <v>0.3</v>
          </cell>
          <cell r="AJ48">
            <v>6.3384924860173568E-4</v>
          </cell>
          <cell r="AK48">
            <v>7.8522194739758303E-4</v>
          </cell>
          <cell r="AL48" t="str">
            <v>AAA</v>
          </cell>
          <cell r="AM48" t="str">
            <v>P-1</v>
          </cell>
          <cell r="AN48" t="str">
            <v>AAA</v>
          </cell>
          <cell r="AO48" t="str">
            <v>Government</v>
          </cell>
          <cell r="AP48" t="str">
            <v>Sovereign</v>
          </cell>
          <cell r="AQ48" t="str">
            <v>UNITED STATES</v>
          </cell>
          <cell r="AR48" t="str">
            <v>#N/A Invalid Security</v>
          </cell>
        </row>
        <row r="49">
          <cell r="A49" t="str">
            <v>CP Inc</v>
          </cell>
          <cell r="B49" t="str">
            <v>Inveco</v>
          </cell>
          <cell r="C49" t="str">
            <v>13400002</v>
          </cell>
          <cell r="D49" t="str">
            <v>USD</v>
          </cell>
          <cell r="E49" t="str">
            <v>015</v>
          </cell>
          <cell r="F49" t="str">
            <v>040</v>
          </cell>
          <cell r="G49" t="str">
            <v>AMERICAN HOME PRODS</v>
          </cell>
          <cell r="H49" t="str">
            <v>6.950 MAR 15 11</v>
          </cell>
          <cell r="I49" t="str">
            <v>026609AM9</v>
          </cell>
          <cell r="J49" t="str">
            <v>9</v>
          </cell>
          <cell r="K49" t="str">
            <v>999</v>
          </cell>
          <cell r="L49">
            <v>3938.33</v>
          </cell>
          <cell r="M49">
            <v>1286776.77</v>
          </cell>
          <cell r="N49">
            <v>1346017.5</v>
          </cell>
          <cell r="O49">
            <v>1312054.69</v>
          </cell>
          <cell r="P49">
            <v>1275000</v>
          </cell>
          <cell r="Q49">
            <v>1315993.02</v>
          </cell>
          <cell r="R49" t="str">
            <v>MS   15</v>
          </cell>
          <cell r="S49">
            <v>40617</v>
          </cell>
          <cell r="T49">
            <v>2011</v>
          </cell>
          <cell r="U49">
            <v>3</v>
          </cell>
          <cell r="V49">
            <v>166</v>
          </cell>
          <cell r="W49" t="str">
            <v>MS</v>
          </cell>
          <cell r="X49">
            <v>6.95</v>
          </cell>
          <cell r="Y49">
            <v>0.46</v>
          </cell>
          <cell r="Z49">
            <v>2.6573006783391252E-4</v>
          </cell>
          <cell r="AA49">
            <v>40451</v>
          </cell>
          <cell r="AB49">
            <v>25277.91</v>
          </cell>
          <cell r="AC49">
            <v>4.4000000000000003E-3</v>
          </cell>
          <cell r="AD49">
            <v>1</v>
          </cell>
          <cell r="AE49">
            <v>102.90600000000001</v>
          </cell>
          <cell r="AF49" t="str">
            <v>AA</v>
          </cell>
          <cell r="AG49">
            <v>105.57</v>
          </cell>
          <cell r="AH49">
            <v>0.6</v>
          </cell>
          <cell r="AI49">
            <v>0.6</v>
          </cell>
          <cell r="AJ49">
            <v>3.466044363051033E-4</v>
          </cell>
          <cell r="AK49">
            <v>4.2937876956156335E-4</v>
          </cell>
          <cell r="AL49" t="str">
            <v>AA</v>
          </cell>
          <cell r="AM49" t="str">
            <v>A1</v>
          </cell>
          <cell r="AN49" t="str">
            <v>AA</v>
          </cell>
          <cell r="AO49" t="str">
            <v>Consumer, Non-cyclical</v>
          </cell>
          <cell r="AP49" t="str">
            <v>Pharmaceuticals</v>
          </cell>
          <cell r="AQ49" t="str">
            <v>UNITED STATES</v>
          </cell>
          <cell r="AR49" t="str">
            <v>#N/A Field Not Applicable</v>
          </cell>
        </row>
        <row r="50">
          <cell r="A50" t="str">
            <v>CP Inc</v>
          </cell>
          <cell r="B50" t="str">
            <v>Inveco</v>
          </cell>
          <cell r="C50" t="str">
            <v>13400002</v>
          </cell>
          <cell r="D50" t="str">
            <v>USD</v>
          </cell>
          <cell r="E50" t="str">
            <v>015</v>
          </cell>
          <cell r="F50" t="str">
            <v>040</v>
          </cell>
          <cell r="G50" t="str">
            <v>FEDERAL FARM CR BKS</v>
          </cell>
          <cell r="H50" t="str">
            <v>1.340 DEC 17 12</v>
          </cell>
          <cell r="I50" t="str">
            <v>31331JSB0</v>
          </cell>
          <cell r="J50" t="str">
            <v>B</v>
          </cell>
          <cell r="K50" t="str">
            <v>CAL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JD   17</v>
          </cell>
          <cell r="S50">
            <v>41260</v>
          </cell>
          <cell r="T50">
            <v>2012</v>
          </cell>
          <cell r="U50">
            <v>12</v>
          </cell>
          <cell r="V50">
            <v>809</v>
          </cell>
          <cell r="W50" t="str">
            <v>MS</v>
          </cell>
          <cell r="X50">
            <v>1.34</v>
          </cell>
          <cell r="Y50">
            <v>2.17</v>
          </cell>
          <cell r="Z50">
            <v>0</v>
          </cell>
          <cell r="AA50">
            <v>40451</v>
          </cell>
          <cell r="AB50">
            <v>0</v>
          </cell>
          <cell r="AC50">
            <v>5.8200000000000002E-2</v>
          </cell>
          <cell r="AD50">
            <v>1</v>
          </cell>
          <cell r="AE50">
            <v>100</v>
          </cell>
          <cell r="AF50" t="str">
            <v>AAA</v>
          </cell>
          <cell r="AG50">
            <v>100</v>
          </cell>
          <cell r="AH50">
            <v>1.4</v>
          </cell>
          <cell r="AI50">
            <v>1.3</v>
          </cell>
          <cell r="AJ50">
            <v>0</v>
          </cell>
          <cell r="AK50">
            <v>0</v>
          </cell>
          <cell r="AL50" t="str">
            <v>AAA</v>
          </cell>
          <cell r="AM50" t="str">
            <v>WR</v>
          </cell>
          <cell r="AN50" t="str">
            <v>AAA</v>
          </cell>
          <cell r="AO50" t="str">
            <v>Government</v>
          </cell>
          <cell r="AP50" t="str">
            <v>Sovereign</v>
          </cell>
          <cell r="AQ50" t="str">
            <v>UNITED STATES</v>
          </cell>
          <cell r="AR50" t="str">
            <v>#N/A Field Not Applicable</v>
          </cell>
        </row>
        <row r="51">
          <cell r="A51" t="str">
            <v>CP Inc</v>
          </cell>
          <cell r="B51" t="str">
            <v>Inveco</v>
          </cell>
          <cell r="C51" t="str">
            <v>13400002</v>
          </cell>
          <cell r="D51" t="str">
            <v>USD</v>
          </cell>
          <cell r="E51" t="str">
            <v>015</v>
          </cell>
          <cell r="F51" t="str">
            <v>040</v>
          </cell>
          <cell r="G51" t="str">
            <v>FEDERAL NTL MTG ASSN</v>
          </cell>
          <cell r="H51" t="str">
            <v>4.750 DEC 15 10</v>
          </cell>
          <cell r="I51" t="str">
            <v>31359MZL0</v>
          </cell>
          <cell r="J51" t="str">
            <v>B</v>
          </cell>
          <cell r="K51" t="str">
            <v>ZZZ</v>
          </cell>
          <cell r="L51">
            <v>18181.939999999999</v>
          </cell>
          <cell r="M51">
            <v>1304864.53</v>
          </cell>
          <cell r="N51">
            <v>1367065.7</v>
          </cell>
          <cell r="O51">
            <v>1312805</v>
          </cell>
          <cell r="P51">
            <v>1300000</v>
          </cell>
          <cell r="Q51">
            <v>1330986.94</v>
          </cell>
          <cell r="R51" t="str">
            <v>JD   15</v>
          </cell>
          <cell r="S51">
            <v>40527</v>
          </cell>
          <cell r="T51">
            <v>2010</v>
          </cell>
          <cell r="U51">
            <v>12</v>
          </cell>
          <cell r="V51">
            <v>76</v>
          </cell>
          <cell r="W51" t="str">
            <v>MS</v>
          </cell>
          <cell r="X51">
            <v>4.75</v>
          </cell>
          <cell r="Y51">
            <v>0.21</v>
          </cell>
          <cell r="Z51">
            <v>1.2301678573690036E-4</v>
          </cell>
          <cell r="AA51">
            <v>40451</v>
          </cell>
          <cell r="AB51">
            <v>7940.47</v>
          </cell>
          <cell r="AC51">
            <v>1.5E-3</v>
          </cell>
          <cell r="AD51">
            <v>1</v>
          </cell>
          <cell r="AE51">
            <v>100.985</v>
          </cell>
          <cell r="AF51" t="str">
            <v>AAA</v>
          </cell>
          <cell r="AG51">
            <v>105.15900000000002</v>
          </cell>
          <cell r="AH51">
            <v>-3.2</v>
          </cell>
          <cell r="AI51">
            <v>0</v>
          </cell>
          <cell r="AJ51">
            <v>-1.8745414969432439E-3</v>
          </cell>
          <cell r="AK51">
            <v>-2.3222100964139627E-3</v>
          </cell>
          <cell r="AL51" t="str">
            <v>AAA</v>
          </cell>
          <cell r="AM51" t="str">
            <v>Aaa</v>
          </cell>
          <cell r="AN51" t="str">
            <v>AAA</v>
          </cell>
          <cell r="AO51" t="str">
            <v>Government</v>
          </cell>
          <cell r="AP51" t="str">
            <v>Sovereign</v>
          </cell>
          <cell r="AQ51" t="str">
            <v>UNITED STATES</v>
          </cell>
          <cell r="AR51" t="str">
            <v>#N/A Field Not Applicable</v>
          </cell>
        </row>
        <row r="52">
          <cell r="A52" t="str">
            <v>CP Inc</v>
          </cell>
          <cell r="B52" t="str">
            <v>Inveco</v>
          </cell>
          <cell r="C52" t="str">
            <v>13400002</v>
          </cell>
          <cell r="D52" t="str">
            <v>USD</v>
          </cell>
          <cell r="E52" t="str">
            <v>005</v>
          </cell>
          <cell r="F52" t="str">
            <v>040</v>
          </cell>
          <cell r="G52" t="str">
            <v>CANADIAN MTGE &amp; HOUS</v>
          </cell>
          <cell r="H52" t="str">
            <v>5.0 01 SEP 2011</v>
          </cell>
          <cell r="I52" t="str">
            <v>B135143AZ8</v>
          </cell>
          <cell r="J52" t="str">
            <v>B</v>
          </cell>
          <cell r="K52" t="str">
            <v>ZZZ</v>
          </cell>
          <cell r="L52">
            <v>8062.5</v>
          </cell>
          <cell r="M52">
            <v>1997972.48</v>
          </cell>
          <cell r="N52">
            <v>2064035.25</v>
          </cell>
          <cell r="O52">
            <v>2017140.75</v>
          </cell>
          <cell r="P52">
            <v>1935000</v>
          </cell>
          <cell r="Q52">
            <v>2025203.25</v>
          </cell>
          <cell r="R52" t="str">
            <v>MS    1</v>
          </cell>
          <cell r="S52">
            <v>40787</v>
          </cell>
          <cell r="T52">
            <v>2011</v>
          </cell>
          <cell r="U52">
            <v>9</v>
          </cell>
          <cell r="V52">
            <v>336</v>
          </cell>
          <cell r="W52" t="str">
            <v>MS</v>
          </cell>
          <cell r="X52">
            <v>5</v>
          </cell>
          <cell r="Y52">
            <v>0.91</v>
          </cell>
          <cell r="Z52">
            <v>8.1622623365226147E-4</v>
          </cell>
          <cell r="AA52">
            <v>40451</v>
          </cell>
          <cell r="AB52">
            <v>19168.27</v>
          </cell>
          <cell r="AC52">
            <v>1.2800000000000001E-2</v>
          </cell>
          <cell r="AD52">
            <v>1</v>
          </cell>
          <cell r="AE52">
            <v>104.245</v>
          </cell>
          <cell r="AF52" t="str">
            <v>AAA</v>
          </cell>
          <cell r="AG52">
            <v>106.66800000000001</v>
          </cell>
          <cell r="AH52">
            <v>0</v>
          </cell>
          <cell r="AI52">
            <v>0.4</v>
          </cell>
          <cell r="AJ52">
            <v>0</v>
          </cell>
          <cell r="AK52">
            <v>0</v>
          </cell>
          <cell r="AL52" t="str">
            <v>AAA</v>
          </cell>
          <cell r="AM52" t="str">
            <v>Aaa</v>
          </cell>
          <cell r="AN52" t="str">
            <v>AAA</v>
          </cell>
          <cell r="AO52" t="str">
            <v>Government</v>
          </cell>
          <cell r="AP52" t="str">
            <v>Sovereign</v>
          </cell>
          <cell r="AQ52" t="str">
            <v>CANADA</v>
          </cell>
          <cell r="AR52" t="str">
            <v>#N/A Field Not Applicable</v>
          </cell>
        </row>
        <row r="53">
          <cell r="A53" t="str">
            <v>CP Inc</v>
          </cell>
          <cell r="B53" t="str">
            <v>Inveco</v>
          </cell>
          <cell r="C53" t="str">
            <v>13400002</v>
          </cell>
          <cell r="D53" t="str">
            <v>USD</v>
          </cell>
          <cell r="E53" t="str">
            <v>015</v>
          </cell>
          <cell r="F53" t="str">
            <v>040</v>
          </cell>
          <cell r="G53" t="str">
            <v>FEDERAL HOME LOAN BK</v>
          </cell>
          <cell r="H53" t="str">
            <v>1.7 03 JUN 2013</v>
          </cell>
          <cell r="I53" t="str">
            <v>B3133XYL45</v>
          </cell>
          <cell r="J53" t="str">
            <v>B</v>
          </cell>
          <cell r="K53" t="str">
            <v>ZZZ</v>
          </cell>
          <cell r="L53">
            <v>16716.669999999998</v>
          </cell>
          <cell r="M53">
            <v>3000000</v>
          </cell>
          <cell r="N53">
            <v>3000000</v>
          </cell>
          <cell r="O53">
            <v>3021562.5</v>
          </cell>
          <cell r="P53">
            <v>3000000</v>
          </cell>
          <cell r="Q53">
            <v>3038279.17</v>
          </cell>
          <cell r="R53" t="str">
            <v>JD    3</v>
          </cell>
          <cell r="S53">
            <v>41428</v>
          </cell>
          <cell r="T53">
            <v>2013</v>
          </cell>
          <cell r="U53">
            <v>6</v>
          </cell>
          <cell r="V53">
            <v>977</v>
          </cell>
          <cell r="W53" t="str">
            <v>MS</v>
          </cell>
          <cell r="X53">
            <v>1.7</v>
          </cell>
          <cell r="Y53">
            <v>0.67</v>
          </cell>
          <cell r="Z53">
            <v>9.0235143242607349E-4</v>
          </cell>
          <cell r="AA53">
            <v>40451</v>
          </cell>
          <cell r="AB53">
            <v>21562.5</v>
          </cell>
          <cell r="AC53">
            <v>8.1300000000000011E-2</v>
          </cell>
          <cell r="AD53">
            <v>1</v>
          </cell>
          <cell r="AE53">
            <v>100.71899999999999</v>
          </cell>
          <cell r="AF53" t="str">
            <v>AAA</v>
          </cell>
          <cell r="AG53">
            <v>100</v>
          </cell>
          <cell r="AH53">
            <v>1.7</v>
          </cell>
          <cell r="AI53">
            <v>1.4</v>
          </cell>
          <cell r="AJ53">
            <v>2.2895484106333205E-3</v>
          </cell>
          <cell r="AK53">
            <v>2.8363268799710211E-3</v>
          </cell>
          <cell r="AL53" t="str">
            <v>AAA</v>
          </cell>
          <cell r="AM53" t="str">
            <v>Aaa</v>
          </cell>
          <cell r="AN53" t="str">
            <v>AAA</v>
          </cell>
          <cell r="AO53" t="str">
            <v>Government</v>
          </cell>
          <cell r="AP53" t="str">
            <v>Sovereign</v>
          </cell>
          <cell r="AQ53" t="str">
            <v>UNITED STATES</v>
          </cell>
          <cell r="AR53" t="str">
            <v>6/3/2011</v>
          </cell>
        </row>
        <row r="54">
          <cell r="A54" t="str">
            <v>CP Inc</v>
          </cell>
          <cell r="B54" t="str">
            <v>Inveco</v>
          </cell>
          <cell r="C54" t="str">
            <v>13400002</v>
          </cell>
          <cell r="D54" t="str">
            <v>USD</v>
          </cell>
          <cell r="E54" t="str">
            <v>015</v>
          </cell>
          <cell r="F54" t="str">
            <v>040</v>
          </cell>
          <cell r="G54" t="str">
            <v>FEDERAL HOME LOAN BK</v>
          </cell>
          <cell r="H54" t="str">
            <v>FRN 24 JUN 2015</v>
          </cell>
          <cell r="I54" t="str">
            <v>B3133XYV28</v>
          </cell>
          <cell r="J54" t="str">
            <v>B</v>
          </cell>
          <cell r="K54" t="str">
            <v>FLR</v>
          </cell>
          <cell r="L54">
            <v>306.54000000000002</v>
          </cell>
          <cell r="M54">
            <v>1998581.33</v>
          </cell>
          <cell r="N54">
            <v>1998500</v>
          </cell>
          <cell r="O54">
            <v>2015625</v>
          </cell>
          <cell r="P54">
            <v>2000000</v>
          </cell>
          <cell r="Q54">
            <v>2015931.54</v>
          </cell>
          <cell r="R54" t="str">
            <v>MJSD 24</v>
          </cell>
          <cell r="S54">
            <v>42179</v>
          </cell>
          <cell r="T54">
            <v>2015</v>
          </cell>
          <cell r="U54">
            <v>6</v>
          </cell>
          <cell r="V54">
            <v>1728</v>
          </cell>
          <cell r="W54" t="str">
            <v>MS</v>
          </cell>
          <cell r="X54">
            <v>0.78799999999999992</v>
          </cell>
          <cell r="Y54">
            <v>0.06</v>
          </cell>
          <cell r="Z54">
            <v>5.3833514207328563E-5</v>
          </cell>
          <cell r="AA54">
            <v>40451</v>
          </cell>
          <cell r="AB54">
            <v>17043.669999999998</v>
          </cell>
          <cell r="AC54">
            <v>0.22969999999999999</v>
          </cell>
          <cell r="AD54">
            <v>1</v>
          </cell>
          <cell r="AE54">
            <v>100.78100000000001</v>
          </cell>
          <cell r="AF54" t="str">
            <v>AAA</v>
          </cell>
          <cell r="AG54">
            <v>99.924999999999997</v>
          </cell>
          <cell r="AH54">
            <v>0.8</v>
          </cell>
          <cell r="AI54">
            <v>0.6</v>
          </cell>
          <cell r="AJ54">
            <v>7.1778018943104767E-4</v>
          </cell>
          <cell r="AK54">
            <v>8.8919685460191915E-4</v>
          </cell>
          <cell r="AL54" t="str">
            <v>AAA</v>
          </cell>
          <cell r="AM54" t="str">
            <v>Aaa</v>
          </cell>
          <cell r="AN54" t="str">
            <v>AAA</v>
          </cell>
          <cell r="AO54" t="str">
            <v>Government</v>
          </cell>
          <cell r="AP54" t="str">
            <v>Sovereign</v>
          </cell>
          <cell r="AQ54" t="str">
            <v>UNITED STATES</v>
          </cell>
          <cell r="AR54" t="str">
            <v>#N/A Field Not Applicable</v>
          </cell>
        </row>
        <row r="55">
          <cell r="A55" t="str">
            <v>CP Inc</v>
          </cell>
          <cell r="B55" t="str">
            <v>Inveco</v>
          </cell>
          <cell r="C55" t="str">
            <v>13400002</v>
          </cell>
          <cell r="D55" t="str">
            <v>USD</v>
          </cell>
          <cell r="E55" t="str">
            <v>015</v>
          </cell>
          <cell r="F55" t="str">
            <v>040</v>
          </cell>
          <cell r="G55" t="str">
            <v>FANNIE MAE</v>
          </cell>
          <cell r="H55" t="str">
            <v>3.375 19 MAY 20</v>
          </cell>
          <cell r="I55" t="str">
            <v>B31398ARH7</v>
          </cell>
          <cell r="J55" t="str">
            <v>B</v>
          </cell>
          <cell r="K55" t="str">
            <v>ZZZ</v>
          </cell>
          <cell r="L55">
            <v>24750</v>
          </cell>
          <cell r="M55">
            <v>2035742.92</v>
          </cell>
          <cell r="N55">
            <v>2062161.6</v>
          </cell>
          <cell r="O55">
            <v>2039375</v>
          </cell>
          <cell r="P55">
            <v>2000000</v>
          </cell>
          <cell r="Q55">
            <v>2064125</v>
          </cell>
          <cell r="R55" t="str">
            <v>MN   19</v>
          </cell>
          <cell r="S55">
            <v>40682</v>
          </cell>
          <cell r="T55">
            <v>2011</v>
          </cell>
          <cell r="U55">
            <v>5</v>
          </cell>
          <cell r="V55">
            <v>231</v>
          </cell>
          <cell r="W55" t="str">
            <v>MS</v>
          </cell>
          <cell r="X55">
            <v>3.375</v>
          </cell>
          <cell r="Y55">
            <v>0.63</v>
          </cell>
          <cell r="Z55">
            <v>5.7576218415191025E-4</v>
          </cell>
          <cell r="AA55">
            <v>40451</v>
          </cell>
          <cell r="AB55">
            <v>3632.08</v>
          </cell>
          <cell r="AC55">
            <v>7.0999999999999995E-3</v>
          </cell>
          <cell r="AD55">
            <v>1</v>
          </cell>
          <cell r="AE55">
            <v>101.96899999999999</v>
          </cell>
          <cell r="AF55" t="str">
            <v>AAA</v>
          </cell>
          <cell r="AG55">
            <v>103.108</v>
          </cell>
          <cell r="AH55">
            <v>0.5</v>
          </cell>
          <cell r="AI55">
            <v>0.3</v>
          </cell>
          <cell r="AJ55">
            <v>4.5695411440627794E-4</v>
          </cell>
          <cell r="AK55">
            <v>5.6608160438300942E-4</v>
          </cell>
          <cell r="AL55" t="str">
            <v>AAA</v>
          </cell>
          <cell r="AM55" t="str">
            <v>Aaa</v>
          </cell>
          <cell r="AN55" t="str">
            <v>AAA</v>
          </cell>
          <cell r="AO55" t="str">
            <v>Government</v>
          </cell>
          <cell r="AP55" t="str">
            <v>Sovereign</v>
          </cell>
          <cell r="AQ55" t="str">
            <v>UNITED STATES</v>
          </cell>
          <cell r="AR55" t="str">
            <v>#N/A Field Not Applicable</v>
          </cell>
        </row>
        <row r="56">
          <cell r="A56" t="str">
            <v>CP Ltd</v>
          </cell>
          <cell r="B56" t="str">
            <v>HSBC CP Ltd</v>
          </cell>
          <cell r="C56" t="str">
            <v>13400012</v>
          </cell>
          <cell r="D56" t="str">
            <v>USD</v>
          </cell>
          <cell r="E56" t="str">
            <v>015</v>
          </cell>
          <cell r="F56" t="str">
            <v>040</v>
          </cell>
          <cell r="G56" t="str">
            <v>FEDERAL HOME LOAN BA</v>
          </cell>
          <cell r="H56" t="str">
            <v>0.850 DEC 03 10</v>
          </cell>
          <cell r="I56" t="str">
            <v>3133XTTF3</v>
          </cell>
          <cell r="J56" t="str">
            <v>B</v>
          </cell>
          <cell r="K56" t="str">
            <v>ZZZ</v>
          </cell>
          <cell r="L56">
            <v>4179.17</v>
          </cell>
          <cell r="M56">
            <v>1501400.63</v>
          </cell>
          <cell r="N56">
            <v>1503735</v>
          </cell>
          <cell r="O56">
            <v>1501950</v>
          </cell>
          <cell r="P56">
            <v>1500000</v>
          </cell>
          <cell r="Q56">
            <v>1506129.17</v>
          </cell>
          <cell r="R56" t="str">
            <v>JD    3</v>
          </cell>
          <cell r="S56">
            <v>40515</v>
          </cell>
          <cell r="T56">
            <v>2010</v>
          </cell>
          <cell r="U56">
            <v>12</v>
          </cell>
          <cell r="V56">
            <v>64</v>
          </cell>
          <cell r="W56" t="str">
            <v>MS</v>
          </cell>
          <cell r="X56">
            <v>0.85</v>
          </cell>
          <cell r="Y56">
            <v>0.17</v>
          </cell>
          <cell r="Z56">
            <v>1.1458431420467888E-4</v>
          </cell>
          <cell r="AA56">
            <v>40451</v>
          </cell>
          <cell r="AB56">
            <v>549.38</v>
          </cell>
          <cell r="AC56">
            <v>1.1999999999999999E-3</v>
          </cell>
          <cell r="AD56">
            <v>1</v>
          </cell>
          <cell r="AE56">
            <v>100.13</v>
          </cell>
          <cell r="AF56" t="str">
            <v>AAA</v>
          </cell>
          <cell r="AG56">
            <v>100.249</v>
          </cell>
          <cell r="AH56">
            <v>0.3</v>
          </cell>
          <cell r="AI56">
            <v>0.1</v>
          </cell>
          <cell r="AJ56">
            <v>2.0220761330237447E-4</v>
          </cell>
          <cell r="AK56">
            <v>2.5049782143967206E-4</v>
          </cell>
          <cell r="AL56" t="str">
            <v>AAA</v>
          </cell>
          <cell r="AM56" t="str">
            <v>Aaa</v>
          </cell>
          <cell r="AN56" t="str">
            <v>AAA</v>
          </cell>
          <cell r="AO56" t="str">
            <v>Government</v>
          </cell>
          <cell r="AP56" t="str">
            <v>Sovereign</v>
          </cell>
          <cell r="AQ56" t="str">
            <v>UNITED STATES</v>
          </cell>
          <cell r="AR56" t="str">
            <v>#N/A Field Not Applicable</v>
          </cell>
        </row>
        <row r="57">
          <cell r="A57" t="str">
            <v>CP Ltd</v>
          </cell>
          <cell r="B57" t="str">
            <v>HSBC CP Ltd</v>
          </cell>
          <cell r="C57" t="str">
            <v>13400012</v>
          </cell>
          <cell r="D57" t="str">
            <v>USD</v>
          </cell>
          <cell r="E57" t="str">
            <v>015</v>
          </cell>
          <cell r="F57" t="str">
            <v>040</v>
          </cell>
          <cell r="G57" t="str">
            <v>FEDERAL HOME LOAN BA</v>
          </cell>
          <cell r="H57" t="str">
            <v>2.050 OCT 15 12</v>
          </cell>
          <cell r="I57" t="str">
            <v>3133XV3W9</v>
          </cell>
          <cell r="J57" t="str">
            <v>B</v>
          </cell>
          <cell r="K57" t="str">
            <v>CAL</v>
          </cell>
          <cell r="L57">
            <v>47263.89</v>
          </cell>
          <cell r="M57">
            <v>5022288.47</v>
          </cell>
          <cell r="N57">
            <v>5026147.82</v>
          </cell>
          <cell r="O57">
            <v>5003000</v>
          </cell>
          <cell r="P57">
            <v>5000000</v>
          </cell>
          <cell r="Q57">
            <v>5050263.8899999997</v>
          </cell>
          <cell r="R57" t="str">
            <v>AO   15</v>
          </cell>
          <cell r="S57">
            <v>41197</v>
          </cell>
          <cell r="T57">
            <v>2012</v>
          </cell>
          <cell r="U57">
            <v>10</v>
          </cell>
          <cell r="V57">
            <v>746</v>
          </cell>
          <cell r="W57" t="str">
            <v>MS</v>
          </cell>
          <cell r="X57">
            <v>2.0499999999999998</v>
          </cell>
          <cell r="Y57">
            <v>1.97</v>
          </cell>
          <cell r="Z57">
            <v>4.4416827433204275E-3</v>
          </cell>
          <cell r="AA57">
            <v>40451</v>
          </cell>
          <cell r="AB57">
            <v>-19288.47</v>
          </cell>
          <cell r="AC57">
            <v>4.9299999999999997E-2</v>
          </cell>
          <cell r="AD57">
            <v>1</v>
          </cell>
          <cell r="AE57">
            <v>100.06</v>
          </cell>
          <cell r="AF57" t="str">
            <v>AAA</v>
          </cell>
          <cell r="AG57">
            <v>100.523</v>
          </cell>
          <cell r="AH57">
            <v>1.8</v>
          </cell>
          <cell r="AI57">
            <v>2</v>
          </cell>
          <cell r="AJ57">
            <v>4.058390323846077E-3</v>
          </cell>
          <cell r="AK57">
            <v>5.0275947481515995E-3</v>
          </cell>
          <cell r="AL57" t="str">
            <v>AAA</v>
          </cell>
          <cell r="AM57" t="str">
            <v>Aaa</v>
          </cell>
          <cell r="AN57" t="str">
            <v>AAA</v>
          </cell>
          <cell r="AO57" t="str">
            <v>Government</v>
          </cell>
          <cell r="AP57" t="str">
            <v>Sovereign</v>
          </cell>
          <cell r="AQ57" t="str">
            <v>UNITED STATES</v>
          </cell>
          <cell r="AR57" t="str">
            <v>10/15/2010</v>
          </cell>
        </row>
        <row r="58">
          <cell r="A58" t="str">
            <v>CP Ltd</v>
          </cell>
          <cell r="B58" t="str">
            <v>HSBC CP Ltd</v>
          </cell>
          <cell r="C58" t="str">
            <v>13400012</v>
          </cell>
          <cell r="D58" t="str">
            <v>USD</v>
          </cell>
          <cell r="E58" t="str">
            <v>015</v>
          </cell>
          <cell r="F58" t="str">
            <v>040</v>
          </cell>
          <cell r="G58" t="str">
            <v>FEDERAL HOME LOAN BA</v>
          </cell>
          <cell r="H58" t="str">
            <v>1.470 DEC 10 12</v>
          </cell>
          <cell r="I58" t="str">
            <v>3133XYKH7</v>
          </cell>
          <cell r="J58" t="str">
            <v>B</v>
          </cell>
          <cell r="K58" t="str">
            <v>CAL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JD   10</v>
          </cell>
          <cell r="S58">
            <v>41253</v>
          </cell>
          <cell r="T58">
            <v>2012</v>
          </cell>
          <cell r="U58">
            <v>12</v>
          </cell>
          <cell r="V58">
            <v>802</v>
          </cell>
          <cell r="W58" t="str">
            <v>MS</v>
          </cell>
          <cell r="X58">
            <v>1.47</v>
          </cell>
          <cell r="Y58">
            <v>2.14</v>
          </cell>
          <cell r="Z58">
            <v>0</v>
          </cell>
          <cell r="AA58">
            <v>40451</v>
          </cell>
          <cell r="AB58">
            <v>0</v>
          </cell>
          <cell r="AC58">
            <v>5.7099999999999998E-2</v>
          </cell>
          <cell r="AD58">
            <v>1</v>
          </cell>
          <cell r="AE58">
            <v>100</v>
          </cell>
          <cell r="AF58" t="str">
            <v>AAA</v>
          </cell>
          <cell r="AG58">
            <v>100</v>
          </cell>
          <cell r="AH58">
            <v>1.5</v>
          </cell>
          <cell r="AI58">
            <v>1.5</v>
          </cell>
          <cell r="AJ58">
            <v>0</v>
          </cell>
          <cell r="AK58">
            <v>0</v>
          </cell>
          <cell r="AL58" t="str">
            <v>AAA</v>
          </cell>
          <cell r="AM58" t="str">
            <v>WR</v>
          </cell>
          <cell r="AN58" t="str">
            <v>AAA</v>
          </cell>
          <cell r="AO58" t="str">
            <v>Government</v>
          </cell>
          <cell r="AP58" t="str">
            <v>Sovereign</v>
          </cell>
          <cell r="AQ58" t="str">
            <v>UNITED STATES</v>
          </cell>
          <cell r="AR58" t="str">
            <v>#N/A Field Not Applicable</v>
          </cell>
        </row>
        <row r="59">
          <cell r="A59" t="str">
            <v>CP Ltd</v>
          </cell>
          <cell r="B59" t="str">
            <v>HSBC CP Ltd</v>
          </cell>
          <cell r="C59" t="str">
            <v>13400012</v>
          </cell>
          <cell r="D59" t="str">
            <v>USD</v>
          </cell>
          <cell r="E59" t="str">
            <v>015</v>
          </cell>
          <cell r="F59" t="str">
            <v>040</v>
          </cell>
          <cell r="G59" t="str">
            <v>FEDERAL HOME LN MTG</v>
          </cell>
          <cell r="H59" t="str">
            <v>2.250 AUG 12 15</v>
          </cell>
          <cell r="I59" t="str">
            <v>3134G1PD0</v>
          </cell>
          <cell r="J59" t="str">
            <v>B</v>
          </cell>
          <cell r="K59" t="str">
            <v>CAL</v>
          </cell>
          <cell r="L59">
            <v>6125</v>
          </cell>
          <cell r="M59">
            <v>2016620.53</v>
          </cell>
          <cell r="N59">
            <v>2016920</v>
          </cell>
          <cell r="O59">
            <v>2025000</v>
          </cell>
          <cell r="P59">
            <v>2000000</v>
          </cell>
          <cell r="Q59">
            <v>2031125</v>
          </cell>
          <cell r="R59" t="str">
            <v>FA   12</v>
          </cell>
          <cell r="S59">
            <v>40767</v>
          </cell>
          <cell r="T59">
            <v>2011</v>
          </cell>
          <cell r="U59">
            <v>8</v>
          </cell>
          <cell r="V59">
            <v>316</v>
          </cell>
          <cell r="W59" t="str">
            <v>MS</v>
          </cell>
          <cell r="X59">
            <v>2.25</v>
          </cell>
          <cell r="Y59">
            <v>0.86</v>
          </cell>
          <cell r="Z59">
            <v>7.7857829082516488E-4</v>
          </cell>
          <cell r="AA59">
            <v>40451</v>
          </cell>
          <cell r="AB59">
            <v>8379.4699999999993</v>
          </cell>
          <cell r="AC59">
            <v>1.1699999999999999E-2</v>
          </cell>
          <cell r="AD59">
            <v>1</v>
          </cell>
          <cell r="AE59">
            <v>101.25</v>
          </cell>
          <cell r="AF59" t="str">
            <v>AAA</v>
          </cell>
          <cell r="AG59">
            <v>100.846</v>
          </cell>
          <cell r="AH59">
            <v>1.4</v>
          </cell>
          <cell r="AI59">
            <v>0.8</v>
          </cell>
          <cell r="AJ59">
            <v>1.26745303157585E-3</v>
          </cell>
          <cell r="AK59">
            <v>1.5701398082973667E-3</v>
          </cell>
          <cell r="AL59" t="str">
            <v>AAA</v>
          </cell>
          <cell r="AM59" t="str">
            <v>Aaa</v>
          </cell>
          <cell r="AN59" t="str">
            <v>AAA</v>
          </cell>
          <cell r="AO59" t="str">
            <v>Government</v>
          </cell>
          <cell r="AP59" t="str">
            <v>Sovereign</v>
          </cell>
          <cell r="AQ59" t="str">
            <v>UNITED STATES</v>
          </cell>
          <cell r="AR59" t="str">
            <v>8/12/2011</v>
          </cell>
        </row>
        <row r="60">
          <cell r="A60" t="str">
            <v>CP Ltd</v>
          </cell>
          <cell r="B60" t="str">
            <v>HSBC CP Ltd</v>
          </cell>
          <cell r="C60" t="str">
            <v>13400012</v>
          </cell>
          <cell r="D60" t="str">
            <v>USD</v>
          </cell>
          <cell r="E60" t="str">
            <v>015</v>
          </cell>
          <cell r="F60" t="str">
            <v>040</v>
          </cell>
          <cell r="G60" t="str">
            <v>FEDERAL NTL MTG ASSN</v>
          </cell>
          <cell r="H60" t="str">
            <v>1.300 JUN 28 13</v>
          </cell>
          <cell r="I60" t="str">
            <v>3136FMR48</v>
          </cell>
          <cell r="J60" t="str">
            <v>B</v>
          </cell>
          <cell r="K60" t="str">
            <v>CAL</v>
          </cell>
          <cell r="L60">
            <v>8642.4699999999993</v>
          </cell>
          <cell r="M60">
            <v>2629395.08</v>
          </cell>
          <cell r="N60">
            <v>2629342.5</v>
          </cell>
          <cell r="O60">
            <v>2641177.5</v>
          </cell>
          <cell r="P60">
            <v>2630000</v>
          </cell>
          <cell r="Q60">
            <v>2649819.9700000002</v>
          </cell>
          <cell r="R60" t="str">
            <v>JD   28</v>
          </cell>
          <cell r="S60">
            <v>40722</v>
          </cell>
          <cell r="T60">
            <v>2011</v>
          </cell>
          <cell r="U60">
            <v>6</v>
          </cell>
          <cell r="V60">
            <v>271</v>
          </cell>
          <cell r="W60" t="str">
            <v>MS</v>
          </cell>
          <cell r="X60">
            <v>1.3</v>
          </cell>
          <cell r="Y60">
            <v>0.74</v>
          </cell>
          <cell r="Z60">
            <v>8.7350867088086155E-4</v>
          </cell>
          <cell r="AA60">
            <v>40451</v>
          </cell>
          <cell r="AB60">
            <v>11782.42</v>
          </cell>
          <cell r="AC60">
            <v>9.1000000000000004E-3</v>
          </cell>
          <cell r="AD60">
            <v>1</v>
          </cell>
          <cell r="AE60">
            <v>100.425</v>
          </cell>
          <cell r="AF60" t="str">
            <v>AAA</v>
          </cell>
          <cell r="AG60">
            <v>99.974999999999994</v>
          </cell>
          <cell r="AH60">
            <v>1.3</v>
          </cell>
          <cell r="AI60">
            <v>0.7</v>
          </cell>
          <cell r="AJ60">
            <v>1.5345422596555677E-3</v>
          </cell>
          <cell r="AK60">
            <v>1.9010139463740824E-3</v>
          </cell>
          <cell r="AL60" t="str">
            <v>AAA</v>
          </cell>
          <cell r="AM60" t="str">
            <v>Aaa</v>
          </cell>
          <cell r="AN60" t="str">
            <v>AAA</v>
          </cell>
          <cell r="AO60" t="str">
            <v>Government</v>
          </cell>
          <cell r="AP60" t="str">
            <v>Sovereign</v>
          </cell>
          <cell r="AQ60" t="str">
            <v>UNITED STATES</v>
          </cell>
          <cell r="AR60" t="str">
            <v>6/28/2011</v>
          </cell>
        </row>
        <row r="61">
          <cell r="A61" t="str">
            <v>CP Ltd</v>
          </cell>
          <cell r="B61" t="str">
            <v>HSBC CP Ltd</v>
          </cell>
          <cell r="C61" t="str">
            <v>13400012</v>
          </cell>
          <cell r="D61" t="str">
            <v>USD</v>
          </cell>
          <cell r="E61" t="str">
            <v>015</v>
          </cell>
          <cell r="F61" t="str">
            <v>040</v>
          </cell>
          <cell r="G61" t="str">
            <v>FEDERAL NTL MTG ASSN</v>
          </cell>
          <cell r="H61" t="str">
            <v>2.000 AUG 24 15</v>
          </cell>
          <cell r="I61" t="str">
            <v>3136FPAD9</v>
          </cell>
          <cell r="J61" t="str">
            <v>B</v>
          </cell>
          <cell r="K61" t="str">
            <v>CAL</v>
          </cell>
          <cell r="L61">
            <v>10277.780000000001</v>
          </cell>
          <cell r="M61">
            <v>5011750.2699999996</v>
          </cell>
          <cell r="N61">
            <v>5012000</v>
          </cell>
          <cell r="O61">
            <v>5037500</v>
          </cell>
          <cell r="P61">
            <v>5000000</v>
          </cell>
          <cell r="Q61">
            <v>5047777.78</v>
          </cell>
          <cell r="R61" t="str">
            <v>FA   24</v>
          </cell>
          <cell r="S61">
            <v>40779</v>
          </cell>
          <cell r="T61">
            <v>2011</v>
          </cell>
          <cell r="U61">
            <v>8</v>
          </cell>
          <cell r="V61">
            <v>328</v>
          </cell>
          <cell r="W61" t="str">
            <v>MS</v>
          </cell>
          <cell r="X61">
            <v>2</v>
          </cell>
          <cell r="Y61">
            <v>0.89</v>
          </cell>
          <cell r="Z61">
            <v>2.0024380254903837E-3</v>
          </cell>
          <cell r="AA61">
            <v>40451</v>
          </cell>
          <cell r="AB61">
            <v>25749.73</v>
          </cell>
          <cell r="AC61">
            <v>1.24E-2</v>
          </cell>
          <cell r="AD61">
            <v>1</v>
          </cell>
          <cell r="AE61">
            <v>100.75</v>
          </cell>
          <cell r="AF61" t="str">
            <v>AAA</v>
          </cell>
          <cell r="AG61">
            <v>100.24</v>
          </cell>
          <cell r="AH61">
            <v>1.8</v>
          </cell>
          <cell r="AI61">
            <v>1.2</v>
          </cell>
          <cell r="AJ61">
            <v>4.0498746582951582E-3</v>
          </cell>
          <cell r="AK61">
            <v>5.01704541405989E-3</v>
          </cell>
          <cell r="AL61" t="str">
            <v>AAA</v>
          </cell>
          <cell r="AM61" t="str">
            <v>Aaa</v>
          </cell>
          <cell r="AN61" t="str">
            <v>AAA</v>
          </cell>
          <cell r="AO61" t="str">
            <v>Government</v>
          </cell>
          <cell r="AP61" t="str">
            <v>Sovereign</v>
          </cell>
          <cell r="AQ61" t="str">
            <v>UNITED STATES</v>
          </cell>
          <cell r="AR61" t="str">
            <v>8/24/2011</v>
          </cell>
        </row>
        <row r="62">
          <cell r="A62" t="str">
            <v>CP Ltd</v>
          </cell>
          <cell r="B62" t="str">
            <v>HSBC CP Ltd</v>
          </cell>
          <cell r="C62" t="str">
            <v>13400012</v>
          </cell>
          <cell r="D62" t="str">
            <v>USD</v>
          </cell>
          <cell r="E62" t="str">
            <v>015</v>
          </cell>
          <cell r="F62" t="str">
            <v>040</v>
          </cell>
          <cell r="G62" t="str">
            <v>FEDERAL NATL MTG ASS</v>
          </cell>
          <cell r="H62" t="str">
            <v>3.000 SEP 16 14</v>
          </cell>
          <cell r="I62" t="str">
            <v>31398AYY2</v>
          </cell>
          <cell r="J62" t="str">
            <v>B</v>
          </cell>
          <cell r="K62" t="str">
            <v>ZZZ</v>
          </cell>
          <cell r="L62">
            <v>2500</v>
          </cell>
          <cell r="M62">
            <v>1995799.68</v>
          </cell>
          <cell r="N62">
            <v>1994600</v>
          </cell>
          <cell r="O62">
            <v>2140400</v>
          </cell>
          <cell r="P62">
            <v>2000000</v>
          </cell>
          <cell r="Q62">
            <v>2142900</v>
          </cell>
          <cell r="R62" t="str">
            <v>MS   16</v>
          </cell>
          <cell r="S62">
            <v>41898</v>
          </cell>
          <cell r="T62">
            <v>2014</v>
          </cell>
          <cell r="U62">
            <v>9</v>
          </cell>
          <cell r="V62">
            <v>1447</v>
          </cell>
          <cell r="W62" t="str">
            <v>MS</v>
          </cell>
          <cell r="X62">
            <v>3</v>
          </cell>
          <cell r="Y62">
            <v>3.75</v>
          </cell>
          <cell r="Z62">
            <v>3.3599117538871247E-3</v>
          </cell>
          <cell r="AA62">
            <v>40451</v>
          </cell>
          <cell r="AB62">
            <v>144600.32000000001</v>
          </cell>
          <cell r="AC62">
            <v>0.16339999999999999</v>
          </cell>
          <cell r="AD62">
            <v>1</v>
          </cell>
          <cell r="AE62">
            <v>107.02</v>
          </cell>
          <cell r="AF62" t="str">
            <v>AAA</v>
          </cell>
          <cell r="AG62">
            <v>99.73</v>
          </cell>
          <cell r="AH62">
            <v>3.1</v>
          </cell>
          <cell r="AI62">
            <v>1.2</v>
          </cell>
          <cell r="AJ62">
            <v>2.7775270498800234E-3</v>
          </cell>
          <cell r="AK62">
            <v>3.4408421306287933E-3</v>
          </cell>
          <cell r="AL62" t="str">
            <v>AAA</v>
          </cell>
          <cell r="AM62" t="str">
            <v>Aaa</v>
          </cell>
          <cell r="AN62" t="str">
            <v>AAA</v>
          </cell>
          <cell r="AO62" t="str">
            <v>Government</v>
          </cell>
          <cell r="AP62" t="str">
            <v>Sovereign</v>
          </cell>
          <cell r="AQ62" t="str">
            <v>UNITED STATES</v>
          </cell>
          <cell r="AR62" t="str">
            <v>#N/A Field Not Applicable</v>
          </cell>
        </row>
        <row r="63">
          <cell r="A63" t="str">
            <v>CP Ltd</v>
          </cell>
          <cell r="B63" t="str">
            <v>HSBC CP Ltd</v>
          </cell>
          <cell r="C63" t="str">
            <v>13400012</v>
          </cell>
          <cell r="D63" t="str">
            <v>USD</v>
          </cell>
          <cell r="E63" t="str">
            <v>015</v>
          </cell>
          <cell r="F63" t="str">
            <v>040</v>
          </cell>
          <cell r="G63" t="str">
            <v>TENNESSEE VALLEY AUT</v>
          </cell>
          <cell r="H63" t="str">
            <v>6.790 MAY 23 12</v>
          </cell>
          <cell r="I63" t="str">
            <v>880591DT6</v>
          </cell>
          <cell r="J63" t="str">
            <v>B</v>
          </cell>
          <cell r="K63" t="str">
            <v>PUT</v>
          </cell>
          <cell r="L63">
            <v>72426.67</v>
          </cell>
          <cell r="M63">
            <v>3281210.31</v>
          </cell>
          <cell r="N63">
            <v>3345420</v>
          </cell>
          <cell r="O63">
            <v>3304770</v>
          </cell>
          <cell r="P63">
            <v>3000000</v>
          </cell>
          <cell r="Q63">
            <v>3377196.67</v>
          </cell>
          <cell r="R63" t="str">
            <v>MN   23</v>
          </cell>
          <cell r="S63">
            <v>41052</v>
          </cell>
          <cell r="T63">
            <v>2012</v>
          </cell>
          <cell r="U63">
            <v>5</v>
          </cell>
          <cell r="V63">
            <v>601</v>
          </cell>
          <cell r="W63" t="str">
            <v>MS</v>
          </cell>
          <cell r="X63">
            <v>6.79</v>
          </cell>
          <cell r="Y63">
            <v>1.55</v>
          </cell>
          <cell r="Z63">
            <v>2.2832076995748934E-3</v>
          </cell>
          <cell r="AA63">
            <v>40451</v>
          </cell>
          <cell r="AB63">
            <v>23559.69</v>
          </cell>
          <cell r="AC63">
            <v>3.2799999999999996E-2</v>
          </cell>
          <cell r="AD63">
            <v>1</v>
          </cell>
          <cell r="AE63">
            <v>110.15899999999999</v>
          </cell>
          <cell r="AF63" t="str">
            <v>AAA</v>
          </cell>
          <cell r="AG63">
            <v>111.514</v>
          </cell>
          <cell r="AH63">
            <v>1</v>
          </cell>
          <cell r="AI63">
            <v>0.6</v>
          </cell>
          <cell r="AJ63">
            <v>1.4730372255321892E-3</v>
          </cell>
          <cell r="AK63">
            <v>1.8248205884492251E-3</v>
          </cell>
          <cell r="AL63" t="str">
            <v>AAA</v>
          </cell>
          <cell r="AM63" t="str">
            <v>Aaa</v>
          </cell>
          <cell r="AN63" t="str">
            <v>AAA</v>
          </cell>
          <cell r="AO63" t="str">
            <v>Government</v>
          </cell>
          <cell r="AP63" t="str">
            <v>Sovereign</v>
          </cell>
          <cell r="AQ63" t="str">
            <v>UNITED STATES</v>
          </cell>
          <cell r="AR63" t="str">
            <v>#N/A Field Not Applicable</v>
          </cell>
        </row>
        <row r="64">
          <cell r="A64" t="str">
            <v>CP Ltd</v>
          </cell>
          <cell r="B64" t="str">
            <v>HSBC CP Ltd</v>
          </cell>
          <cell r="C64" t="str">
            <v>13400012</v>
          </cell>
          <cell r="D64" t="str">
            <v>USD</v>
          </cell>
          <cell r="E64" t="str">
            <v>015</v>
          </cell>
          <cell r="F64" t="str">
            <v>040</v>
          </cell>
          <cell r="G64" t="str">
            <v>TENNESSEE VALLEY AUT</v>
          </cell>
          <cell r="H64" t="str">
            <v>4.750 AUG 01 13</v>
          </cell>
          <cell r="I64" t="str">
            <v>880591DW9</v>
          </cell>
          <cell r="J64" t="str">
            <v>B</v>
          </cell>
          <cell r="K64" t="str">
            <v>ZZZ</v>
          </cell>
          <cell r="L64">
            <v>15833.33</v>
          </cell>
          <cell r="M64">
            <v>2130473.17</v>
          </cell>
          <cell r="N64">
            <v>2177620</v>
          </cell>
          <cell r="O64">
            <v>2214780</v>
          </cell>
          <cell r="P64">
            <v>2000000</v>
          </cell>
          <cell r="Q64">
            <v>2230613.33</v>
          </cell>
          <cell r="R64" t="str">
            <v>FA    1</v>
          </cell>
          <cell r="S64">
            <v>41487</v>
          </cell>
          <cell r="T64">
            <v>2013</v>
          </cell>
          <cell r="U64">
            <v>8</v>
          </cell>
          <cell r="V64">
            <v>1036</v>
          </cell>
          <cell r="W64" t="str">
            <v>MS</v>
          </cell>
          <cell r="X64">
            <v>4.75</v>
          </cell>
          <cell r="Y64">
            <v>2.67</v>
          </cell>
          <cell r="Z64">
            <v>2.553682999788638E-3</v>
          </cell>
          <cell r="AA64">
            <v>40451</v>
          </cell>
          <cell r="AB64">
            <v>84306.83</v>
          </cell>
          <cell r="AC64">
            <v>8.6999999999999994E-2</v>
          </cell>
          <cell r="AD64">
            <v>1</v>
          </cell>
          <cell r="AE64">
            <v>110.73899999999999</v>
          </cell>
          <cell r="AF64" t="str">
            <v>AAA</v>
          </cell>
          <cell r="AG64">
            <v>108.881</v>
          </cell>
          <cell r="AH64">
            <v>2.2999999999999998</v>
          </cell>
          <cell r="AI64">
            <v>0.9</v>
          </cell>
          <cell r="AJ64">
            <v>2.1998018350239202E-3</v>
          </cell>
          <cell r="AK64">
            <v>2.7251474772538357E-3</v>
          </cell>
          <cell r="AL64" t="str">
            <v>AAA</v>
          </cell>
          <cell r="AM64" t="str">
            <v>Aaa</v>
          </cell>
          <cell r="AN64" t="str">
            <v>AAA</v>
          </cell>
          <cell r="AO64" t="str">
            <v>Government</v>
          </cell>
          <cell r="AP64" t="str">
            <v>Sovereign</v>
          </cell>
          <cell r="AQ64" t="str">
            <v>UNITED STATES</v>
          </cell>
          <cell r="AR64" t="str">
            <v>#N/A Field Not Applicable</v>
          </cell>
        </row>
        <row r="65">
          <cell r="A65" t="str">
            <v>CP Ltd</v>
          </cell>
          <cell r="B65" t="str">
            <v>HSBC CP Ltd</v>
          </cell>
          <cell r="C65" t="str">
            <v>13400012</v>
          </cell>
          <cell r="D65" t="str">
            <v>USD</v>
          </cell>
          <cell r="E65" t="str">
            <v>325</v>
          </cell>
          <cell r="F65" t="str">
            <v>040</v>
          </cell>
          <cell r="G65" t="str">
            <v>JAPAN FINANCE CORP</v>
          </cell>
          <cell r="H65" t="str">
            <v>2.0 24 JUN 2011</v>
          </cell>
          <cell r="I65" t="str">
            <v>BB5ZQWT0</v>
          </cell>
          <cell r="J65" t="str">
            <v>B</v>
          </cell>
          <cell r="K65" t="str">
            <v>ZZZ</v>
          </cell>
          <cell r="L65">
            <v>16166.67</v>
          </cell>
          <cell r="M65">
            <v>3025571.96</v>
          </cell>
          <cell r="N65">
            <v>3055470</v>
          </cell>
          <cell r="O65">
            <v>3031200</v>
          </cell>
          <cell r="P65">
            <v>3000000</v>
          </cell>
          <cell r="Q65">
            <v>3047366.67</v>
          </cell>
          <cell r="R65" t="str">
            <v>JD   24</v>
          </cell>
          <cell r="S65">
            <v>40718</v>
          </cell>
          <cell r="T65">
            <v>2011</v>
          </cell>
          <cell r="U65">
            <v>6</v>
          </cell>
          <cell r="V65">
            <v>267</v>
          </cell>
          <cell r="W65" t="str">
            <v>MS</v>
          </cell>
          <cell r="X65">
            <v>2</v>
          </cell>
          <cell r="Y65">
            <v>0.73</v>
          </cell>
          <cell r="Z65">
            <v>9.9153945779618838E-4</v>
          </cell>
          <cell r="AA65">
            <v>40451</v>
          </cell>
          <cell r="AB65">
            <v>5628.04</v>
          </cell>
          <cell r="AC65">
            <v>8.8999999999999999E-3</v>
          </cell>
          <cell r="AD65">
            <v>1</v>
          </cell>
          <cell r="AE65">
            <v>101.04</v>
          </cell>
          <cell r="AF65" t="str">
            <v>AA</v>
          </cell>
          <cell r="AG65">
            <v>101.84899999999999</v>
          </cell>
          <cell r="AH65">
            <v>0.8</v>
          </cell>
          <cell r="AI65">
            <v>0.6</v>
          </cell>
          <cell r="AJ65">
            <v>1.0866185838862338E-3</v>
          </cell>
          <cell r="AK65">
            <v>1.3461193846956248E-3</v>
          </cell>
          <cell r="AL65" t="str">
            <v>AA</v>
          </cell>
          <cell r="AM65" t="str">
            <v>Aa2</v>
          </cell>
          <cell r="AN65" t="str">
            <v>AA</v>
          </cell>
          <cell r="AO65" t="str">
            <v>Government</v>
          </cell>
          <cell r="AP65" t="str">
            <v>Sovereign</v>
          </cell>
          <cell r="AQ65" t="str">
            <v>JAPAN</v>
          </cell>
          <cell r="AR65" t="str">
            <v>#N/A Field Not Applicable</v>
          </cell>
        </row>
        <row r="66">
          <cell r="A66" t="str">
            <v>CP Inc</v>
          </cell>
          <cell r="B66" t="str">
            <v>HSBC US Branch</v>
          </cell>
          <cell r="C66" t="str">
            <v>13400022</v>
          </cell>
          <cell r="D66" t="str">
            <v>USD</v>
          </cell>
          <cell r="E66" t="str">
            <v>325</v>
          </cell>
          <cell r="F66" t="str">
            <v>040</v>
          </cell>
          <cell r="G66" t="str">
            <v>JAPAN FIN CORP</v>
          </cell>
          <cell r="H66" t="str">
            <v>2.125 NOV 05 12 REG</v>
          </cell>
          <cell r="I66" t="str">
            <v>471065AB8</v>
          </cell>
          <cell r="J66" t="str">
            <v>B</v>
          </cell>
          <cell r="K66" t="str">
            <v>CAL</v>
          </cell>
          <cell r="L66">
            <v>12927.08</v>
          </cell>
          <cell r="M66">
            <v>1510128.63</v>
          </cell>
          <cell r="N66">
            <v>1513950</v>
          </cell>
          <cell r="O66">
            <v>1534687.5</v>
          </cell>
          <cell r="P66">
            <v>1500000</v>
          </cell>
          <cell r="Q66">
            <v>1547614.58</v>
          </cell>
          <cell r="R66" t="str">
            <v>MN    5</v>
          </cell>
          <cell r="S66">
            <v>41218</v>
          </cell>
          <cell r="T66">
            <v>2012</v>
          </cell>
          <cell r="U66">
            <v>11</v>
          </cell>
          <cell r="V66">
            <v>767</v>
          </cell>
          <cell r="W66" t="str">
            <v>MS</v>
          </cell>
          <cell r="X66">
            <v>2.125</v>
          </cell>
          <cell r="Y66">
            <v>2.04</v>
          </cell>
          <cell r="Z66">
            <v>1.3830050418673495E-3</v>
          </cell>
          <cell r="AA66">
            <v>40451</v>
          </cell>
          <cell r="AB66">
            <v>24558.87</v>
          </cell>
          <cell r="AC66">
            <v>5.2300000000000006E-2</v>
          </cell>
          <cell r="AD66">
            <v>1</v>
          </cell>
          <cell r="AE66">
            <v>102.31299999999999</v>
          </cell>
          <cell r="AF66" t="str">
            <v>AA</v>
          </cell>
          <cell r="AG66">
            <v>100.93</v>
          </cell>
          <cell r="AH66">
            <v>1.8</v>
          </cell>
          <cell r="AI66">
            <v>1</v>
          </cell>
          <cell r="AJ66">
            <v>1.2202985663535438E-3</v>
          </cell>
          <cell r="AK66">
            <v>1.5117241501704044E-3</v>
          </cell>
          <cell r="AL66" t="str">
            <v>AA</v>
          </cell>
          <cell r="AM66" t="str">
            <v>Aa2</v>
          </cell>
          <cell r="AN66" t="str">
            <v>AA</v>
          </cell>
          <cell r="AO66" t="str">
            <v>Government</v>
          </cell>
          <cell r="AP66" t="str">
            <v>Sovereign</v>
          </cell>
          <cell r="AQ66" t="str">
            <v>JAPAN</v>
          </cell>
          <cell r="AR66" t="str">
            <v>#N/A Field Not Applicable</v>
          </cell>
        </row>
        <row r="67">
          <cell r="A67" t="str">
            <v>CP Inc</v>
          </cell>
          <cell r="B67" t="str">
            <v>HSBC US Branch</v>
          </cell>
          <cell r="C67" t="str">
            <v>13400022</v>
          </cell>
          <cell r="D67" t="str">
            <v>USD</v>
          </cell>
          <cell r="E67" t="str">
            <v>100</v>
          </cell>
          <cell r="F67" t="str">
            <v>040</v>
          </cell>
          <cell r="G67" t="str">
            <v>AUTOBAHN &amp; SCHNELL</v>
          </cell>
          <cell r="H67" t="str">
            <v>2.000 OCT 22 12</v>
          </cell>
          <cell r="I67" t="str">
            <v>B50NC74</v>
          </cell>
          <cell r="J67" t="str">
            <v>B</v>
          </cell>
          <cell r="K67" t="str">
            <v>ZZZ</v>
          </cell>
          <cell r="L67">
            <v>28250</v>
          </cell>
          <cell r="M67">
            <v>1507910.09</v>
          </cell>
          <cell r="N67">
            <v>1510950</v>
          </cell>
          <cell r="O67">
            <v>1533900</v>
          </cell>
          <cell r="P67">
            <v>1500000</v>
          </cell>
          <cell r="Q67">
            <v>1562150</v>
          </cell>
          <cell r="R67" t="str">
            <v>O    22</v>
          </cell>
          <cell r="S67">
            <v>41204</v>
          </cell>
          <cell r="T67">
            <v>2012</v>
          </cell>
          <cell r="U67">
            <v>10</v>
          </cell>
          <cell r="V67">
            <v>753</v>
          </cell>
          <cell r="W67" t="str">
            <v>MS</v>
          </cell>
          <cell r="X67">
            <v>2</v>
          </cell>
          <cell r="Y67">
            <v>1.99</v>
          </cell>
          <cell r="Z67">
            <v>1.3471258761520628E-3</v>
          </cell>
          <cell r="AA67">
            <v>40451</v>
          </cell>
          <cell r="AB67">
            <v>25989.91</v>
          </cell>
          <cell r="AC67">
            <v>0.06</v>
          </cell>
          <cell r="AD67">
            <v>1</v>
          </cell>
          <cell r="AE67">
            <v>102.26</v>
          </cell>
          <cell r="AF67" t="str">
            <v>AAA</v>
          </cell>
          <cell r="AG67">
            <v>100.73</v>
          </cell>
          <cell r="AH67">
            <v>1.7</v>
          </cell>
          <cell r="AI67">
            <v>0.9</v>
          </cell>
          <cell r="AJ67">
            <v>1.1508110499791491E-3</v>
          </cell>
          <cell r="AK67">
            <v>1.4256419736155073E-3</v>
          </cell>
          <cell r="AL67" t="str">
            <v>AAA</v>
          </cell>
          <cell r="AM67" t="str">
            <v>Aaa</v>
          </cell>
          <cell r="AN67" t="str">
            <v>AAA</v>
          </cell>
          <cell r="AO67" t="str">
            <v>Government</v>
          </cell>
          <cell r="AP67" t="str">
            <v>Sovereign</v>
          </cell>
          <cell r="AQ67" t="str">
            <v>AUSTRIA</v>
          </cell>
          <cell r="AR67" t="str">
            <v>#N/A Field Not Applicable</v>
          </cell>
        </row>
        <row r="68">
          <cell r="A68" t="str">
            <v>CP Inc</v>
          </cell>
          <cell r="B68" t="str">
            <v>Deutsche Bank</v>
          </cell>
          <cell r="C68" t="str">
            <v>13401302</v>
          </cell>
          <cell r="D68" t="str">
            <v>USD</v>
          </cell>
          <cell r="E68" t="str">
            <v>015</v>
          </cell>
          <cell r="F68" t="str">
            <v>040</v>
          </cell>
          <cell r="G68" t="str">
            <v>FEDERAL HOME LN MTG</v>
          </cell>
          <cell r="H68" t="str">
            <v>4.125 FEB 24 11</v>
          </cell>
          <cell r="I68" t="str">
            <v>3128X2ZQ1</v>
          </cell>
          <cell r="J68" t="str">
            <v>B</v>
          </cell>
          <cell r="K68" t="str">
            <v>CAL</v>
          </cell>
          <cell r="L68">
            <v>4239.58</v>
          </cell>
          <cell r="M68">
            <v>1003863.56</v>
          </cell>
          <cell r="N68">
            <v>1029109</v>
          </cell>
          <cell r="O68">
            <v>1015300</v>
          </cell>
          <cell r="P68">
            <v>1000000</v>
          </cell>
          <cell r="Q68">
            <v>1019539.58</v>
          </cell>
          <cell r="R68" t="str">
            <v>FA   24</v>
          </cell>
          <cell r="S68">
            <v>40598</v>
          </cell>
          <cell r="T68">
            <v>2011</v>
          </cell>
          <cell r="U68">
            <v>2</v>
          </cell>
          <cell r="V68">
            <v>147</v>
          </cell>
          <cell r="W68" t="str">
            <v>MS</v>
          </cell>
          <cell r="X68">
            <v>4.125</v>
          </cell>
          <cell r="Y68">
            <v>0.4</v>
          </cell>
          <cell r="Z68">
            <v>1.8026621319927117E-4</v>
          </cell>
          <cell r="AA68">
            <v>40451</v>
          </cell>
          <cell r="AB68">
            <v>11436.44</v>
          </cell>
          <cell r="AC68">
            <v>3.5999999999999999E-3</v>
          </cell>
          <cell r="AD68">
            <v>1</v>
          </cell>
          <cell r="AE68">
            <v>101.53</v>
          </cell>
          <cell r="AF68" t="str">
            <v>AAA</v>
          </cell>
          <cell r="AG68">
            <v>102.911</v>
          </cell>
          <cell r="AH68">
            <v>0.6</v>
          </cell>
          <cell r="AI68">
            <v>0.3</v>
          </cell>
          <cell r="AJ68">
            <v>2.7039931979890675E-4</v>
          </cell>
          <cell r="AK68">
            <v>3.34974729300165E-4</v>
          </cell>
          <cell r="AL68" t="str">
            <v>AAA</v>
          </cell>
          <cell r="AM68" t="str">
            <v>Aaa</v>
          </cell>
          <cell r="AN68" t="str">
            <v>AAA</v>
          </cell>
          <cell r="AO68" t="str">
            <v>Government</v>
          </cell>
          <cell r="AP68" t="str">
            <v>Sovereign</v>
          </cell>
          <cell r="AQ68" t="str">
            <v>UNITED STATES</v>
          </cell>
          <cell r="AR68" t="str">
            <v>#N/A Field Not Applicable</v>
          </cell>
        </row>
        <row r="69">
          <cell r="A69" t="str">
            <v>CP Inc</v>
          </cell>
          <cell r="B69" t="str">
            <v>Deutsche Bank</v>
          </cell>
          <cell r="C69" t="str">
            <v>13401302</v>
          </cell>
          <cell r="D69" t="str">
            <v>USD</v>
          </cell>
          <cell r="E69" t="str">
            <v>015</v>
          </cell>
          <cell r="F69" t="str">
            <v>040</v>
          </cell>
          <cell r="G69" t="str">
            <v>FEDERAL HOME LN MTG</v>
          </cell>
          <cell r="H69" t="str">
            <v>2.200 DEC 17 13</v>
          </cell>
          <cell r="I69" t="str">
            <v>3128X9M23</v>
          </cell>
          <cell r="J69" t="str">
            <v>B</v>
          </cell>
          <cell r="K69" t="str">
            <v>CAL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MS   17</v>
          </cell>
          <cell r="S69">
            <v>41625</v>
          </cell>
          <cell r="T69">
            <v>2013</v>
          </cell>
          <cell r="U69">
            <v>12</v>
          </cell>
          <cell r="V69">
            <v>1174</v>
          </cell>
          <cell r="W69" t="str">
            <v>MS</v>
          </cell>
          <cell r="X69">
            <v>2.2000000000000002</v>
          </cell>
          <cell r="Y69">
            <v>3.08</v>
          </cell>
          <cell r="Z69">
            <v>0</v>
          </cell>
          <cell r="AA69">
            <v>40451</v>
          </cell>
          <cell r="AB69">
            <v>0</v>
          </cell>
          <cell r="AC69">
            <v>0.11220000000000001</v>
          </cell>
          <cell r="AD69">
            <v>1</v>
          </cell>
          <cell r="AE69">
            <v>100</v>
          </cell>
          <cell r="AF69" t="str">
            <v>AAA</v>
          </cell>
          <cell r="AG69">
            <v>99.67</v>
          </cell>
          <cell r="AH69">
            <v>2.2999999999999998</v>
          </cell>
          <cell r="AI69">
            <v>2.2000000000000002</v>
          </cell>
          <cell r="AJ69">
            <v>0</v>
          </cell>
          <cell r="AK69">
            <v>0</v>
          </cell>
          <cell r="AL69" t="str">
            <v>AAA</v>
          </cell>
          <cell r="AM69" t="str">
            <v>WR</v>
          </cell>
          <cell r="AN69" t="str">
            <v>AAA</v>
          </cell>
          <cell r="AO69" t="str">
            <v>Government</v>
          </cell>
          <cell r="AP69" t="str">
            <v>Sovereign</v>
          </cell>
          <cell r="AQ69" t="str">
            <v>UNITED STATES</v>
          </cell>
          <cell r="AR69" t="str">
            <v>#N/A Field Not Applicable</v>
          </cell>
        </row>
        <row r="70">
          <cell r="A70" t="str">
            <v>CP Inc</v>
          </cell>
          <cell r="B70" t="str">
            <v>Deutsche Bank</v>
          </cell>
          <cell r="C70" t="str">
            <v>13401302</v>
          </cell>
          <cell r="D70" t="str">
            <v>USD</v>
          </cell>
          <cell r="E70" t="str">
            <v>015</v>
          </cell>
          <cell r="F70" t="str">
            <v>040</v>
          </cell>
          <cell r="G70" t="str">
            <v>FEDERAL FARM CR BKS</v>
          </cell>
          <cell r="H70" t="str">
            <v>0.620 JAN 06 12</v>
          </cell>
          <cell r="I70" t="str">
            <v>31331JUN1</v>
          </cell>
          <cell r="J70" t="str">
            <v>B</v>
          </cell>
          <cell r="K70" t="str">
            <v>CAL</v>
          </cell>
          <cell r="L70">
            <v>5855.56</v>
          </cell>
          <cell r="M70">
            <v>4000000</v>
          </cell>
          <cell r="N70">
            <v>4000000</v>
          </cell>
          <cell r="O70">
            <v>4000000</v>
          </cell>
          <cell r="P70">
            <v>4000000</v>
          </cell>
          <cell r="Q70">
            <v>4005855.56</v>
          </cell>
          <cell r="R70" t="str">
            <v>JJ    6</v>
          </cell>
          <cell r="S70">
            <v>40914</v>
          </cell>
          <cell r="T70">
            <v>2012</v>
          </cell>
          <cell r="U70">
            <v>1</v>
          </cell>
          <cell r="V70">
            <v>463</v>
          </cell>
          <cell r="W70" t="str">
            <v>MS</v>
          </cell>
          <cell r="X70">
            <v>0.62</v>
          </cell>
          <cell r="Y70">
            <v>1.26</v>
          </cell>
          <cell r="Z70">
            <v>2.262612546978811E-3</v>
          </cell>
          <cell r="AA70">
            <v>40451</v>
          </cell>
          <cell r="AB70">
            <v>0</v>
          </cell>
          <cell r="AC70">
            <v>2.2099999999999998E-2</v>
          </cell>
          <cell r="AD70">
            <v>1</v>
          </cell>
          <cell r="AE70">
            <v>100</v>
          </cell>
          <cell r="AF70" t="str">
            <v>AAA</v>
          </cell>
          <cell r="AG70">
            <v>100</v>
          </cell>
          <cell r="AH70">
            <v>0.6</v>
          </cell>
          <cell r="AI70">
            <v>0.6</v>
          </cell>
          <cell r="AJ70">
            <v>1.0774345461803862E-3</v>
          </cell>
          <cell r="AK70">
            <v>1.3347420611628336E-3</v>
          </cell>
          <cell r="AL70" t="str">
            <v>AAA</v>
          </cell>
          <cell r="AM70" t="str">
            <v>Aaa</v>
          </cell>
          <cell r="AN70" t="str">
            <v>AAA</v>
          </cell>
          <cell r="AO70" t="str">
            <v>Government</v>
          </cell>
          <cell r="AP70" t="str">
            <v>Sovereign</v>
          </cell>
          <cell r="AQ70" t="str">
            <v>UNITED STATES</v>
          </cell>
          <cell r="AR70" t="str">
            <v>#N/A Field Not Applicable</v>
          </cell>
        </row>
        <row r="71">
          <cell r="A71" t="str">
            <v>CP Inc</v>
          </cell>
          <cell r="B71" t="str">
            <v>Deutsche Bank</v>
          </cell>
          <cell r="C71" t="str">
            <v>13401302</v>
          </cell>
          <cell r="D71" t="str">
            <v>USD</v>
          </cell>
          <cell r="E71" t="str">
            <v>015</v>
          </cell>
          <cell r="F71" t="str">
            <v>040</v>
          </cell>
          <cell r="G71" t="str">
            <v>FEDERAL NTL MTG ASSN</v>
          </cell>
          <cell r="H71" t="str">
            <v>1.375 APR 28 11</v>
          </cell>
          <cell r="I71" t="str">
            <v>31398AWQ1</v>
          </cell>
          <cell r="J71" t="str">
            <v>B</v>
          </cell>
          <cell r="K71" t="str">
            <v>ZZZ</v>
          </cell>
          <cell r="L71">
            <v>40263.440000000002</v>
          </cell>
          <cell r="M71">
            <v>6926120.79</v>
          </cell>
          <cell r="N71">
            <v>6966389.4299999997</v>
          </cell>
          <cell r="O71">
            <v>6934440.5</v>
          </cell>
          <cell r="P71">
            <v>6890000</v>
          </cell>
          <cell r="Q71">
            <v>6974703.9400000004</v>
          </cell>
          <cell r="R71" t="str">
            <v>AO   28</v>
          </cell>
          <cell r="S71">
            <v>40661</v>
          </cell>
          <cell r="T71">
            <v>2011</v>
          </cell>
          <cell r="U71">
            <v>4</v>
          </cell>
          <cell r="V71">
            <v>210</v>
          </cell>
          <cell r="W71" t="str">
            <v>MS</v>
          </cell>
          <cell r="X71">
            <v>1.375</v>
          </cell>
          <cell r="Y71">
            <v>0.56999999999999995</v>
          </cell>
          <cell r="Z71">
            <v>1.7723299299139946E-3</v>
          </cell>
          <cell r="AA71">
            <v>40451</v>
          </cell>
          <cell r="AB71">
            <v>8319.7099999999991</v>
          </cell>
          <cell r="AC71">
            <v>6.1999999999999998E-3</v>
          </cell>
          <cell r="AD71">
            <v>1</v>
          </cell>
          <cell r="AE71">
            <v>100.645</v>
          </cell>
          <cell r="AF71" t="str">
            <v>AAA</v>
          </cell>
          <cell r="AG71">
            <v>101.10899999999999</v>
          </cell>
          <cell r="AH71">
            <v>0.5</v>
          </cell>
          <cell r="AI71">
            <v>0.3</v>
          </cell>
          <cell r="AJ71">
            <v>1.5546753771175392E-3</v>
          </cell>
          <cell r="AK71">
            <v>1.9259551539806984E-3</v>
          </cell>
          <cell r="AL71" t="str">
            <v>AAA</v>
          </cell>
          <cell r="AM71" t="str">
            <v>Aaa</v>
          </cell>
          <cell r="AN71" t="str">
            <v>AAA</v>
          </cell>
          <cell r="AO71" t="str">
            <v>Government</v>
          </cell>
          <cell r="AP71" t="str">
            <v>Sovereign</v>
          </cell>
          <cell r="AQ71" t="str">
            <v>UNITED STATES</v>
          </cell>
          <cell r="AR71" t="str">
            <v>#N/A Field Not Applicable</v>
          </cell>
        </row>
        <row r="72">
          <cell r="A72" t="str">
            <v>CP Inc</v>
          </cell>
          <cell r="B72" t="str">
            <v>Deutsche Bank</v>
          </cell>
          <cell r="C72" t="str">
            <v>13401302</v>
          </cell>
          <cell r="D72" t="str">
            <v>USD</v>
          </cell>
          <cell r="E72" t="str">
            <v>015</v>
          </cell>
          <cell r="F72" t="str">
            <v>040</v>
          </cell>
          <cell r="G72" t="str">
            <v>FEDERAL HOME LOAN BK</v>
          </cell>
          <cell r="H72" t="str">
            <v>2.375 09 JUN 2014</v>
          </cell>
          <cell r="I72" t="str">
            <v>B3133XYMK8</v>
          </cell>
          <cell r="J72" t="str">
            <v>B</v>
          </cell>
          <cell r="K72" t="str">
            <v>ZZZ</v>
          </cell>
          <cell r="L72">
            <v>29555.56</v>
          </cell>
          <cell r="M72">
            <v>4024226.89</v>
          </cell>
          <cell r="N72">
            <v>4025360</v>
          </cell>
          <cell r="O72">
            <v>4012500</v>
          </cell>
          <cell r="P72">
            <v>4000000</v>
          </cell>
          <cell r="Q72">
            <v>4042055.56</v>
          </cell>
          <cell r="R72" t="str">
            <v>JD    9</v>
          </cell>
          <cell r="S72">
            <v>41799</v>
          </cell>
          <cell r="T72">
            <v>2014</v>
          </cell>
          <cell r="U72">
            <v>6</v>
          </cell>
          <cell r="V72">
            <v>1348</v>
          </cell>
          <cell r="W72" t="str">
            <v>MS</v>
          </cell>
          <cell r="X72">
            <v>2.375</v>
          </cell>
          <cell r="Y72">
            <v>0.19</v>
          </cell>
          <cell r="Z72">
            <v>3.4325408494219616E-4</v>
          </cell>
          <cell r="AA72">
            <v>40451</v>
          </cell>
          <cell r="AB72">
            <v>-11726.89</v>
          </cell>
          <cell r="AC72">
            <v>0.1429</v>
          </cell>
          <cell r="AD72">
            <v>1</v>
          </cell>
          <cell r="AE72">
            <v>100.31299999999999</v>
          </cell>
          <cell r="AF72" t="str">
            <v>AAA</v>
          </cell>
          <cell r="AG72">
            <v>100.634</v>
          </cell>
          <cell r="AH72">
            <v>2.2000000000000002</v>
          </cell>
          <cell r="AI72">
            <v>2.2999999999999998</v>
          </cell>
          <cell r="AJ72">
            <v>3.9745209835412194E-3</v>
          </cell>
          <cell r="AK72">
            <v>4.923696152600042E-3</v>
          </cell>
          <cell r="AL72" t="str">
            <v>AAA</v>
          </cell>
          <cell r="AM72" t="str">
            <v>Aaa</v>
          </cell>
          <cell r="AN72" t="str">
            <v>AAA</v>
          </cell>
          <cell r="AO72" t="str">
            <v>Government</v>
          </cell>
          <cell r="AP72" t="str">
            <v>Sovereign</v>
          </cell>
          <cell r="AQ72" t="str">
            <v>UNITED STATES</v>
          </cell>
          <cell r="AR72" t="str">
            <v>12/9/2010</v>
          </cell>
        </row>
        <row r="73">
          <cell r="A73" t="str">
            <v>CP Inc</v>
          </cell>
          <cell r="B73" t="str">
            <v>Treasury - Partners</v>
          </cell>
          <cell r="C73" t="str">
            <v>13401822</v>
          </cell>
          <cell r="D73" t="str">
            <v>USD</v>
          </cell>
          <cell r="E73" t="str">
            <v>005</v>
          </cell>
          <cell r="F73" t="str">
            <v>040</v>
          </cell>
          <cell r="G73" t="str">
            <v>EXPORT DEV CDA</v>
          </cell>
          <cell r="H73" t="str">
            <v>3.750 JUL 15 11</v>
          </cell>
          <cell r="I73" t="str">
            <v>30216BBH4C</v>
          </cell>
          <cell r="J73" t="str">
            <v>B</v>
          </cell>
          <cell r="K73" t="str">
            <v>ZZZ</v>
          </cell>
          <cell r="L73">
            <v>23750</v>
          </cell>
          <cell r="M73">
            <v>3028162.63</v>
          </cell>
          <cell r="N73">
            <v>3093810</v>
          </cell>
          <cell r="O73">
            <v>3078750</v>
          </cell>
          <cell r="P73">
            <v>3000000</v>
          </cell>
          <cell r="Q73">
            <v>3102500</v>
          </cell>
          <cell r="R73" t="str">
            <v>JJ   15</v>
          </cell>
          <cell r="S73">
            <v>40739</v>
          </cell>
          <cell r="T73">
            <v>2011</v>
          </cell>
          <cell r="U73">
            <v>7</v>
          </cell>
          <cell r="V73">
            <v>288</v>
          </cell>
          <cell r="W73" t="str">
            <v>MS</v>
          </cell>
          <cell r="X73">
            <v>3.75</v>
          </cell>
          <cell r="Y73">
            <v>0.78</v>
          </cell>
          <cell r="Z73">
            <v>1.0603602844296977E-3</v>
          </cell>
          <cell r="AA73">
            <v>40451</v>
          </cell>
          <cell r="AB73">
            <v>50587.37</v>
          </cell>
          <cell r="AC73">
            <v>0.01</v>
          </cell>
          <cell r="AD73">
            <v>1</v>
          </cell>
          <cell r="AE73">
            <v>102.625</v>
          </cell>
          <cell r="AF73" t="str">
            <v>AAA</v>
          </cell>
          <cell r="AG73">
            <v>103.127</v>
          </cell>
          <cell r="AH73">
            <v>2.5</v>
          </cell>
          <cell r="AI73">
            <v>0.4</v>
          </cell>
          <cell r="AJ73">
            <v>3.3985906552233898E-3</v>
          </cell>
          <cell r="AK73">
            <v>4.2102250315650689E-3</v>
          </cell>
          <cell r="AL73" t="str">
            <v>AAA</v>
          </cell>
          <cell r="AM73" t="str">
            <v>Aaa</v>
          </cell>
          <cell r="AN73" t="str">
            <v>AAA</v>
          </cell>
          <cell r="AO73" t="str">
            <v>Government</v>
          </cell>
          <cell r="AP73" t="str">
            <v>Sovereign</v>
          </cell>
          <cell r="AQ73" t="str">
            <v>CANADA</v>
          </cell>
          <cell r="AR73" t="str">
            <v>#N/A Field Not Applicable</v>
          </cell>
        </row>
        <row r="74">
          <cell r="A74" t="str">
            <v>CP Inc</v>
          </cell>
          <cell r="B74" t="str">
            <v>Treasury - Partners</v>
          </cell>
          <cell r="C74" t="str">
            <v>13401822</v>
          </cell>
          <cell r="D74" t="str">
            <v>USD</v>
          </cell>
          <cell r="E74" t="str">
            <v>015</v>
          </cell>
          <cell r="F74" t="str">
            <v>040</v>
          </cell>
          <cell r="G74" t="str">
            <v>FEDERAL HOME LOAN BA</v>
          </cell>
          <cell r="H74" t="str">
            <v>0.950 FEB 03 11</v>
          </cell>
          <cell r="I74" t="str">
            <v>3133XUHG1</v>
          </cell>
          <cell r="J74" t="str">
            <v>B</v>
          </cell>
          <cell r="K74" t="str">
            <v>ZZZ</v>
          </cell>
          <cell r="L74">
            <v>7652.78</v>
          </cell>
          <cell r="M74">
            <v>5008153.97</v>
          </cell>
          <cell r="N74">
            <v>5019700</v>
          </cell>
          <cell r="O74">
            <v>5013250</v>
          </cell>
          <cell r="P74">
            <v>5000000</v>
          </cell>
          <cell r="Q74">
            <v>5020902.78</v>
          </cell>
          <cell r="R74" t="str">
            <v>FA    3</v>
          </cell>
          <cell r="S74">
            <v>40577</v>
          </cell>
          <cell r="T74">
            <v>2011</v>
          </cell>
          <cell r="U74">
            <v>2</v>
          </cell>
          <cell r="V74">
            <v>126</v>
          </cell>
          <cell r="W74" t="str">
            <v>MS</v>
          </cell>
          <cell r="X74">
            <v>0.95</v>
          </cell>
          <cell r="Y74">
            <v>0.34</v>
          </cell>
          <cell r="Z74">
            <v>7.6442739748136361E-4</v>
          </cell>
          <cell r="AA74">
            <v>40451</v>
          </cell>
          <cell r="AB74">
            <v>5096.03</v>
          </cell>
          <cell r="AC74">
            <v>2.8999999999999998E-3</v>
          </cell>
          <cell r="AD74">
            <v>1</v>
          </cell>
          <cell r="AE74">
            <v>100.265</v>
          </cell>
          <cell r="AF74" t="str">
            <v>AAA</v>
          </cell>
          <cell r="AG74">
            <v>100.39400000000002</v>
          </cell>
          <cell r="AH74">
            <v>0.5</v>
          </cell>
          <cell r="AI74">
            <v>0.2</v>
          </cell>
          <cell r="AJ74">
            <v>1.1241579374725935E-3</v>
          </cell>
          <cell r="AK74">
            <v>1.3926236984455472E-3</v>
          </cell>
          <cell r="AL74" t="str">
            <v>AAA</v>
          </cell>
          <cell r="AM74" t="str">
            <v>Aaa</v>
          </cell>
          <cell r="AN74" t="str">
            <v>AAA</v>
          </cell>
          <cell r="AO74" t="str">
            <v>Government</v>
          </cell>
          <cell r="AP74" t="str">
            <v>Sovereign</v>
          </cell>
          <cell r="AQ74" t="str">
            <v>UNITED STATES</v>
          </cell>
          <cell r="AR74" t="str">
            <v>#N/A Field Not Applicable</v>
          </cell>
        </row>
        <row r="75">
          <cell r="A75" t="str">
            <v>CP Inc</v>
          </cell>
          <cell r="B75" t="str">
            <v>Treasury - Partners</v>
          </cell>
          <cell r="C75" t="str">
            <v>13401822</v>
          </cell>
          <cell r="D75" t="str">
            <v>USD</v>
          </cell>
          <cell r="E75" t="str">
            <v>015</v>
          </cell>
          <cell r="F75" t="str">
            <v>040</v>
          </cell>
          <cell r="G75" t="str">
            <v>FEDERAL HOME LN MTG</v>
          </cell>
          <cell r="H75" t="str">
            <v>1.500 JUL 26 13</v>
          </cell>
          <cell r="I75" t="str">
            <v>3134G1LQ5</v>
          </cell>
          <cell r="J75" t="str">
            <v>B</v>
          </cell>
          <cell r="K75" t="str">
            <v>CAL</v>
          </cell>
          <cell r="L75">
            <v>10833.33</v>
          </cell>
          <cell r="M75">
            <v>4000000</v>
          </cell>
          <cell r="N75">
            <v>4000000</v>
          </cell>
          <cell r="O75">
            <v>4009600</v>
          </cell>
          <cell r="P75">
            <v>4000000</v>
          </cell>
          <cell r="Q75">
            <v>4020433.33</v>
          </cell>
          <cell r="R75" t="str">
            <v>JJ   26</v>
          </cell>
          <cell r="S75">
            <v>40569</v>
          </cell>
          <cell r="T75">
            <v>2011</v>
          </cell>
          <cell r="U75">
            <v>1</v>
          </cell>
          <cell r="V75">
            <v>118</v>
          </cell>
          <cell r="W75" t="str">
            <v>MS</v>
          </cell>
          <cell r="X75">
            <v>1.5</v>
          </cell>
          <cell r="Y75">
            <v>0.32</v>
          </cell>
          <cell r="Z75">
            <v>5.7463175796287262E-4</v>
          </cell>
          <cell r="AA75">
            <v>40451</v>
          </cell>
          <cell r="AB75">
            <v>9600</v>
          </cell>
          <cell r="AC75">
            <v>2.5999999999999999E-3</v>
          </cell>
          <cell r="AD75">
            <v>1</v>
          </cell>
          <cell r="AE75">
            <v>100.24</v>
          </cell>
          <cell r="AF75" t="str">
            <v>AAA</v>
          </cell>
          <cell r="AG75">
            <v>100</v>
          </cell>
          <cell r="AH75">
            <v>1.5</v>
          </cell>
          <cell r="AI75">
            <v>0.8</v>
          </cell>
          <cell r="AJ75">
            <v>2.6935863654509655E-3</v>
          </cell>
          <cell r="AK75">
            <v>3.3368551529070838E-3</v>
          </cell>
          <cell r="AL75" t="str">
            <v>AAA</v>
          </cell>
          <cell r="AM75" t="str">
            <v>Aaa</v>
          </cell>
          <cell r="AN75" t="str">
            <v>AAA</v>
          </cell>
          <cell r="AO75" t="str">
            <v>Government</v>
          </cell>
          <cell r="AP75" t="str">
            <v>Sovereign</v>
          </cell>
          <cell r="AQ75" t="str">
            <v>UNITED STATES</v>
          </cell>
          <cell r="AR75" t="str">
            <v>1/26/2011</v>
          </cell>
        </row>
        <row r="76">
          <cell r="A76" t="str">
            <v>CP Ltd</v>
          </cell>
          <cell r="B76" t="str">
            <v>BlackRock</v>
          </cell>
          <cell r="C76" t="str">
            <v>13407172</v>
          </cell>
          <cell r="D76" t="str">
            <v>USD</v>
          </cell>
          <cell r="E76" t="str">
            <v>015</v>
          </cell>
          <cell r="F76" t="str">
            <v>040</v>
          </cell>
          <cell r="G76" t="str">
            <v>FEDERAL HOME LN MTG</v>
          </cell>
          <cell r="H76" t="str">
            <v>2.200 DEC 17 13</v>
          </cell>
          <cell r="I76" t="str">
            <v>3128X9M23</v>
          </cell>
          <cell r="J76" t="str">
            <v>B</v>
          </cell>
          <cell r="K76" t="str">
            <v>CAL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MS   17</v>
          </cell>
          <cell r="S76">
            <v>41625</v>
          </cell>
          <cell r="T76">
            <v>2013</v>
          </cell>
          <cell r="U76">
            <v>12</v>
          </cell>
          <cell r="V76">
            <v>1174</v>
          </cell>
          <cell r="W76" t="str">
            <v>MS</v>
          </cell>
          <cell r="X76">
            <v>2.2000000000000002</v>
          </cell>
          <cell r="Y76">
            <v>3.08</v>
          </cell>
          <cell r="Z76">
            <v>0</v>
          </cell>
          <cell r="AA76">
            <v>40451</v>
          </cell>
          <cell r="AB76">
            <v>0</v>
          </cell>
          <cell r="AC76">
            <v>0.11220000000000001</v>
          </cell>
          <cell r="AD76">
            <v>1</v>
          </cell>
          <cell r="AE76">
            <v>100</v>
          </cell>
          <cell r="AF76" t="str">
            <v>AAA</v>
          </cell>
          <cell r="AG76">
            <v>99.67</v>
          </cell>
          <cell r="AH76">
            <v>2.2999999999999998</v>
          </cell>
          <cell r="AI76">
            <v>2.2000000000000002</v>
          </cell>
          <cell r="AJ76">
            <v>0</v>
          </cell>
          <cell r="AK76">
            <v>0</v>
          </cell>
          <cell r="AL76" t="str">
            <v>AAA</v>
          </cell>
          <cell r="AM76" t="str">
            <v>WR</v>
          </cell>
          <cell r="AN76" t="str">
            <v>AAA</v>
          </cell>
          <cell r="AO76" t="str">
            <v>Government</v>
          </cell>
          <cell r="AP76" t="str">
            <v>Sovereign</v>
          </cell>
          <cell r="AQ76" t="str">
            <v>UNITED STATES</v>
          </cell>
          <cell r="AR76" t="str">
            <v>#N/A Field Not Applicable</v>
          </cell>
        </row>
        <row r="77">
          <cell r="A77" t="str">
            <v>CP Ltd</v>
          </cell>
          <cell r="B77" t="str">
            <v>BlackRock</v>
          </cell>
          <cell r="C77" t="str">
            <v>13407172</v>
          </cell>
          <cell r="D77" t="str">
            <v>USD</v>
          </cell>
          <cell r="E77" t="str">
            <v>015</v>
          </cell>
          <cell r="F77" t="str">
            <v>040</v>
          </cell>
          <cell r="G77" t="str">
            <v>FEDERAL FARM CR BKS</v>
          </cell>
          <cell r="H77" t="str">
            <v>2.420 FEB 11 14</v>
          </cell>
          <cell r="I77" t="str">
            <v>31331JDL4</v>
          </cell>
          <cell r="J77" t="str">
            <v>B</v>
          </cell>
          <cell r="K77" t="str">
            <v>CAL</v>
          </cell>
          <cell r="L77">
            <v>13444.44</v>
          </cell>
          <cell r="M77">
            <v>4037287.25</v>
          </cell>
          <cell r="N77">
            <v>4039320</v>
          </cell>
          <cell r="O77">
            <v>4023000</v>
          </cell>
          <cell r="P77">
            <v>4000000</v>
          </cell>
          <cell r="Q77">
            <v>4036444.44</v>
          </cell>
          <cell r="R77" t="str">
            <v>FA   11</v>
          </cell>
          <cell r="S77">
            <v>41681</v>
          </cell>
          <cell r="T77">
            <v>2014</v>
          </cell>
          <cell r="U77">
            <v>2</v>
          </cell>
          <cell r="V77">
            <v>1230</v>
          </cell>
          <cell r="W77" t="str">
            <v>MS</v>
          </cell>
          <cell r="X77">
            <v>2.42</v>
          </cell>
          <cell r="Y77">
            <v>3.21</v>
          </cell>
          <cell r="Z77">
            <v>5.8180083111548271E-3</v>
          </cell>
          <cell r="AA77">
            <v>40451</v>
          </cell>
          <cell r="AB77">
            <v>-14287.25</v>
          </cell>
          <cell r="AC77">
            <v>0.1211</v>
          </cell>
          <cell r="AD77">
            <v>1</v>
          </cell>
          <cell r="AE77">
            <v>100.575</v>
          </cell>
          <cell r="AF77" t="str">
            <v>AAA</v>
          </cell>
          <cell r="AG77">
            <v>100.983</v>
          </cell>
          <cell r="AH77">
            <v>2.1</v>
          </cell>
          <cell r="AI77">
            <v>2.2000000000000002</v>
          </cell>
          <cell r="AJ77">
            <v>3.8061736615031577E-3</v>
          </cell>
          <cell r="AK77">
            <v>4.7151449673749997E-3</v>
          </cell>
          <cell r="AL77" t="str">
            <v>AAA</v>
          </cell>
          <cell r="AM77" t="str">
            <v>Aaa</v>
          </cell>
          <cell r="AN77" t="str">
            <v>AAA</v>
          </cell>
          <cell r="AO77" t="str">
            <v>Government</v>
          </cell>
          <cell r="AP77" t="str">
            <v>Sovereign</v>
          </cell>
          <cell r="AQ77" t="str">
            <v>UNITED STATES</v>
          </cell>
          <cell r="AR77" t="str">
            <v>2/11/2011</v>
          </cell>
        </row>
        <row r="78">
          <cell r="A78" t="str">
            <v>CP Ltd</v>
          </cell>
          <cell r="B78" t="str">
            <v>BlackRock</v>
          </cell>
          <cell r="C78" t="str">
            <v>13407172</v>
          </cell>
          <cell r="D78" t="str">
            <v>USD</v>
          </cell>
          <cell r="E78" t="str">
            <v>015</v>
          </cell>
          <cell r="F78" t="str">
            <v>040</v>
          </cell>
          <cell r="G78" t="str">
            <v>FEDERAL HOME LOAN BA</v>
          </cell>
          <cell r="H78" t="str">
            <v>1.000 FEB 07 11</v>
          </cell>
          <cell r="I78" t="str">
            <v>3133XUJD6</v>
          </cell>
          <cell r="J78" t="str">
            <v>B</v>
          </cell>
          <cell r="K78" t="str">
            <v>ZZZ</v>
          </cell>
          <cell r="L78">
            <v>6000</v>
          </cell>
          <cell r="M78">
            <v>4009318.48</v>
          </cell>
          <cell r="N78">
            <v>4017120</v>
          </cell>
          <cell r="O78">
            <v>4009400</v>
          </cell>
          <cell r="P78">
            <v>4000000</v>
          </cell>
          <cell r="Q78">
            <v>4015400</v>
          </cell>
          <cell r="R78" t="str">
            <v>FA    7</v>
          </cell>
          <cell r="S78">
            <v>40581</v>
          </cell>
          <cell r="T78">
            <v>2011</v>
          </cell>
          <cell r="U78">
            <v>2</v>
          </cell>
          <cell r="V78">
            <v>130</v>
          </cell>
          <cell r="W78" t="str">
            <v>MS</v>
          </cell>
          <cell r="X78">
            <v>1</v>
          </cell>
          <cell r="Y78">
            <v>0.35</v>
          </cell>
          <cell r="Z78">
            <v>6.2996765956125093E-4</v>
          </cell>
          <cell r="AA78">
            <v>40451</v>
          </cell>
          <cell r="AB78">
            <v>81.52</v>
          </cell>
          <cell r="AC78">
            <v>3.0000000000000001E-3</v>
          </cell>
          <cell r="AD78">
            <v>1</v>
          </cell>
          <cell r="AE78">
            <v>100.235</v>
          </cell>
          <cell r="AF78" t="str">
            <v>AAA</v>
          </cell>
          <cell r="AG78">
            <v>100.428</v>
          </cell>
          <cell r="AH78">
            <v>0.3</v>
          </cell>
          <cell r="AI78">
            <v>0.3</v>
          </cell>
          <cell r="AJ78">
            <v>5.3997227962392948E-4</v>
          </cell>
          <cell r="AK78">
            <v>6.6892575148167985E-4</v>
          </cell>
          <cell r="AL78" t="str">
            <v>AAA</v>
          </cell>
          <cell r="AM78" t="str">
            <v>Aaa</v>
          </cell>
          <cell r="AN78" t="str">
            <v>AAA</v>
          </cell>
          <cell r="AO78" t="str">
            <v>Government</v>
          </cell>
          <cell r="AP78" t="str">
            <v>Sovereign</v>
          </cell>
          <cell r="AQ78" t="str">
            <v>UNITED STATES</v>
          </cell>
          <cell r="AR78" t="str">
            <v>#N/A Field Not Applicable</v>
          </cell>
        </row>
        <row r="79">
          <cell r="A79" t="str">
            <v>CP Ltd</v>
          </cell>
          <cell r="B79" t="str">
            <v>BlackRock</v>
          </cell>
          <cell r="C79" t="str">
            <v>13407172</v>
          </cell>
          <cell r="D79" t="str">
            <v>USD</v>
          </cell>
          <cell r="E79" t="str">
            <v>015</v>
          </cell>
          <cell r="F79" t="str">
            <v>040</v>
          </cell>
          <cell r="G79" t="str">
            <v>FEDERAL HOME LN BKS</v>
          </cell>
          <cell r="H79" t="str">
            <v>0.625 JUN 15 11</v>
          </cell>
          <cell r="I79" t="str">
            <v>3133XWCC1</v>
          </cell>
          <cell r="J79" t="str">
            <v>B</v>
          </cell>
          <cell r="K79" t="str">
            <v>ZZZ</v>
          </cell>
          <cell r="L79">
            <v>5870.49</v>
          </cell>
          <cell r="M79">
            <v>3190151.9</v>
          </cell>
          <cell r="N79">
            <v>3190237.02</v>
          </cell>
          <cell r="O79">
            <v>3197496.5</v>
          </cell>
          <cell r="P79">
            <v>3190000</v>
          </cell>
          <cell r="Q79">
            <v>3203366.99</v>
          </cell>
          <cell r="R79" t="str">
            <v>JD   15</v>
          </cell>
          <cell r="S79">
            <v>40709</v>
          </cell>
          <cell r="T79">
            <v>2011</v>
          </cell>
          <cell r="U79">
            <v>6</v>
          </cell>
          <cell r="V79">
            <v>258</v>
          </cell>
          <cell r="W79" t="str">
            <v>MS</v>
          </cell>
          <cell r="X79">
            <v>0.625</v>
          </cell>
          <cell r="Y79">
            <v>0.71</v>
          </cell>
          <cell r="Z79">
            <v>1.0168323766176364E-3</v>
          </cell>
          <cell r="AA79">
            <v>40451</v>
          </cell>
          <cell r="AB79">
            <v>7344.6</v>
          </cell>
          <cell r="AC79">
            <v>8.5000000000000006E-3</v>
          </cell>
          <cell r="AD79">
            <v>1</v>
          </cell>
          <cell r="AE79">
            <v>100.235</v>
          </cell>
          <cell r="AF79" t="str">
            <v>AAA</v>
          </cell>
          <cell r="AG79">
            <v>100.00700000000001</v>
          </cell>
          <cell r="AH79">
            <v>0.6</v>
          </cell>
          <cell r="AI79">
            <v>0.3</v>
          </cell>
          <cell r="AJ79">
            <v>8.5929496615574908E-4</v>
          </cell>
          <cell r="AK79">
            <v>1.0645074806071323E-3</v>
          </cell>
          <cell r="AL79" t="str">
            <v>AAA</v>
          </cell>
          <cell r="AM79" t="str">
            <v>Aaa</v>
          </cell>
          <cell r="AN79" t="str">
            <v>AAA</v>
          </cell>
          <cell r="AO79" t="str">
            <v>Government</v>
          </cell>
          <cell r="AP79" t="str">
            <v>Sovereign</v>
          </cell>
          <cell r="AQ79" t="str">
            <v>UNITED STATES</v>
          </cell>
          <cell r="AR79" t="str">
            <v>#N/A Field Not Applicable</v>
          </cell>
        </row>
        <row r="80">
          <cell r="A80" t="str">
            <v>CP Ltd</v>
          </cell>
          <cell r="B80" t="str">
            <v>BlackRock</v>
          </cell>
          <cell r="C80" t="str">
            <v>13407172</v>
          </cell>
          <cell r="D80" t="str">
            <v>USD</v>
          </cell>
          <cell r="E80" t="str">
            <v>015</v>
          </cell>
          <cell r="F80" t="str">
            <v>040</v>
          </cell>
          <cell r="G80" t="str">
            <v>FEDERAL HOME LN BKS</v>
          </cell>
          <cell r="H80" t="str">
            <v>1.375 JUN 08 12</v>
          </cell>
          <cell r="I80" t="str">
            <v>3133XWKU2</v>
          </cell>
          <cell r="J80" t="str">
            <v>B</v>
          </cell>
          <cell r="K80" t="str">
            <v>ZZZ</v>
          </cell>
          <cell r="L80">
            <v>12947.92</v>
          </cell>
          <cell r="M80">
            <v>3031582.08</v>
          </cell>
          <cell r="N80">
            <v>3035940</v>
          </cell>
          <cell r="O80">
            <v>3045450</v>
          </cell>
          <cell r="P80">
            <v>3000000</v>
          </cell>
          <cell r="Q80">
            <v>3058397.92</v>
          </cell>
          <cell r="R80" t="str">
            <v>JD    8</v>
          </cell>
          <cell r="S80">
            <v>41068</v>
          </cell>
          <cell r="T80">
            <v>2012</v>
          </cell>
          <cell r="U80">
            <v>6</v>
          </cell>
          <cell r="V80">
            <v>617</v>
          </cell>
          <cell r="W80" t="str">
            <v>MS</v>
          </cell>
          <cell r="X80">
            <v>1.375</v>
          </cell>
          <cell r="Y80">
            <v>1.66</v>
          </cell>
          <cell r="Z80">
            <v>2.259212456613262E-3</v>
          </cell>
          <cell r="AA80">
            <v>40451</v>
          </cell>
          <cell r="AB80">
            <v>13867.92</v>
          </cell>
          <cell r="AC80">
            <v>3.6200000000000003E-2</v>
          </cell>
          <cell r="AD80">
            <v>1</v>
          </cell>
          <cell r="AE80">
            <v>101.515</v>
          </cell>
          <cell r="AF80" t="str">
            <v>AAA</v>
          </cell>
          <cell r="AG80">
            <v>101.19799999999999</v>
          </cell>
          <cell r="AH80">
            <v>0.7</v>
          </cell>
          <cell r="AI80">
            <v>0.5</v>
          </cell>
          <cell r="AJ80">
            <v>9.5267995158390564E-4</v>
          </cell>
          <cell r="AK80">
            <v>1.180194199929357E-3</v>
          </cell>
          <cell r="AL80" t="str">
            <v>AAA</v>
          </cell>
          <cell r="AM80" t="str">
            <v>Aaa</v>
          </cell>
          <cell r="AN80" t="str">
            <v>AAA</v>
          </cell>
          <cell r="AO80" t="str">
            <v>Government</v>
          </cell>
          <cell r="AP80" t="str">
            <v>Sovereign</v>
          </cell>
          <cell r="AQ80" t="str">
            <v>UNITED STATES</v>
          </cell>
          <cell r="AR80" t="str">
            <v>#N/A Field Not Applicable</v>
          </cell>
        </row>
        <row r="81">
          <cell r="A81" t="str">
            <v>CP Ltd</v>
          </cell>
          <cell r="B81" t="str">
            <v>BlackRock</v>
          </cell>
          <cell r="C81" t="str">
            <v>13407172</v>
          </cell>
          <cell r="D81" t="str">
            <v>USD</v>
          </cell>
          <cell r="E81" t="str">
            <v>015</v>
          </cell>
          <cell r="F81" t="str">
            <v>040</v>
          </cell>
          <cell r="G81" t="str">
            <v>FEDERAL HOME LOAN BA</v>
          </cell>
          <cell r="H81" t="str">
            <v>0.270 OCT 29 10</v>
          </cell>
          <cell r="I81" t="str">
            <v>3133XYCE3</v>
          </cell>
          <cell r="J81" t="str">
            <v>B</v>
          </cell>
          <cell r="K81" t="str">
            <v>ZZZ</v>
          </cell>
          <cell r="L81">
            <v>4560</v>
          </cell>
          <cell r="M81">
            <v>3999988.33</v>
          </cell>
          <cell r="N81">
            <v>3999940</v>
          </cell>
          <cell r="O81">
            <v>4000000</v>
          </cell>
          <cell r="P81">
            <v>4000000</v>
          </cell>
          <cell r="Q81">
            <v>4004560</v>
          </cell>
          <cell r="R81" t="str">
            <v>O    29</v>
          </cell>
          <cell r="S81">
            <v>40480</v>
          </cell>
          <cell r="T81">
            <v>2010</v>
          </cell>
          <cell r="U81">
            <v>10</v>
          </cell>
          <cell r="V81">
            <v>29</v>
          </cell>
          <cell r="W81" t="str">
            <v>MS</v>
          </cell>
          <cell r="X81">
            <v>0.27</v>
          </cell>
          <cell r="Y81">
            <v>0.08</v>
          </cell>
          <cell r="Z81">
            <v>1.436575203686797E-4</v>
          </cell>
          <cell r="AA81">
            <v>40451</v>
          </cell>
          <cell r="AB81">
            <v>11.67</v>
          </cell>
          <cell r="AC81">
            <v>5.0000000000000001E-4</v>
          </cell>
          <cell r="AD81">
            <v>1</v>
          </cell>
          <cell r="AE81">
            <v>100</v>
          </cell>
          <cell r="AF81" t="str">
            <v>AAA</v>
          </cell>
          <cell r="AG81">
            <v>99.998999999999995</v>
          </cell>
          <cell r="AH81">
            <v>0.3</v>
          </cell>
          <cell r="AI81">
            <v>0.3</v>
          </cell>
          <cell r="AJ81">
            <v>5.3871570138254888E-4</v>
          </cell>
          <cell r="AK81">
            <v>6.6736908352643513E-4</v>
          </cell>
          <cell r="AL81" t="str">
            <v>AAA</v>
          </cell>
          <cell r="AM81" t="str">
            <v>Aaa</v>
          </cell>
          <cell r="AN81" t="str">
            <v>AAA</v>
          </cell>
          <cell r="AO81" t="str">
            <v>Government</v>
          </cell>
          <cell r="AP81" t="str">
            <v>Sovereign</v>
          </cell>
          <cell r="AQ81" t="str">
            <v>UNITED STATES</v>
          </cell>
          <cell r="AR81" t="str">
            <v>#N/A Field Not Applicable</v>
          </cell>
        </row>
        <row r="82">
          <cell r="A82" t="str">
            <v>CP Ltd</v>
          </cell>
          <cell r="B82" t="str">
            <v>BlackRock</v>
          </cell>
          <cell r="C82" t="str">
            <v>13407172</v>
          </cell>
          <cell r="D82" t="str">
            <v>USD</v>
          </cell>
          <cell r="E82" t="str">
            <v>015</v>
          </cell>
          <cell r="F82" t="str">
            <v>040</v>
          </cell>
          <cell r="G82" t="str">
            <v>FEDERAL HOME LN MTG</v>
          </cell>
          <cell r="H82" t="str">
            <v>1.250 DEC 28 12</v>
          </cell>
          <cell r="I82" t="str">
            <v>3134G1LB8</v>
          </cell>
          <cell r="J82" t="str">
            <v>B</v>
          </cell>
          <cell r="K82" t="str">
            <v>CAL</v>
          </cell>
          <cell r="L82">
            <v>15500</v>
          </cell>
          <cell r="M82">
            <v>4806523.01</v>
          </cell>
          <cell r="N82">
            <v>4807200</v>
          </cell>
          <cell r="O82">
            <v>4807200</v>
          </cell>
          <cell r="P82">
            <v>4800000</v>
          </cell>
          <cell r="Q82">
            <v>4822700</v>
          </cell>
          <cell r="R82" t="str">
            <v>JD   28</v>
          </cell>
          <cell r="S82">
            <v>40540</v>
          </cell>
          <cell r="T82">
            <v>2010</v>
          </cell>
          <cell r="U82">
            <v>12</v>
          </cell>
          <cell r="V82">
            <v>89</v>
          </cell>
          <cell r="W82" t="str">
            <v>MS</v>
          </cell>
          <cell r="X82">
            <v>1.25</v>
          </cell>
          <cell r="Y82">
            <v>0.24</v>
          </cell>
          <cell r="Z82">
            <v>5.1787139379849332E-4</v>
          </cell>
          <cell r="AA82">
            <v>40451</v>
          </cell>
          <cell r="AB82">
            <v>676.99</v>
          </cell>
          <cell r="AC82">
            <v>1.8E-3</v>
          </cell>
          <cell r="AD82">
            <v>1</v>
          </cell>
          <cell r="AE82">
            <v>100.15</v>
          </cell>
          <cell r="AF82" t="str">
            <v>AAA</v>
          </cell>
          <cell r="AG82">
            <v>100.15</v>
          </cell>
          <cell r="AH82">
            <v>0.9</v>
          </cell>
          <cell r="AI82">
            <v>0.6</v>
          </cell>
          <cell r="AJ82">
            <v>1.9420177267443501E-3</v>
          </cell>
          <cell r="AK82">
            <v>2.4058006610227448E-3</v>
          </cell>
          <cell r="AL82" t="str">
            <v>AAA</v>
          </cell>
          <cell r="AM82" t="str">
            <v>Aaa</v>
          </cell>
          <cell r="AN82" t="str">
            <v>AAA</v>
          </cell>
          <cell r="AO82" t="str">
            <v>Government</v>
          </cell>
          <cell r="AP82" t="str">
            <v>Sovereign</v>
          </cell>
          <cell r="AQ82" t="str">
            <v>UNITED STATES</v>
          </cell>
          <cell r="AR82" t="str">
            <v>12/28/2010</v>
          </cell>
        </row>
        <row r="83">
          <cell r="A83" t="str">
            <v>CP Ltd</v>
          </cell>
          <cell r="B83" t="str">
            <v>BlackRock</v>
          </cell>
          <cell r="C83" t="str">
            <v>13407172</v>
          </cell>
          <cell r="D83" t="str">
            <v>USD</v>
          </cell>
          <cell r="E83" t="str">
            <v>015</v>
          </cell>
          <cell r="F83" t="str">
            <v>040</v>
          </cell>
          <cell r="G83" t="str">
            <v>FEDERAL NTL MTG ASSN</v>
          </cell>
          <cell r="H83" t="str">
            <v>1.100 APR 29 13</v>
          </cell>
          <cell r="I83" t="str">
            <v>3136FM4L5</v>
          </cell>
          <cell r="J83" t="str">
            <v>B</v>
          </cell>
          <cell r="K83" t="str">
            <v>CAL</v>
          </cell>
          <cell r="L83">
            <v>8525</v>
          </cell>
          <cell r="M83">
            <v>4504365.9000000004</v>
          </cell>
          <cell r="N83">
            <v>4504635</v>
          </cell>
          <cell r="O83">
            <v>4513275</v>
          </cell>
          <cell r="P83">
            <v>4500000</v>
          </cell>
          <cell r="Q83">
            <v>4521800</v>
          </cell>
          <cell r="R83" t="str">
            <v>AO   29</v>
          </cell>
          <cell r="S83">
            <v>40662</v>
          </cell>
          <cell r="T83">
            <v>2011</v>
          </cell>
          <cell r="U83">
            <v>4</v>
          </cell>
          <cell r="V83">
            <v>211</v>
          </cell>
          <cell r="W83" t="str">
            <v>MS</v>
          </cell>
          <cell r="X83">
            <v>1.1000000000000001</v>
          </cell>
          <cell r="Y83">
            <v>0.57999999999999996</v>
          </cell>
          <cell r="Z83">
            <v>1.1728468620800857E-3</v>
          </cell>
          <cell r="AA83">
            <v>40451</v>
          </cell>
          <cell r="AB83">
            <v>8909.1</v>
          </cell>
          <cell r="AC83">
            <v>6.1999999999999998E-3</v>
          </cell>
          <cell r="AD83">
            <v>1</v>
          </cell>
          <cell r="AE83">
            <v>100.295</v>
          </cell>
          <cell r="AF83" t="str">
            <v>AAA</v>
          </cell>
          <cell r="AG83">
            <v>100.10299999999999</v>
          </cell>
          <cell r="AH83">
            <v>1</v>
          </cell>
          <cell r="AI83">
            <v>0.6</v>
          </cell>
          <cell r="AJ83">
            <v>2.0221497622070444E-3</v>
          </cell>
          <cell r="AK83">
            <v>2.5050694273323257E-3</v>
          </cell>
          <cell r="AL83" t="str">
            <v>AAA</v>
          </cell>
          <cell r="AM83" t="str">
            <v>Aaa</v>
          </cell>
          <cell r="AN83" t="str">
            <v>AAA</v>
          </cell>
          <cell r="AO83" t="str">
            <v>Government</v>
          </cell>
          <cell r="AP83" t="str">
            <v>Sovereign</v>
          </cell>
          <cell r="AQ83" t="str">
            <v>UNITED STATES</v>
          </cell>
          <cell r="AR83" t="str">
            <v>4/29/2011</v>
          </cell>
        </row>
        <row r="84">
          <cell r="A84" t="str">
            <v>CP Ltd</v>
          </cell>
          <cell r="B84" t="str">
            <v>BlackRock</v>
          </cell>
          <cell r="C84" t="str">
            <v>13407172</v>
          </cell>
          <cell r="D84" t="str">
            <v>USD</v>
          </cell>
          <cell r="E84" t="str">
            <v>015</v>
          </cell>
          <cell r="F84" t="str">
            <v>040</v>
          </cell>
          <cell r="G84" t="str">
            <v>FEDERAL NTL MTG ASSN</v>
          </cell>
          <cell r="H84" t="str">
            <v>2.000 APR 19 13</v>
          </cell>
          <cell r="I84" t="str">
            <v>31398AN57</v>
          </cell>
          <cell r="J84" t="str">
            <v>B</v>
          </cell>
          <cell r="K84" t="str">
            <v>CAL</v>
          </cell>
          <cell r="L84">
            <v>42300</v>
          </cell>
          <cell r="M84">
            <v>4758698.41</v>
          </cell>
          <cell r="N84">
            <v>4764625</v>
          </cell>
          <cell r="O84">
            <v>4761570</v>
          </cell>
          <cell r="P84">
            <v>4700000</v>
          </cell>
          <cell r="Q84">
            <v>4803870</v>
          </cell>
          <cell r="R84" t="str">
            <v>AO   19</v>
          </cell>
          <cell r="S84">
            <v>40835</v>
          </cell>
          <cell r="T84">
            <v>2011</v>
          </cell>
          <cell r="U84">
            <v>10</v>
          </cell>
          <cell r="V84">
            <v>384</v>
          </cell>
          <cell r="W84" t="str">
            <v>MS</v>
          </cell>
          <cell r="X84">
            <v>2</v>
          </cell>
          <cell r="Y84">
            <v>1.03</v>
          </cell>
          <cell r="Z84">
            <v>2.2004173515172108E-3</v>
          </cell>
          <cell r="AA84">
            <v>40451</v>
          </cell>
          <cell r="AB84">
            <v>2871.59</v>
          </cell>
          <cell r="AC84">
            <v>1.6E-2</v>
          </cell>
          <cell r="AD84">
            <v>1</v>
          </cell>
          <cell r="AE84">
            <v>101.31</v>
          </cell>
          <cell r="AF84" t="str">
            <v>AAA</v>
          </cell>
          <cell r="AG84">
            <v>101.375</v>
          </cell>
          <cell r="AH84">
            <v>0.9</v>
          </cell>
          <cell r="AI84">
            <v>0.7</v>
          </cell>
          <cell r="AJ84">
            <v>1.9226947731703782E-3</v>
          </cell>
          <cell r="AK84">
            <v>2.3818630965808871E-3</v>
          </cell>
          <cell r="AL84" t="str">
            <v>AAA</v>
          </cell>
          <cell r="AM84" t="str">
            <v>Aaa</v>
          </cell>
          <cell r="AN84" t="str">
            <v>AAA</v>
          </cell>
          <cell r="AO84" t="str">
            <v>Government</v>
          </cell>
          <cell r="AP84" t="str">
            <v>Sovereign</v>
          </cell>
          <cell r="AQ84" t="str">
            <v>UNITED STATES</v>
          </cell>
          <cell r="AR84" t="str">
            <v>10/19/2011</v>
          </cell>
        </row>
        <row r="85">
          <cell r="A85" t="str">
            <v>CP Ltd</v>
          </cell>
          <cell r="B85" t="str">
            <v>BlackRock</v>
          </cell>
          <cell r="C85" t="str">
            <v>13407172</v>
          </cell>
          <cell r="D85" t="str">
            <v>USD</v>
          </cell>
          <cell r="E85" t="str">
            <v>015</v>
          </cell>
          <cell r="F85" t="str">
            <v>040</v>
          </cell>
          <cell r="G85" t="str">
            <v>TENNESSEE VALLEY AUT</v>
          </cell>
          <cell r="H85" t="str">
            <v>6.790 MAY 23 12</v>
          </cell>
          <cell r="I85" t="str">
            <v>880591DT6</v>
          </cell>
          <cell r="J85" t="str">
            <v>B</v>
          </cell>
          <cell r="K85" t="str">
            <v>PUT</v>
          </cell>
          <cell r="L85">
            <v>36213.33</v>
          </cell>
          <cell r="M85">
            <v>1625460.74</v>
          </cell>
          <cell r="N85">
            <v>1702410</v>
          </cell>
          <cell r="O85">
            <v>1652385</v>
          </cell>
          <cell r="P85">
            <v>1500000</v>
          </cell>
          <cell r="Q85">
            <v>1688598.33</v>
          </cell>
          <cell r="R85" t="str">
            <v>MN   23</v>
          </cell>
          <cell r="S85">
            <v>41052</v>
          </cell>
          <cell r="T85">
            <v>2012</v>
          </cell>
          <cell r="U85">
            <v>5</v>
          </cell>
          <cell r="V85">
            <v>601</v>
          </cell>
          <cell r="W85" t="str">
            <v>MS</v>
          </cell>
          <cell r="X85">
            <v>6.79</v>
          </cell>
          <cell r="Y85">
            <v>1.55</v>
          </cell>
          <cell r="Z85">
            <v>1.1310657124336244E-3</v>
          </cell>
          <cell r="AA85">
            <v>40451</v>
          </cell>
          <cell r="AB85">
            <v>26924.26</v>
          </cell>
          <cell r="AC85">
            <v>3.2799999999999996E-2</v>
          </cell>
          <cell r="AD85">
            <v>1</v>
          </cell>
          <cell r="AE85">
            <v>110.15899999999999</v>
          </cell>
          <cell r="AF85" t="str">
            <v>AAA</v>
          </cell>
          <cell r="AG85">
            <v>113.494</v>
          </cell>
          <cell r="AH85">
            <v>1.6</v>
          </cell>
          <cell r="AI85">
            <v>0.6</v>
          </cell>
          <cell r="AJ85">
            <v>1.16755170315729E-3</v>
          </cell>
          <cell r="AK85">
            <v>1.4463805456312432E-3</v>
          </cell>
          <cell r="AL85" t="str">
            <v>AAA</v>
          </cell>
          <cell r="AM85" t="str">
            <v>Aaa</v>
          </cell>
          <cell r="AN85" t="str">
            <v>AAA</v>
          </cell>
          <cell r="AO85" t="str">
            <v>Government</v>
          </cell>
          <cell r="AP85" t="str">
            <v>Sovereign</v>
          </cell>
          <cell r="AQ85" t="str">
            <v>UNITED STATES</v>
          </cell>
          <cell r="AR85" t="str">
            <v>#N/A Field Not Applicable</v>
          </cell>
        </row>
        <row r="86">
          <cell r="A86" t="str">
            <v>CP Ltd</v>
          </cell>
          <cell r="B86" t="str">
            <v>BlackRock</v>
          </cell>
          <cell r="C86" t="str">
            <v>13407172</v>
          </cell>
          <cell r="D86" t="str">
            <v>USD</v>
          </cell>
          <cell r="E86" t="str">
            <v>005</v>
          </cell>
          <cell r="F86" t="str">
            <v>040</v>
          </cell>
          <cell r="G86" t="str">
            <v>CANADIAN MTGE &amp; HOUS</v>
          </cell>
          <cell r="H86" t="str">
            <v>5.0 01 SEP 2011</v>
          </cell>
          <cell r="I86" t="str">
            <v>B135143AZ8</v>
          </cell>
          <cell r="J86" t="str">
            <v>B</v>
          </cell>
          <cell r="K86" t="str">
            <v>ZZZ</v>
          </cell>
          <cell r="L86">
            <v>5416.67</v>
          </cell>
          <cell r="M86">
            <v>1349967.89</v>
          </cell>
          <cell r="N86">
            <v>1385020</v>
          </cell>
          <cell r="O86">
            <v>1355185</v>
          </cell>
          <cell r="P86">
            <v>1300000</v>
          </cell>
          <cell r="Q86">
            <v>1360601.67</v>
          </cell>
          <cell r="R86" t="str">
            <v>MS    1</v>
          </cell>
          <cell r="S86">
            <v>40787</v>
          </cell>
          <cell r="T86">
            <v>2011</v>
          </cell>
          <cell r="U86">
            <v>9</v>
          </cell>
          <cell r="V86">
            <v>336</v>
          </cell>
          <cell r="W86" t="str">
            <v>MS</v>
          </cell>
          <cell r="X86">
            <v>5</v>
          </cell>
          <cell r="Y86">
            <v>0.91</v>
          </cell>
          <cell r="Z86">
            <v>5.5149869051559228E-4</v>
          </cell>
          <cell r="AA86">
            <v>40451</v>
          </cell>
          <cell r="AB86">
            <v>5217.1099999999997</v>
          </cell>
          <cell r="AC86">
            <v>1.2800000000000001E-2</v>
          </cell>
          <cell r="AD86">
            <v>1</v>
          </cell>
          <cell r="AE86">
            <v>104.245</v>
          </cell>
          <cell r="AF86" t="str">
            <v>AAA</v>
          </cell>
          <cell r="AG86">
            <v>106.54</v>
          </cell>
          <cell r="AH86">
            <v>0.8</v>
          </cell>
          <cell r="AI86">
            <v>0.4</v>
          </cell>
          <cell r="AJ86">
            <v>4.848340136400811E-4</v>
          </cell>
          <cell r="AK86">
            <v>6.006196413340804E-4</v>
          </cell>
          <cell r="AL86" t="str">
            <v>AAA</v>
          </cell>
          <cell r="AM86" t="str">
            <v>Aaa</v>
          </cell>
          <cell r="AN86" t="str">
            <v>AAA</v>
          </cell>
          <cell r="AO86" t="str">
            <v>Government</v>
          </cell>
          <cell r="AP86" t="str">
            <v>Sovereign</v>
          </cell>
          <cell r="AQ86" t="str">
            <v>CANADA</v>
          </cell>
          <cell r="AR86" t="str">
            <v>#N/A Field Not Applicable</v>
          </cell>
        </row>
        <row r="87">
          <cell r="A87" t="str">
            <v>CP Ltd</v>
          </cell>
          <cell r="B87" t="str">
            <v>BlackRock</v>
          </cell>
          <cell r="C87" t="str">
            <v>13407172</v>
          </cell>
          <cell r="D87" t="str">
            <v>USD</v>
          </cell>
          <cell r="E87" t="str">
            <v>005</v>
          </cell>
          <cell r="F87" t="str">
            <v>040</v>
          </cell>
          <cell r="G87" t="str">
            <v>EXPORT DEV CANADA</v>
          </cell>
          <cell r="H87" t="str">
            <v>4.50 25 OCT 201</v>
          </cell>
          <cell r="I87" t="str">
            <v>B30216BAZ5</v>
          </cell>
          <cell r="J87" t="str">
            <v>B</v>
          </cell>
          <cell r="K87" t="str">
            <v>ZZZ</v>
          </cell>
          <cell r="L87">
            <v>70200</v>
          </cell>
          <cell r="M87">
            <v>3831108.37</v>
          </cell>
          <cell r="N87">
            <v>3865392</v>
          </cell>
          <cell r="O87">
            <v>3886092</v>
          </cell>
          <cell r="P87">
            <v>3600000</v>
          </cell>
          <cell r="Q87">
            <v>3956292</v>
          </cell>
          <cell r="R87" t="str">
            <v>AO   25</v>
          </cell>
          <cell r="S87">
            <v>41207</v>
          </cell>
          <cell r="T87">
            <v>2012</v>
          </cell>
          <cell r="U87">
            <v>10</v>
          </cell>
          <cell r="V87">
            <v>756</v>
          </cell>
          <cell r="W87" t="str">
            <v>MS</v>
          </cell>
          <cell r="X87">
            <v>4.5</v>
          </cell>
          <cell r="Y87">
            <v>1.96</v>
          </cell>
          <cell r="Z87">
            <v>3.3710109481990438E-3</v>
          </cell>
          <cell r="AA87">
            <v>40451</v>
          </cell>
          <cell r="AB87">
            <v>54983.63</v>
          </cell>
          <cell r="AC87">
            <v>4.9699999999999994E-2</v>
          </cell>
          <cell r="AD87">
            <v>1</v>
          </cell>
          <cell r="AE87">
            <v>107.947</v>
          </cell>
          <cell r="AF87" t="str">
            <v>AAA</v>
          </cell>
          <cell r="AG87">
            <v>107.37200000000001</v>
          </cell>
          <cell r="AH87">
            <v>1.3</v>
          </cell>
          <cell r="AI87">
            <v>0.6</v>
          </cell>
          <cell r="AJ87">
            <v>2.2358746084993656E-3</v>
          </cell>
          <cell r="AK87">
            <v>2.769834969585658E-3</v>
          </cell>
          <cell r="AL87" t="str">
            <v>AAA</v>
          </cell>
          <cell r="AM87" t="str">
            <v>Aaa</v>
          </cell>
          <cell r="AN87" t="str">
            <v>AAA</v>
          </cell>
          <cell r="AO87" t="str">
            <v>Government</v>
          </cell>
          <cell r="AP87" t="str">
            <v>Sovereign</v>
          </cell>
          <cell r="AQ87" t="str">
            <v>CANADA</v>
          </cell>
          <cell r="AR87" t="str">
            <v>#N/A Field Not Applicable</v>
          </cell>
        </row>
        <row r="88">
          <cell r="A88" t="str">
            <v>CP Inc</v>
          </cell>
          <cell r="B88" t="str">
            <v>UBS</v>
          </cell>
          <cell r="C88" t="str">
            <v>13409102</v>
          </cell>
          <cell r="D88" t="str">
            <v>USD</v>
          </cell>
          <cell r="E88" t="str">
            <v>015</v>
          </cell>
          <cell r="F88" t="str">
            <v>040</v>
          </cell>
          <cell r="G88" t="str">
            <v>FEDERAL HOME LN MTG</v>
          </cell>
          <cell r="H88" t="str">
            <v>4.750 DEC 08 10</v>
          </cell>
          <cell r="I88" t="str">
            <v>3128X2EV3</v>
          </cell>
          <cell r="J88" t="str">
            <v>B</v>
          </cell>
          <cell r="K88" t="str">
            <v>CAL</v>
          </cell>
          <cell r="L88">
            <v>35410.589999999997</v>
          </cell>
          <cell r="M88">
            <v>2381132.4</v>
          </cell>
          <cell r="N88">
            <v>2457246.25</v>
          </cell>
          <cell r="O88">
            <v>2394950</v>
          </cell>
          <cell r="P88">
            <v>2375000</v>
          </cell>
          <cell r="Q88">
            <v>2430360.59</v>
          </cell>
          <cell r="R88" t="str">
            <v>JD    8</v>
          </cell>
          <cell r="S88">
            <v>40520</v>
          </cell>
          <cell r="T88">
            <v>2010</v>
          </cell>
          <cell r="U88">
            <v>12</v>
          </cell>
          <cell r="V88">
            <v>69</v>
          </cell>
          <cell r="W88" t="str">
            <v>MS</v>
          </cell>
          <cell r="X88">
            <v>4.75</v>
          </cell>
          <cell r="Y88">
            <v>0.19</v>
          </cell>
          <cell r="Z88">
            <v>2.0310321595416194E-4</v>
          </cell>
          <cell r="AA88">
            <v>40451</v>
          </cell>
          <cell r="AB88">
            <v>13817.6</v>
          </cell>
          <cell r="AC88">
            <v>1.2999999999999999E-3</v>
          </cell>
          <cell r="AD88">
            <v>1</v>
          </cell>
          <cell r="AE88">
            <v>100.84</v>
          </cell>
          <cell r="AF88" t="str">
            <v>AAA</v>
          </cell>
          <cell r="AG88">
            <v>103.46299999999999</v>
          </cell>
          <cell r="AH88">
            <v>1.7</v>
          </cell>
          <cell r="AI88">
            <v>0.2</v>
          </cell>
          <cell r="AJ88">
            <v>1.8172393006425011E-3</v>
          </cell>
          <cell r="AK88">
            <v>2.2512232769633031E-3</v>
          </cell>
          <cell r="AL88" t="str">
            <v>AAA</v>
          </cell>
          <cell r="AM88" t="str">
            <v>Aaa</v>
          </cell>
          <cell r="AN88" t="str">
            <v>AAA</v>
          </cell>
          <cell r="AO88" t="str">
            <v>Government</v>
          </cell>
          <cell r="AP88" t="str">
            <v>Sovereign</v>
          </cell>
          <cell r="AQ88" t="str">
            <v>UNITED STATES</v>
          </cell>
          <cell r="AR88" t="str">
            <v>#N/A Field Not Applicable</v>
          </cell>
        </row>
        <row r="89">
          <cell r="A89" t="str">
            <v>CP Inc</v>
          </cell>
          <cell r="B89" t="str">
            <v>UBS</v>
          </cell>
          <cell r="C89" t="str">
            <v>13409102</v>
          </cell>
          <cell r="D89" t="str">
            <v>USD</v>
          </cell>
          <cell r="E89" t="str">
            <v>015</v>
          </cell>
          <cell r="F89" t="str">
            <v>040</v>
          </cell>
          <cell r="G89" t="str">
            <v>FEDERAL HOME LN BKS</v>
          </cell>
          <cell r="H89" t="str">
            <v>1.750 MAR 08 13</v>
          </cell>
          <cell r="I89" t="str">
            <v>3133XWX87</v>
          </cell>
          <cell r="J89" t="str">
            <v>B</v>
          </cell>
          <cell r="K89" t="str">
            <v>ZZZ</v>
          </cell>
          <cell r="L89">
            <v>5590.28</v>
          </cell>
          <cell r="M89">
            <v>5108542.9400000004</v>
          </cell>
          <cell r="N89">
            <v>5112450</v>
          </cell>
          <cell r="O89">
            <v>5137750</v>
          </cell>
          <cell r="P89">
            <v>5000000</v>
          </cell>
          <cell r="Q89">
            <v>5143340.28</v>
          </cell>
          <cell r="R89" t="str">
            <v>MS    8</v>
          </cell>
          <cell r="S89">
            <v>41341</v>
          </cell>
          <cell r="T89">
            <v>2013</v>
          </cell>
          <cell r="U89">
            <v>3</v>
          </cell>
          <cell r="V89">
            <v>890</v>
          </cell>
          <cell r="W89" t="str">
            <v>MS</v>
          </cell>
          <cell r="X89">
            <v>1.75</v>
          </cell>
          <cell r="Y89">
            <v>2.39</v>
          </cell>
          <cell r="Z89">
            <v>5.481186808184409E-3</v>
          </cell>
          <cell r="AA89">
            <v>40451</v>
          </cell>
          <cell r="AB89">
            <v>29207.06</v>
          </cell>
          <cell r="AC89">
            <v>6.9599999999999995E-2</v>
          </cell>
          <cell r="AD89">
            <v>1</v>
          </cell>
          <cell r="AE89">
            <v>102.755</v>
          </cell>
          <cell r="AF89" t="str">
            <v>AAA</v>
          </cell>
          <cell r="AG89">
            <v>102.249</v>
          </cell>
          <cell r="AH89">
            <v>0.8</v>
          </cell>
          <cell r="AI89">
            <v>0.6</v>
          </cell>
          <cell r="AJ89">
            <v>1.8347068814006386E-3</v>
          </cell>
          <cell r="AK89">
            <v>2.2728623777581473E-3</v>
          </cell>
          <cell r="AL89" t="str">
            <v>AAA</v>
          </cell>
          <cell r="AM89" t="str">
            <v>Aaa</v>
          </cell>
          <cell r="AN89" t="str">
            <v>AAA</v>
          </cell>
          <cell r="AO89" t="str">
            <v>Government</v>
          </cell>
          <cell r="AP89" t="str">
            <v>Sovereign</v>
          </cell>
          <cell r="AQ89" t="str">
            <v>UNITED STATES</v>
          </cell>
          <cell r="AR89" t="str">
            <v>#N/A Field Not Applicable</v>
          </cell>
        </row>
        <row r="90">
          <cell r="A90" t="str">
            <v>CP Inc</v>
          </cell>
          <cell r="B90" t="str">
            <v>UBS</v>
          </cell>
          <cell r="C90" t="str">
            <v>13409102</v>
          </cell>
          <cell r="D90" t="str">
            <v>USD</v>
          </cell>
          <cell r="E90" t="str">
            <v>015</v>
          </cell>
          <cell r="F90" t="str">
            <v>040</v>
          </cell>
          <cell r="G90" t="str">
            <v>FEDERAL HOME LOAN BA</v>
          </cell>
          <cell r="H90" t="str">
            <v>1.625 JUN 14 13</v>
          </cell>
          <cell r="I90" t="str">
            <v>3133XYHD0</v>
          </cell>
          <cell r="J90" t="str">
            <v>B</v>
          </cell>
          <cell r="K90" t="str">
            <v>ZZZ</v>
          </cell>
          <cell r="L90">
            <v>32500</v>
          </cell>
          <cell r="M90">
            <v>5044351.38</v>
          </cell>
          <cell r="N90">
            <v>5048800</v>
          </cell>
          <cell r="O90">
            <v>5120250</v>
          </cell>
          <cell r="P90">
            <v>5000000</v>
          </cell>
          <cell r="Q90">
            <v>5152750</v>
          </cell>
          <cell r="R90" t="str">
            <v>JD   14</v>
          </cell>
          <cell r="S90">
            <v>41439</v>
          </cell>
          <cell r="T90">
            <v>2013</v>
          </cell>
          <cell r="U90">
            <v>6</v>
          </cell>
          <cell r="V90">
            <v>988</v>
          </cell>
          <cell r="W90" t="str">
            <v>MS</v>
          </cell>
          <cell r="X90">
            <v>1.625</v>
          </cell>
          <cell r="Y90">
            <v>2.64</v>
          </cell>
          <cell r="Z90">
            <v>5.9784542838731752E-3</v>
          </cell>
          <cell r="AA90">
            <v>40451</v>
          </cell>
          <cell r="AB90">
            <v>75898.62</v>
          </cell>
          <cell r="AC90">
            <v>8.3699999999999997E-2</v>
          </cell>
          <cell r="AD90">
            <v>1</v>
          </cell>
          <cell r="AE90">
            <v>102.405</v>
          </cell>
          <cell r="AF90" t="str">
            <v>AAA</v>
          </cell>
          <cell r="AG90">
            <v>100.976</v>
          </cell>
          <cell r="AH90">
            <v>1.3</v>
          </cell>
          <cell r="AI90">
            <v>0.7</v>
          </cell>
          <cell r="AJ90">
            <v>2.9439358216042147E-3</v>
          </cell>
          <cell r="AK90">
            <v>3.6469918106758412E-3</v>
          </cell>
          <cell r="AL90" t="str">
            <v>AAA</v>
          </cell>
          <cell r="AM90" t="str">
            <v>Aaa</v>
          </cell>
          <cell r="AN90" t="str">
            <v>AAA</v>
          </cell>
          <cell r="AO90" t="str">
            <v>Government</v>
          </cell>
          <cell r="AP90" t="str">
            <v>Sovereign</v>
          </cell>
          <cell r="AQ90" t="str">
            <v>UNITED STATES</v>
          </cell>
          <cell r="AR90" t="str">
            <v>#N/A Field Not Applicable</v>
          </cell>
        </row>
        <row r="91">
          <cell r="A91" t="str">
            <v>CP Inc</v>
          </cell>
          <cell r="B91" t="str">
            <v>UBS</v>
          </cell>
          <cell r="C91" t="str">
            <v>13409102</v>
          </cell>
          <cell r="D91" t="str">
            <v>USD</v>
          </cell>
          <cell r="E91" t="str">
            <v>015</v>
          </cell>
          <cell r="F91" t="str">
            <v>040</v>
          </cell>
          <cell r="G91" t="str">
            <v>FEDERAL HOME LN MTG</v>
          </cell>
          <cell r="H91" t="str">
            <v>1.000 AUG 28 12</v>
          </cell>
          <cell r="I91" t="str">
            <v>3134G1GQ1</v>
          </cell>
          <cell r="J91" t="str">
            <v>B</v>
          </cell>
          <cell r="K91" t="str">
            <v>ZZZ</v>
          </cell>
          <cell r="L91">
            <v>4583.33</v>
          </cell>
          <cell r="M91">
            <v>5032071.42</v>
          </cell>
          <cell r="N91">
            <v>5034050</v>
          </cell>
          <cell r="O91">
            <v>5045500</v>
          </cell>
          <cell r="P91">
            <v>5000000</v>
          </cell>
          <cell r="Q91">
            <v>5050083.33</v>
          </cell>
          <cell r="R91" t="str">
            <v>FA   28</v>
          </cell>
          <cell r="S91">
            <v>41149</v>
          </cell>
          <cell r="T91">
            <v>2012</v>
          </cell>
          <cell r="U91">
            <v>8</v>
          </cell>
          <cell r="V91">
            <v>698</v>
          </cell>
          <cell r="W91" t="str">
            <v>MS</v>
          </cell>
          <cell r="X91">
            <v>1</v>
          </cell>
          <cell r="Y91">
            <v>1.89</v>
          </cell>
          <cell r="Z91">
            <v>4.2696104745695556E-3</v>
          </cell>
          <cell r="AA91">
            <v>40451</v>
          </cell>
          <cell r="AB91">
            <v>13428.58</v>
          </cell>
          <cell r="AC91">
            <v>4.5400000000000003E-2</v>
          </cell>
          <cell r="AD91">
            <v>1</v>
          </cell>
          <cell r="AE91">
            <v>100.91</v>
          </cell>
          <cell r="AF91" t="str">
            <v>AAA</v>
          </cell>
          <cell r="AG91">
            <v>100.681</v>
          </cell>
          <cell r="AH91">
            <v>0.7</v>
          </cell>
          <cell r="AI91">
            <v>0.5</v>
          </cell>
          <cell r="AJ91">
            <v>1.581337212803539E-3</v>
          </cell>
          <cell r="AK91">
            <v>1.9589842355560712E-3</v>
          </cell>
          <cell r="AL91" t="str">
            <v>AAA</v>
          </cell>
          <cell r="AM91" t="str">
            <v>Aaa</v>
          </cell>
          <cell r="AN91" t="str">
            <v>AAA</v>
          </cell>
          <cell r="AO91" t="str">
            <v>Government</v>
          </cell>
          <cell r="AP91" t="str">
            <v>Sovereign</v>
          </cell>
          <cell r="AQ91" t="str">
            <v>UNITED STATES</v>
          </cell>
          <cell r="AR91" t="str">
            <v>#N/A Field Not Applicable</v>
          </cell>
        </row>
        <row r="92">
          <cell r="A92" t="str">
            <v>CP Inc</v>
          </cell>
          <cell r="B92" t="str">
            <v>UBS</v>
          </cell>
          <cell r="C92" t="str">
            <v>13409102</v>
          </cell>
          <cell r="D92" t="str">
            <v>USD</v>
          </cell>
          <cell r="E92" t="str">
            <v>015</v>
          </cell>
          <cell r="F92" t="str">
            <v>040</v>
          </cell>
          <cell r="G92" t="str">
            <v>FEDERAL HOME LN MTG</v>
          </cell>
          <cell r="H92" t="str">
            <v>1.500 JUL 12 13</v>
          </cell>
          <cell r="I92" t="str">
            <v>3134G1KL7</v>
          </cell>
          <cell r="J92" t="str">
            <v>B</v>
          </cell>
          <cell r="K92" t="str">
            <v>CAL</v>
          </cell>
          <cell r="L92">
            <v>16458.330000000002</v>
          </cell>
          <cell r="M92">
            <v>5008103.33</v>
          </cell>
          <cell r="N92">
            <v>5008750</v>
          </cell>
          <cell r="O92">
            <v>5027500</v>
          </cell>
          <cell r="P92">
            <v>5000000</v>
          </cell>
          <cell r="Q92">
            <v>5043958.33</v>
          </cell>
          <cell r="R92" t="str">
            <v>JJ   12</v>
          </cell>
          <cell r="S92">
            <v>40736</v>
          </cell>
          <cell r="T92">
            <v>2011</v>
          </cell>
          <cell r="U92">
            <v>7</v>
          </cell>
          <cell r="V92">
            <v>285</v>
          </cell>
          <cell r="W92" t="str">
            <v>MS</v>
          </cell>
          <cell r="X92">
            <v>1.5</v>
          </cell>
          <cell r="Y92">
            <v>0.78</v>
          </cell>
          <cell r="Z92">
            <v>1.753668650039485E-3</v>
          </cell>
          <cell r="AA92">
            <v>40451</v>
          </cell>
          <cell r="AB92">
            <v>19396.669999999998</v>
          </cell>
          <cell r="AC92">
            <v>9.8999999999999991E-3</v>
          </cell>
          <cell r="AD92">
            <v>1</v>
          </cell>
          <cell r="AE92">
            <v>100.55</v>
          </cell>
          <cell r="AF92" t="str">
            <v>AAA</v>
          </cell>
          <cell r="AG92">
            <v>100.175</v>
          </cell>
          <cell r="AH92">
            <v>1.3</v>
          </cell>
          <cell r="AI92">
            <v>0.8</v>
          </cell>
          <cell r="AJ92">
            <v>2.9227810833991415E-3</v>
          </cell>
          <cell r="AK92">
            <v>3.6207850039836854E-3</v>
          </cell>
          <cell r="AL92" t="str">
            <v>AAA</v>
          </cell>
          <cell r="AM92" t="str">
            <v>Aaa</v>
          </cell>
          <cell r="AN92" t="str">
            <v>AAA</v>
          </cell>
          <cell r="AO92" t="str">
            <v>Government</v>
          </cell>
          <cell r="AP92" t="str">
            <v>Sovereign</v>
          </cell>
          <cell r="AQ92" t="str">
            <v>UNITED STATES</v>
          </cell>
          <cell r="AR92" t="str">
            <v>7/12/2011</v>
          </cell>
        </row>
        <row r="93">
          <cell r="A93" t="str">
            <v>CP Inc</v>
          </cell>
          <cell r="B93" t="str">
            <v>UBS</v>
          </cell>
          <cell r="C93" t="str">
            <v>13409102</v>
          </cell>
          <cell r="D93" t="str">
            <v>USD</v>
          </cell>
          <cell r="E93" t="str">
            <v>015</v>
          </cell>
          <cell r="F93" t="str">
            <v>040</v>
          </cell>
          <cell r="G93" t="str">
            <v>FEDERAL HOME LN MTG</v>
          </cell>
          <cell r="H93" t="str">
            <v>1.000 JUL 20 12</v>
          </cell>
          <cell r="I93" t="str">
            <v>3134G1KZ6</v>
          </cell>
          <cell r="J93" t="str">
            <v>B</v>
          </cell>
          <cell r="K93" t="str">
            <v>CAL</v>
          </cell>
          <cell r="L93">
            <v>9861.11</v>
          </cell>
          <cell r="M93">
            <v>5004680.71</v>
          </cell>
          <cell r="N93">
            <v>5005200</v>
          </cell>
          <cell r="O93">
            <v>5008000</v>
          </cell>
          <cell r="P93">
            <v>5000000</v>
          </cell>
          <cell r="Q93">
            <v>5017861.1100000003</v>
          </cell>
          <cell r="R93" t="str">
            <v>JJ   20</v>
          </cell>
          <cell r="S93">
            <v>41110</v>
          </cell>
          <cell r="T93">
            <v>2012</v>
          </cell>
          <cell r="U93">
            <v>7</v>
          </cell>
          <cell r="V93">
            <v>659</v>
          </cell>
          <cell r="W93" t="str">
            <v>MS</v>
          </cell>
          <cell r="X93">
            <v>1</v>
          </cell>
          <cell r="Y93">
            <v>1.78</v>
          </cell>
          <cell r="Z93">
            <v>3.9992267847544661E-3</v>
          </cell>
          <cell r="AA93">
            <v>40451</v>
          </cell>
          <cell r="AB93">
            <v>3319.29</v>
          </cell>
          <cell r="AC93">
            <v>4.0800000000000003E-2</v>
          </cell>
          <cell r="AD93">
            <v>1</v>
          </cell>
          <cell r="AE93">
            <v>100.16</v>
          </cell>
          <cell r="AF93" t="str">
            <v>AAA</v>
          </cell>
          <cell r="AG93">
            <v>100.104</v>
          </cell>
          <cell r="AH93">
            <v>0.9</v>
          </cell>
          <cell r="AI93">
            <v>0.9</v>
          </cell>
          <cell r="AJ93">
            <v>2.0220809585837188E-3</v>
          </cell>
          <cell r="AK93">
            <v>2.5049841923727276E-3</v>
          </cell>
          <cell r="AL93" t="str">
            <v>AAA</v>
          </cell>
          <cell r="AM93" t="str">
            <v>Aaa</v>
          </cell>
          <cell r="AN93" t="str">
            <v>AAA</v>
          </cell>
          <cell r="AO93" t="str">
            <v>Government</v>
          </cell>
          <cell r="AP93" t="str">
            <v>Sovereign</v>
          </cell>
          <cell r="AQ93" t="str">
            <v>UNITED STATES</v>
          </cell>
          <cell r="AR93" t="str">
            <v>1/20/2011</v>
          </cell>
        </row>
        <row r="94">
          <cell r="A94" t="str">
            <v>CP Inc</v>
          </cell>
          <cell r="B94" t="str">
            <v>UBS</v>
          </cell>
          <cell r="C94" t="str">
            <v>13409102</v>
          </cell>
          <cell r="D94" t="str">
            <v>USD</v>
          </cell>
          <cell r="E94" t="str">
            <v>015</v>
          </cell>
          <cell r="F94" t="str">
            <v>040</v>
          </cell>
          <cell r="G94" t="str">
            <v>FEDERAL NTL MTG ASSN</v>
          </cell>
          <cell r="H94" t="str">
            <v>6.000 MAY 15 11</v>
          </cell>
          <cell r="I94" t="str">
            <v>31359MJH7</v>
          </cell>
          <cell r="J94" t="str">
            <v>B</v>
          </cell>
          <cell r="K94" t="str">
            <v>ZZZ</v>
          </cell>
          <cell r="L94">
            <v>22666.67</v>
          </cell>
          <cell r="M94">
            <v>1016584.38</v>
          </cell>
          <cell r="N94">
            <v>1086591</v>
          </cell>
          <cell r="O94">
            <v>1035450</v>
          </cell>
          <cell r="P94">
            <v>1000000</v>
          </cell>
          <cell r="Q94">
            <v>1058116.67</v>
          </cell>
          <cell r="R94" t="str">
            <v>MN   15</v>
          </cell>
          <cell r="S94">
            <v>40678</v>
          </cell>
          <cell r="T94">
            <v>2011</v>
          </cell>
          <cell r="U94">
            <v>5</v>
          </cell>
          <cell r="V94">
            <v>227</v>
          </cell>
          <cell r="W94" t="str">
            <v>MS</v>
          </cell>
          <cell r="X94">
            <v>6</v>
          </cell>
          <cell r="Y94">
            <v>0.61</v>
          </cell>
          <cell r="Z94">
            <v>2.7838954557200633E-4</v>
          </cell>
          <cell r="AA94">
            <v>40451</v>
          </cell>
          <cell r="AB94">
            <v>18865.62</v>
          </cell>
          <cell r="AC94">
            <v>6.8000000000000005E-3</v>
          </cell>
          <cell r="AD94">
            <v>1</v>
          </cell>
          <cell r="AE94">
            <v>103.545</v>
          </cell>
          <cell r="AF94" t="str">
            <v>AAA</v>
          </cell>
          <cell r="AG94">
            <v>108.65900000000002</v>
          </cell>
          <cell r="AH94">
            <v>-2.1</v>
          </cell>
          <cell r="AI94">
            <v>0.3</v>
          </cell>
          <cell r="AJ94">
            <v>-9.583902388544482E-4</v>
          </cell>
          <cell r="AK94">
            <v>-1.1872681893687488E-3</v>
          </cell>
          <cell r="AL94" t="str">
            <v>AAA</v>
          </cell>
          <cell r="AM94" t="str">
            <v>Aaa</v>
          </cell>
          <cell r="AN94" t="str">
            <v>AAA</v>
          </cell>
          <cell r="AO94" t="str">
            <v>Government</v>
          </cell>
          <cell r="AP94" t="str">
            <v>Sovereign</v>
          </cell>
          <cell r="AQ94" t="str">
            <v>UNITED STATES</v>
          </cell>
          <cell r="AR94" t="str">
            <v>#N/A Field Not Applicable</v>
          </cell>
        </row>
        <row r="95">
          <cell r="A95" t="str">
            <v>CP Inc</v>
          </cell>
          <cell r="B95" t="str">
            <v>UBS</v>
          </cell>
          <cell r="C95" t="str">
            <v>13409102</v>
          </cell>
          <cell r="D95" t="str">
            <v>USD</v>
          </cell>
          <cell r="E95" t="str">
            <v>015</v>
          </cell>
          <cell r="F95" t="str">
            <v>040</v>
          </cell>
          <cell r="G95" t="str">
            <v>FEDERAL HOME LN MTG</v>
          </cell>
          <cell r="H95" t="str">
            <v>1.625 APR 15 13</v>
          </cell>
          <cell r="I95" t="str">
            <v>3137EACJ6</v>
          </cell>
          <cell r="J95" t="str">
            <v>B</v>
          </cell>
          <cell r="K95" t="str">
            <v>ZZZ</v>
          </cell>
          <cell r="L95">
            <v>28031.25</v>
          </cell>
          <cell r="M95">
            <v>2986415.39</v>
          </cell>
          <cell r="N95">
            <v>2984100</v>
          </cell>
          <cell r="O95">
            <v>3070350</v>
          </cell>
          <cell r="P95">
            <v>3000000</v>
          </cell>
          <cell r="Q95">
            <v>3098381.25</v>
          </cell>
          <cell r="R95" t="str">
            <v>AO   15</v>
          </cell>
          <cell r="S95">
            <v>41379</v>
          </cell>
          <cell r="T95">
            <v>2013</v>
          </cell>
          <cell r="U95">
            <v>4</v>
          </cell>
          <cell r="V95">
            <v>928</v>
          </cell>
          <cell r="W95" t="str">
            <v>MS</v>
          </cell>
          <cell r="X95">
            <v>1.625</v>
          </cell>
          <cell r="Y95">
            <v>2.4700000000000002</v>
          </cell>
          <cell r="Z95">
            <v>3.311515734485002E-3</v>
          </cell>
          <cell r="AA95">
            <v>40451</v>
          </cell>
          <cell r="AB95">
            <v>83934.61</v>
          </cell>
          <cell r="AC95">
            <v>7.46E-2</v>
          </cell>
          <cell r="AD95">
            <v>1</v>
          </cell>
          <cell r="AE95">
            <v>102.345</v>
          </cell>
          <cell r="AF95" t="str">
            <v>AAA</v>
          </cell>
          <cell r="AG95">
            <v>99.47</v>
          </cell>
          <cell r="AH95">
            <v>1.8</v>
          </cell>
          <cell r="AI95">
            <v>0.7</v>
          </cell>
          <cell r="AJ95">
            <v>2.4132503328230786E-3</v>
          </cell>
          <cell r="AK95">
            <v>2.9895706748527557E-3</v>
          </cell>
          <cell r="AL95" t="str">
            <v>AAA</v>
          </cell>
          <cell r="AM95" t="str">
            <v>Aaa</v>
          </cell>
          <cell r="AN95" t="str">
            <v>AAA</v>
          </cell>
          <cell r="AO95" t="str">
            <v>Government</v>
          </cell>
          <cell r="AP95" t="str">
            <v>Sovereign</v>
          </cell>
          <cell r="AQ95" t="str">
            <v>UNITED STATES</v>
          </cell>
          <cell r="AR95" t="str">
            <v>#N/A Field Not Applicable</v>
          </cell>
        </row>
        <row r="96">
          <cell r="A96" t="str">
            <v>CP Inc</v>
          </cell>
          <cell r="B96" t="str">
            <v>UBS</v>
          </cell>
          <cell r="C96" t="str">
            <v>13409102</v>
          </cell>
          <cell r="D96" t="str">
            <v>USD</v>
          </cell>
          <cell r="E96" t="str">
            <v>015</v>
          </cell>
          <cell r="F96" t="str">
            <v>040</v>
          </cell>
          <cell r="G96" t="str">
            <v>FEDERAL HOME LN MTG</v>
          </cell>
          <cell r="H96" t="str">
            <v>0.875 OCT 28 13</v>
          </cell>
          <cell r="I96" t="str">
            <v>3137EACL1</v>
          </cell>
          <cell r="J96" t="str">
            <v>B</v>
          </cell>
          <cell r="K96" t="str">
            <v>ZZZ</v>
          </cell>
          <cell r="L96">
            <v>4982.6400000000003</v>
          </cell>
          <cell r="M96">
            <v>4986349.74</v>
          </cell>
          <cell r="N96">
            <v>4985900</v>
          </cell>
          <cell r="O96">
            <v>4998000</v>
          </cell>
          <cell r="P96">
            <v>5000000</v>
          </cell>
          <cell r="Q96">
            <v>5002982.6399999997</v>
          </cell>
          <cell r="R96" t="str">
            <v>AO   28</v>
          </cell>
          <cell r="S96">
            <v>41575</v>
          </cell>
          <cell r="T96">
            <v>2013</v>
          </cell>
          <cell r="U96">
            <v>10</v>
          </cell>
          <cell r="V96">
            <v>1124</v>
          </cell>
          <cell r="W96" t="str">
            <v>MS</v>
          </cell>
          <cell r="X96">
            <v>0.875</v>
          </cell>
          <cell r="Y96">
            <v>3.03</v>
          </cell>
          <cell r="Z96">
            <v>6.7827376548821533E-3</v>
          </cell>
          <cell r="AA96">
            <v>40451</v>
          </cell>
          <cell r="AB96">
            <v>11650.26</v>
          </cell>
          <cell r="AC96">
            <v>0.1076</v>
          </cell>
          <cell r="AD96">
            <v>1</v>
          </cell>
          <cell r="AE96">
            <v>99.96</v>
          </cell>
          <cell r="AF96" t="str">
            <v>AAA</v>
          </cell>
          <cell r="AG96">
            <v>99.718000000000018</v>
          </cell>
          <cell r="AH96">
            <v>1</v>
          </cell>
          <cell r="AI96">
            <v>0.9</v>
          </cell>
          <cell r="AJ96">
            <v>2.2385272788389946E-3</v>
          </cell>
          <cell r="AK96">
            <v>2.7731211373526496E-3</v>
          </cell>
          <cell r="AL96" t="str">
            <v>AAA</v>
          </cell>
          <cell r="AM96" t="str">
            <v>Aaa</v>
          </cell>
          <cell r="AN96" t="str">
            <v>AAA</v>
          </cell>
          <cell r="AO96" t="str">
            <v>Government</v>
          </cell>
          <cell r="AP96" t="str">
            <v>Sovereign</v>
          </cell>
          <cell r="AQ96" t="str">
            <v>UNITED STATES</v>
          </cell>
          <cell r="AR96" t="str">
            <v>#N/A Field Not Applicable</v>
          </cell>
        </row>
        <row r="97">
          <cell r="A97" t="str">
            <v>CP Inc</v>
          </cell>
          <cell r="B97" t="str">
            <v>UBS</v>
          </cell>
          <cell r="C97" t="str">
            <v>13409102</v>
          </cell>
          <cell r="D97" t="str">
            <v>USD</v>
          </cell>
          <cell r="E97" t="str">
            <v>015</v>
          </cell>
          <cell r="F97" t="str">
            <v>040</v>
          </cell>
          <cell r="G97" t="str">
            <v>FEDERAL NTL MTG ASSN</v>
          </cell>
          <cell r="H97" t="str">
            <v>1.000 SEP 23 13</v>
          </cell>
          <cell r="I97" t="str">
            <v>31398A2S0</v>
          </cell>
          <cell r="J97" t="str">
            <v>B</v>
          </cell>
          <cell r="K97" t="str">
            <v>ZZZ</v>
          </cell>
          <cell r="L97">
            <v>1111.1099999999999</v>
          </cell>
          <cell r="M97">
            <v>5005406.51</v>
          </cell>
          <cell r="N97">
            <v>5005650</v>
          </cell>
          <cell r="O97">
            <v>5023750</v>
          </cell>
          <cell r="P97">
            <v>5000000</v>
          </cell>
          <cell r="Q97">
            <v>5024861.1100000003</v>
          </cell>
          <cell r="R97" t="str">
            <v>MS   23</v>
          </cell>
          <cell r="S97">
            <v>41540</v>
          </cell>
          <cell r="T97">
            <v>2013</v>
          </cell>
          <cell r="U97">
            <v>9</v>
          </cell>
          <cell r="V97">
            <v>1089</v>
          </cell>
          <cell r="W97" t="str">
            <v>MS</v>
          </cell>
          <cell r="X97">
            <v>1</v>
          </cell>
          <cell r="Y97">
            <v>2.93</v>
          </cell>
          <cell r="Z97">
            <v>6.5839515926008696E-3</v>
          </cell>
          <cell r="AA97">
            <v>40451</v>
          </cell>
          <cell r="AB97">
            <v>18343.490000000002</v>
          </cell>
          <cell r="AC97">
            <v>0.1012</v>
          </cell>
          <cell r="AD97">
            <v>1</v>
          </cell>
          <cell r="AE97">
            <v>100.47499999999999</v>
          </cell>
          <cell r="AF97" t="str">
            <v>AAA</v>
          </cell>
          <cell r="AG97">
            <v>100.113</v>
          </cell>
          <cell r="AH97">
            <v>1</v>
          </cell>
          <cell r="AI97">
            <v>0.8</v>
          </cell>
          <cell r="AJ97">
            <v>2.2470824548125835E-3</v>
          </cell>
          <cell r="AK97">
            <v>2.783719417548027E-3</v>
          </cell>
          <cell r="AL97" t="str">
            <v>AAA</v>
          </cell>
          <cell r="AM97" t="str">
            <v>Aaa</v>
          </cell>
          <cell r="AN97" t="str">
            <v>AAA</v>
          </cell>
          <cell r="AO97" t="str">
            <v>Government</v>
          </cell>
          <cell r="AP97" t="str">
            <v>Sovereign</v>
          </cell>
          <cell r="AQ97" t="str">
            <v>UNITED STATES</v>
          </cell>
          <cell r="AR97" t="str">
            <v>#N/A Field Not Applicable</v>
          </cell>
        </row>
        <row r="98">
          <cell r="A98" t="str">
            <v>CP Inc</v>
          </cell>
          <cell r="B98" t="str">
            <v>UBS</v>
          </cell>
          <cell r="C98" t="str">
            <v>13409102</v>
          </cell>
          <cell r="D98" t="str">
            <v>USD</v>
          </cell>
          <cell r="E98" t="str">
            <v>015</v>
          </cell>
          <cell r="F98" t="str">
            <v>040</v>
          </cell>
          <cell r="G98" t="str">
            <v>TENNESSEE VALLEY AUT</v>
          </cell>
          <cell r="H98" t="str">
            <v>6.790 MAY 23 12</v>
          </cell>
          <cell r="I98" t="str">
            <v>880591DT6</v>
          </cell>
          <cell r="J98" t="str">
            <v>B</v>
          </cell>
          <cell r="K98" t="str">
            <v>PUT</v>
          </cell>
          <cell r="L98">
            <v>48284.44</v>
          </cell>
          <cell r="M98">
            <v>2088127.72</v>
          </cell>
          <cell r="N98">
            <v>2202400</v>
          </cell>
          <cell r="O98">
            <v>2203180</v>
          </cell>
          <cell r="P98">
            <v>2000000</v>
          </cell>
          <cell r="Q98">
            <v>2251464.44</v>
          </cell>
          <cell r="R98" t="str">
            <v>MN   23</v>
          </cell>
          <cell r="S98">
            <v>41052</v>
          </cell>
          <cell r="T98">
            <v>2012</v>
          </cell>
          <cell r="U98">
            <v>5</v>
          </cell>
          <cell r="V98">
            <v>601</v>
          </cell>
          <cell r="W98" t="str">
            <v>MS</v>
          </cell>
          <cell r="X98">
            <v>6.79</v>
          </cell>
          <cell r="Y98">
            <v>1.55</v>
          </cell>
          <cell r="Z98">
            <v>1.4530093586106545E-3</v>
          </cell>
          <cell r="AA98">
            <v>40451</v>
          </cell>
          <cell r="AB98">
            <v>115052.28</v>
          </cell>
          <cell r="AC98">
            <v>3.2799999999999996E-2</v>
          </cell>
          <cell r="AD98">
            <v>1</v>
          </cell>
          <cell r="AE98">
            <v>110.15899999999999</v>
          </cell>
          <cell r="AF98" t="str">
            <v>AAA</v>
          </cell>
          <cell r="AG98">
            <v>110.12</v>
          </cell>
          <cell r="AH98">
            <v>2.7</v>
          </cell>
          <cell r="AI98">
            <v>0.6</v>
          </cell>
          <cell r="AJ98">
            <v>2.5310485601604954E-3</v>
          </cell>
          <cell r="AK98">
            <v>3.1355008840845545E-3</v>
          </cell>
          <cell r="AL98" t="str">
            <v>AAA</v>
          </cell>
          <cell r="AM98" t="str">
            <v>Aaa</v>
          </cell>
          <cell r="AN98" t="str">
            <v>AAA</v>
          </cell>
          <cell r="AO98" t="str">
            <v>Government</v>
          </cell>
          <cell r="AP98" t="str">
            <v>Sovereign</v>
          </cell>
          <cell r="AQ98" t="str">
            <v>UNITED STATES</v>
          </cell>
          <cell r="AR98" t="str">
            <v>#N/A Field Not Applicable</v>
          </cell>
        </row>
        <row r="99">
          <cell r="A99" t="str">
            <v>CP Inc</v>
          </cell>
          <cell r="B99" t="str">
            <v>UBS</v>
          </cell>
          <cell r="C99" t="str">
            <v>13409102</v>
          </cell>
          <cell r="D99" t="str">
            <v>USD</v>
          </cell>
          <cell r="E99" t="str">
            <v>015</v>
          </cell>
          <cell r="F99" t="str">
            <v>040</v>
          </cell>
          <cell r="G99" t="str">
            <v>FANNIE MAE</v>
          </cell>
          <cell r="H99" t="str">
            <v>1.8 15 MAR 2013</v>
          </cell>
          <cell r="I99" t="str">
            <v>B31398AH70</v>
          </cell>
          <cell r="J99" t="str">
            <v>B</v>
          </cell>
          <cell r="K99" t="str">
            <v>ZZZ</v>
          </cell>
          <cell r="L99">
            <v>4000</v>
          </cell>
          <cell r="M99">
            <v>5000000</v>
          </cell>
          <cell r="N99">
            <v>5000000</v>
          </cell>
          <cell r="O99">
            <v>5026562.5</v>
          </cell>
          <cell r="P99">
            <v>5000000</v>
          </cell>
          <cell r="Q99">
            <v>5030562.5</v>
          </cell>
          <cell r="R99" t="str">
            <v>MS   15</v>
          </cell>
          <cell r="S99">
            <v>41348</v>
          </cell>
          <cell r="T99">
            <v>2013</v>
          </cell>
          <cell r="U99">
            <v>3</v>
          </cell>
          <cell r="V99">
            <v>897</v>
          </cell>
          <cell r="W99" t="str">
            <v>MS</v>
          </cell>
          <cell r="X99">
            <v>1.8</v>
          </cell>
          <cell r="Y99">
            <v>0.46</v>
          </cell>
          <cell r="Z99">
            <v>1.0325414400895367E-3</v>
          </cell>
          <cell r="AA99">
            <v>40451</v>
          </cell>
          <cell r="AB99">
            <v>26562.5</v>
          </cell>
          <cell r="AC99">
            <v>6.9900000000000004E-2</v>
          </cell>
          <cell r="AD99">
            <v>1</v>
          </cell>
          <cell r="AE99">
            <v>100.53100000000001</v>
          </cell>
          <cell r="AF99" t="str">
            <v>AAA</v>
          </cell>
          <cell r="AG99">
            <v>100</v>
          </cell>
          <cell r="AH99">
            <v>1.8</v>
          </cell>
          <cell r="AI99">
            <v>1.6</v>
          </cell>
          <cell r="AJ99">
            <v>4.040379548176448E-3</v>
          </cell>
          <cell r="AK99">
            <v>5.0052827293606255E-3</v>
          </cell>
          <cell r="AL99" t="str">
            <v>AAA</v>
          </cell>
          <cell r="AM99" t="str">
            <v>Aaa</v>
          </cell>
          <cell r="AN99" t="str">
            <v>AAA</v>
          </cell>
          <cell r="AO99" t="str">
            <v>Government</v>
          </cell>
          <cell r="AP99" t="str">
            <v>Sovereign</v>
          </cell>
          <cell r="AQ99" t="str">
            <v>UNITED STATES</v>
          </cell>
          <cell r="AR99" t="str">
            <v>3/15/2011</v>
          </cell>
        </row>
        <row r="100">
          <cell r="A100" t="str">
            <v>CP Inc</v>
          </cell>
          <cell r="B100" t="str">
            <v>UBS</v>
          </cell>
          <cell r="C100" t="str">
            <v>13409102</v>
          </cell>
          <cell r="D100" t="str">
            <v>USD</v>
          </cell>
          <cell r="E100" t="str">
            <v>015</v>
          </cell>
          <cell r="F100" t="str">
            <v>040</v>
          </cell>
          <cell r="G100" t="str">
            <v>FANNIE MAE</v>
          </cell>
          <cell r="H100" t="str">
            <v>1.85 25 MAR 2013</v>
          </cell>
          <cell r="I100" t="str">
            <v>B31398AK35</v>
          </cell>
          <cell r="J100" t="str">
            <v>B</v>
          </cell>
          <cell r="K100" t="str">
            <v>ZZZ</v>
          </cell>
          <cell r="L100">
            <v>1233.33</v>
          </cell>
          <cell r="M100">
            <v>3996528.1</v>
          </cell>
          <cell r="N100">
            <v>3995800</v>
          </cell>
          <cell r="O100">
            <v>4022500</v>
          </cell>
          <cell r="P100">
            <v>4000000</v>
          </cell>
          <cell r="Q100">
            <v>4023733.33</v>
          </cell>
          <cell r="R100" t="str">
            <v>MS   25</v>
          </cell>
          <cell r="S100">
            <v>41358</v>
          </cell>
          <cell r="T100">
            <v>2013</v>
          </cell>
          <cell r="U100">
            <v>3</v>
          </cell>
          <cell r="V100">
            <v>907</v>
          </cell>
          <cell r="W100" t="str">
            <v>MS</v>
          </cell>
          <cell r="X100">
            <v>1.85</v>
          </cell>
          <cell r="Y100">
            <v>0.48</v>
          </cell>
          <cell r="Z100">
            <v>8.6119948794413225E-4</v>
          </cell>
          <cell r="AA100">
            <v>40451</v>
          </cell>
          <cell r="AB100">
            <v>25971.9</v>
          </cell>
          <cell r="AC100">
            <v>7.1300000000000002E-2</v>
          </cell>
          <cell r="AD100">
            <v>1</v>
          </cell>
          <cell r="AE100">
            <v>100.56299999999999</v>
          </cell>
          <cell r="AF100" t="str">
            <v>AAA</v>
          </cell>
          <cell r="AG100">
            <v>99.894999999999996</v>
          </cell>
          <cell r="AH100">
            <v>1.9</v>
          </cell>
          <cell r="AI100">
            <v>1.6</v>
          </cell>
          <cell r="AJ100">
            <v>3.4089146397788565E-3</v>
          </cell>
          <cell r="AK100">
            <v>4.2230145383372695E-3</v>
          </cell>
          <cell r="AL100" t="str">
            <v>AAA</v>
          </cell>
          <cell r="AM100" t="str">
            <v>Aaa</v>
          </cell>
          <cell r="AN100" t="str">
            <v>AAA</v>
          </cell>
          <cell r="AO100" t="str">
            <v>Government</v>
          </cell>
          <cell r="AP100" t="str">
            <v>Sovereign</v>
          </cell>
          <cell r="AQ100" t="str">
            <v>UNITED STATES</v>
          </cell>
          <cell r="AR100" t="str">
            <v>3/25/2011</v>
          </cell>
        </row>
        <row r="101">
          <cell r="A101" t="str">
            <v>CP Inc</v>
          </cell>
          <cell r="B101" t="str">
            <v>UBS</v>
          </cell>
          <cell r="C101" t="str">
            <v>13409102</v>
          </cell>
          <cell r="D101" t="str">
            <v>USD</v>
          </cell>
          <cell r="E101" t="str">
            <v>015</v>
          </cell>
          <cell r="F101" t="str">
            <v>040</v>
          </cell>
          <cell r="G101" t="str">
            <v>FANNIE MAE</v>
          </cell>
          <cell r="H101" t="str">
            <v>2.05 26 APR 2013</v>
          </cell>
          <cell r="I101" t="str">
            <v>B31398AP22</v>
          </cell>
          <cell r="J101" t="str">
            <v>B</v>
          </cell>
          <cell r="K101" t="str">
            <v>ZZZ</v>
          </cell>
          <cell r="L101">
            <v>26479.17</v>
          </cell>
          <cell r="M101">
            <v>3001971.85</v>
          </cell>
          <cell r="N101">
            <v>3002304</v>
          </cell>
          <cell r="O101">
            <v>3022500</v>
          </cell>
          <cell r="P101">
            <v>3000000</v>
          </cell>
          <cell r="Q101">
            <v>3048979.17</v>
          </cell>
          <cell r="R101" t="str">
            <v>AO   26</v>
          </cell>
          <cell r="S101">
            <v>41390</v>
          </cell>
          <cell r="T101">
            <v>2013</v>
          </cell>
          <cell r="U101">
            <v>4</v>
          </cell>
          <cell r="V101">
            <v>939</v>
          </cell>
          <cell r="W101" t="str">
            <v>MS</v>
          </cell>
          <cell r="X101">
            <v>2.0499999999999998</v>
          </cell>
          <cell r="Y101">
            <v>0.56999999999999995</v>
          </cell>
          <cell r="Z101">
            <v>7.6817669223962291E-4</v>
          </cell>
          <cell r="AA101">
            <v>40451</v>
          </cell>
          <cell r="AB101">
            <v>20528.150000000001</v>
          </cell>
          <cell r="AC101">
            <v>7.4900000000000008E-2</v>
          </cell>
          <cell r="AD101">
            <v>1</v>
          </cell>
          <cell r="AE101">
            <v>100.75</v>
          </cell>
          <cell r="AF101" t="str">
            <v>AAA</v>
          </cell>
          <cell r="AG101">
            <v>100.07700000000001</v>
          </cell>
          <cell r="AH101">
            <v>2</v>
          </cell>
          <cell r="AI101">
            <v>1.8</v>
          </cell>
          <cell r="AJ101">
            <v>2.6953568148758702E-3</v>
          </cell>
          <cell r="AK101">
            <v>3.3390484121848373E-3</v>
          </cell>
          <cell r="AL101" t="str">
            <v>AAA</v>
          </cell>
          <cell r="AM101" t="str">
            <v>Aaa</v>
          </cell>
          <cell r="AN101" t="str">
            <v>AAA</v>
          </cell>
          <cell r="AO101" t="str">
            <v>Government</v>
          </cell>
          <cell r="AP101" t="str">
            <v>Sovereign</v>
          </cell>
          <cell r="AQ101" t="str">
            <v>UNITED STATES</v>
          </cell>
          <cell r="AR101" t="str">
            <v>4/26/2011</v>
          </cell>
        </row>
        <row r="102">
          <cell r="A102" t="str">
            <v>CP Inc</v>
          </cell>
          <cell r="B102" t="str">
            <v>UBS</v>
          </cell>
          <cell r="C102" t="str">
            <v>13409102</v>
          </cell>
          <cell r="D102" t="str">
            <v>USD</v>
          </cell>
          <cell r="E102" t="str">
            <v>015</v>
          </cell>
          <cell r="F102" t="str">
            <v>040</v>
          </cell>
          <cell r="G102" t="str">
            <v>FEDERAL NATL MORT AS</v>
          </cell>
          <cell r="H102" t="str">
            <v>2.0 24 JUN 2013</v>
          </cell>
          <cell r="I102" t="str">
            <v>B31398AS45</v>
          </cell>
          <cell r="J102" t="str">
            <v>B</v>
          </cell>
          <cell r="K102" t="str">
            <v>ZZZ</v>
          </cell>
          <cell r="L102">
            <v>28222.22</v>
          </cell>
          <cell r="M102">
            <v>4000000</v>
          </cell>
          <cell r="N102">
            <v>4000000</v>
          </cell>
          <cell r="O102">
            <v>4033750</v>
          </cell>
          <cell r="P102">
            <v>4000000</v>
          </cell>
          <cell r="Q102">
            <v>4061972.22</v>
          </cell>
          <cell r="R102" t="str">
            <v>JD   24</v>
          </cell>
          <cell r="S102">
            <v>41449</v>
          </cell>
          <cell r="T102">
            <v>2013</v>
          </cell>
          <cell r="U102">
            <v>6</v>
          </cell>
          <cell r="V102">
            <v>998</v>
          </cell>
          <cell r="W102" t="str">
            <v>MS</v>
          </cell>
          <cell r="X102">
            <v>2</v>
          </cell>
          <cell r="Y102">
            <v>0.72</v>
          </cell>
          <cell r="Z102">
            <v>1.2929214554164635E-3</v>
          </cell>
          <cell r="AA102">
            <v>40451</v>
          </cell>
          <cell r="AB102">
            <v>33750</v>
          </cell>
          <cell r="AC102">
            <v>8.4000000000000005E-2</v>
          </cell>
          <cell r="AD102">
            <v>1</v>
          </cell>
          <cell r="AE102">
            <v>100.84399999999999</v>
          </cell>
          <cell r="AF102" t="str">
            <v>AAA</v>
          </cell>
          <cell r="AG102">
            <v>100</v>
          </cell>
          <cell r="AH102">
            <v>2</v>
          </cell>
          <cell r="AI102">
            <v>1.7</v>
          </cell>
          <cell r="AJ102">
            <v>3.591448487267954E-3</v>
          </cell>
          <cell r="AK102">
            <v>4.449140203876112E-3</v>
          </cell>
          <cell r="AL102" t="str">
            <v>AAA</v>
          </cell>
          <cell r="AM102" t="str">
            <v>Aaa</v>
          </cell>
          <cell r="AN102" t="str">
            <v>AAA</v>
          </cell>
          <cell r="AO102" t="str">
            <v>Government</v>
          </cell>
          <cell r="AP102" t="str">
            <v>Sovereign</v>
          </cell>
          <cell r="AQ102" t="str">
            <v>UNITED STATES</v>
          </cell>
          <cell r="AR102" t="str">
            <v>6/24/2011</v>
          </cell>
        </row>
        <row r="103">
          <cell r="A103" t="str">
            <v>CP Inc</v>
          </cell>
          <cell r="B103" t="str">
            <v>Inveco</v>
          </cell>
          <cell r="C103" t="str">
            <v>13400002</v>
          </cell>
          <cell r="D103" t="str">
            <v>USD</v>
          </cell>
          <cell r="E103" t="str">
            <v>015</v>
          </cell>
          <cell r="F103" t="str">
            <v>045</v>
          </cell>
          <cell r="G103" t="str">
            <v>FEDERAL HOME LN MTG</v>
          </cell>
          <cell r="H103" t="str">
            <v>4.375 NOV 09 11</v>
          </cell>
          <cell r="I103" t="str">
            <v>3128X3H89</v>
          </cell>
          <cell r="J103" t="str">
            <v>B</v>
          </cell>
          <cell r="K103" t="str">
            <v>CAL</v>
          </cell>
          <cell r="L103">
            <v>43142.36</v>
          </cell>
          <cell r="M103">
            <v>2527066.83</v>
          </cell>
          <cell r="N103">
            <v>2592925</v>
          </cell>
          <cell r="O103">
            <v>2608250</v>
          </cell>
          <cell r="P103">
            <v>2500000</v>
          </cell>
          <cell r="Q103">
            <v>2651392.36</v>
          </cell>
          <cell r="R103" t="str">
            <v>MN    9</v>
          </cell>
          <cell r="S103">
            <v>40856</v>
          </cell>
          <cell r="T103">
            <v>2011</v>
          </cell>
          <cell r="U103">
            <v>11</v>
          </cell>
          <cell r="V103">
            <v>405</v>
          </cell>
          <cell r="W103" t="str">
            <v>MS</v>
          </cell>
          <cell r="X103">
            <v>4.375</v>
          </cell>
          <cell r="Y103">
            <v>1.07</v>
          </cell>
          <cell r="Z103">
            <v>1.2138923084870649E-3</v>
          </cell>
          <cell r="AA103">
            <v>40451</v>
          </cell>
          <cell r="AB103">
            <v>81183.17</v>
          </cell>
          <cell r="AC103">
            <v>1.72E-2</v>
          </cell>
          <cell r="AD103">
            <v>1</v>
          </cell>
          <cell r="AE103">
            <v>104.33</v>
          </cell>
          <cell r="AF103" t="str">
            <v>AAA</v>
          </cell>
          <cell r="AG103">
            <v>103.71700000000001</v>
          </cell>
          <cell r="AH103">
            <v>1.9</v>
          </cell>
          <cell r="AI103">
            <v>0.5</v>
          </cell>
          <cell r="AJ103">
            <v>2.1555097066592744E-3</v>
          </cell>
          <cell r="AK103">
            <v>2.6702777249182552E-3</v>
          </cell>
          <cell r="AL103" t="str">
            <v>AAA</v>
          </cell>
          <cell r="AM103" t="str">
            <v>Aaa</v>
          </cell>
          <cell r="AN103" t="str">
            <v>AAA</v>
          </cell>
          <cell r="AO103" t="str">
            <v>Government</v>
          </cell>
          <cell r="AP103" t="str">
            <v>Sovereign</v>
          </cell>
          <cell r="AQ103" t="str">
            <v>UNITED STATES</v>
          </cell>
          <cell r="AR103" t="str">
            <v>#N/A Field Not Applicable</v>
          </cell>
        </row>
        <row r="104">
          <cell r="A104" t="str">
            <v>CP Inc</v>
          </cell>
          <cell r="B104" t="str">
            <v>Inveco</v>
          </cell>
          <cell r="C104" t="str">
            <v>13400002</v>
          </cell>
          <cell r="D104" t="str">
            <v>USD</v>
          </cell>
          <cell r="E104" t="str">
            <v>015</v>
          </cell>
          <cell r="F104" t="str">
            <v>045</v>
          </cell>
          <cell r="G104" t="str">
            <v>FEDERAL HOME LN MTG</v>
          </cell>
          <cell r="H104" t="str">
            <v>3.500 MAY 05 11</v>
          </cell>
          <cell r="I104" t="str">
            <v>3128X7MN1</v>
          </cell>
          <cell r="J104" t="str">
            <v>B</v>
          </cell>
          <cell r="K104" t="str">
            <v>CAL</v>
          </cell>
          <cell r="L104">
            <v>42583.33</v>
          </cell>
          <cell r="M104">
            <v>3007000.96</v>
          </cell>
          <cell r="N104">
            <v>3013440</v>
          </cell>
          <cell r="O104">
            <v>3057000</v>
          </cell>
          <cell r="P104">
            <v>3000000</v>
          </cell>
          <cell r="Q104">
            <v>3099583.33</v>
          </cell>
          <cell r="R104" t="str">
            <v>MN    5</v>
          </cell>
          <cell r="S104">
            <v>40668</v>
          </cell>
          <cell r="T104">
            <v>2011</v>
          </cell>
          <cell r="U104">
            <v>5</v>
          </cell>
          <cell r="V104">
            <v>217</v>
          </cell>
          <cell r="W104" t="str">
            <v>MS</v>
          </cell>
          <cell r="X104">
            <v>3.5</v>
          </cell>
          <cell r="Y104">
            <v>0.59</v>
          </cell>
          <cell r="Z104">
            <v>7.9646231736413969E-4</v>
          </cell>
          <cell r="AA104">
            <v>40451</v>
          </cell>
          <cell r="AB104">
            <v>49999.040000000001</v>
          </cell>
          <cell r="AC104">
            <v>6.4000000000000003E-3</v>
          </cell>
          <cell r="AD104">
            <v>1</v>
          </cell>
          <cell r="AE104">
            <v>101.9</v>
          </cell>
          <cell r="AF104" t="str">
            <v>AAA</v>
          </cell>
          <cell r="AG104">
            <v>100.44799999999999</v>
          </cell>
          <cell r="AH104">
            <v>-19.399999999999999</v>
          </cell>
          <cell r="AI104">
            <v>0.3</v>
          </cell>
          <cell r="AJ104">
            <v>-2.6188760943837815E-2</v>
          </cell>
          <cell r="AK104">
            <v>-3.2443029495757905E-2</v>
          </cell>
          <cell r="AL104" t="str">
            <v>AAA</v>
          </cell>
          <cell r="AM104" t="str">
            <v>Aaa</v>
          </cell>
          <cell r="AN104" t="str">
            <v>AAA</v>
          </cell>
          <cell r="AO104" t="str">
            <v>Government</v>
          </cell>
          <cell r="AP104" t="str">
            <v>Sovereign</v>
          </cell>
          <cell r="AQ104" t="str">
            <v>UNITED STATES</v>
          </cell>
          <cell r="AR104" t="str">
            <v>#N/A Field Not Applicable</v>
          </cell>
        </row>
        <row r="105">
          <cell r="A105" t="str">
            <v>CP Inc</v>
          </cell>
          <cell r="B105" t="str">
            <v>Inveco</v>
          </cell>
          <cell r="C105" t="str">
            <v>13400002</v>
          </cell>
          <cell r="D105" t="str">
            <v>USD</v>
          </cell>
          <cell r="E105" t="str">
            <v>015</v>
          </cell>
          <cell r="F105" t="str">
            <v>045</v>
          </cell>
          <cell r="G105" t="str">
            <v>FEDERAL HOME LOAN BA</v>
          </cell>
          <cell r="H105" t="str">
            <v>3.125 DEC 13 13</v>
          </cell>
          <cell r="I105" t="str">
            <v>3133XSP93</v>
          </cell>
          <cell r="J105" t="str">
            <v>B</v>
          </cell>
          <cell r="K105" t="str">
            <v>ZZZ</v>
          </cell>
          <cell r="L105">
            <v>14062.5</v>
          </cell>
          <cell r="M105">
            <v>1550598.62</v>
          </cell>
          <cell r="N105">
            <v>1563930</v>
          </cell>
          <cell r="O105">
            <v>1602900</v>
          </cell>
          <cell r="P105">
            <v>1500000</v>
          </cell>
          <cell r="Q105">
            <v>1616962.5</v>
          </cell>
          <cell r="R105" t="str">
            <v>JD   13</v>
          </cell>
          <cell r="S105">
            <v>41621</v>
          </cell>
          <cell r="T105">
            <v>2013</v>
          </cell>
          <cell r="U105">
            <v>12</v>
          </cell>
          <cell r="V105">
            <v>1170</v>
          </cell>
          <cell r="W105" t="str">
            <v>MS</v>
          </cell>
          <cell r="X105">
            <v>3.125</v>
          </cell>
          <cell r="Y105">
            <v>3.04</v>
          </cell>
          <cell r="Z105">
            <v>2.1161801259003354E-3</v>
          </cell>
          <cell r="AA105">
            <v>40451</v>
          </cell>
          <cell r="AB105">
            <v>52301.38</v>
          </cell>
          <cell r="AC105">
            <v>0.1104</v>
          </cell>
          <cell r="AD105">
            <v>1</v>
          </cell>
          <cell r="AE105">
            <v>106.86</v>
          </cell>
          <cell r="AF105" t="str">
            <v>AAA</v>
          </cell>
          <cell r="AG105">
            <v>104.262</v>
          </cell>
          <cell r="AH105">
            <v>1.9</v>
          </cell>
          <cell r="AI105">
            <v>0.9</v>
          </cell>
          <cell r="AJ105">
            <v>1.3226125786877094E-3</v>
          </cell>
          <cell r="AK105">
            <v>1.6384722818252441E-3</v>
          </cell>
          <cell r="AL105" t="str">
            <v>AAA</v>
          </cell>
          <cell r="AM105" t="str">
            <v>Aaa</v>
          </cell>
          <cell r="AN105" t="str">
            <v>AAA</v>
          </cell>
          <cell r="AO105" t="str">
            <v>Government</v>
          </cell>
          <cell r="AP105" t="str">
            <v>Sovereign</v>
          </cell>
          <cell r="AQ105" t="str">
            <v>UNITED STATES</v>
          </cell>
          <cell r="AR105" t="str">
            <v>#N/A Field Not Applicable</v>
          </cell>
        </row>
        <row r="106">
          <cell r="A106" t="str">
            <v>CP Inc</v>
          </cell>
          <cell r="B106" t="str">
            <v>Inveco</v>
          </cell>
          <cell r="C106" t="str">
            <v>13400002</v>
          </cell>
          <cell r="D106" t="str">
            <v>USD</v>
          </cell>
          <cell r="E106" t="str">
            <v>015</v>
          </cell>
          <cell r="F106" t="str">
            <v>045</v>
          </cell>
          <cell r="G106" t="str">
            <v>FEDERAL HOME LOAN BA</v>
          </cell>
          <cell r="H106" t="str">
            <v>1.900 OCT 15 12</v>
          </cell>
          <cell r="I106" t="str">
            <v>3133XVCB5</v>
          </cell>
          <cell r="J106" t="str">
            <v>B</v>
          </cell>
          <cell r="K106" t="str">
            <v>CAL</v>
          </cell>
          <cell r="L106">
            <v>17522.22</v>
          </cell>
          <cell r="M106">
            <v>2005920.53</v>
          </cell>
          <cell r="N106">
            <v>2008400</v>
          </cell>
          <cell r="O106">
            <v>2001200</v>
          </cell>
          <cell r="P106">
            <v>2000000</v>
          </cell>
          <cell r="Q106">
            <v>2018722.22</v>
          </cell>
          <cell r="R106" t="str">
            <v>AO   15</v>
          </cell>
          <cell r="S106">
            <v>41197</v>
          </cell>
          <cell r="T106">
            <v>2012</v>
          </cell>
          <cell r="U106">
            <v>10</v>
          </cell>
          <cell r="V106">
            <v>746</v>
          </cell>
          <cell r="W106" t="str">
            <v>MS</v>
          </cell>
          <cell r="X106">
            <v>1.9</v>
          </cell>
          <cell r="Y106">
            <v>0.04</v>
          </cell>
          <cell r="Z106">
            <v>3.6020801265241159E-5</v>
          </cell>
          <cell r="AA106">
            <v>40451</v>
          </cell>
          <cell r="AB106">
            <v>-4720.53</v>
          </cell>
          <cell r="AC106">
            <v>2.0000000000000001E-4</v>
          </cell>
          <cell r="AD106">
            <v>1</v>
          </cell>
          <cell r="AE106">
            <v>100.06</v>
          </cell>
          <cell r="AF106" t="str">
            <v>AAA</v>
          </cell>
          <cell r="AG106">
            <v>100.42</v>
          </cell>
          <cell r="AH106">
            <v>1</v>
          </cell>
          <cell r="AI106">
            <v>0.4</v>
          </cell>
          <cell r="AJ106">
            <v>9.0052003163102899E-4</v>
          </cell>
          <cell r="AK106">
            <v>1.1155777094754348E-3</v>
          </cell>
          <cell r="AL106" t="str">
            <v>AAA</v>
          </cell>
          <cell r="AM106" t="str">
            <v>Aaa</v>
          </cell>
          <cell r="AN106" t="str">
            <v>AAA</v>
          </cell>
          <cell r="AO106" t="str">
            <v>Government</v>
          </cell>
          <cell r="AP106" t="str">
            <v>Sovereign</v>
          </cell>
          <cell r="AQ106" t="str">
            <v>UNITED STATES</v>
          </cell>
          <cell r="AR106" t="str">
            <v>10/15/2010</v>
          </cell>
        </row>
        <row r="107">
          <cell r="A107" t="str">
            <v>CP Ltd</v>
          </cell>
          <cell r="B107" t="str">
            <v>HSBC CP Ltd</v>
          </cell>
          <cell r="C107" t="str">
            <v>13400012</v>
          </cell>
          <cell r="D107" t="str">
            <v>USD</v>
          </cell>
          <cell r="E107" t="str">
            <v>005</v>
          </cell>
          <cell r="F107" t="str">
            <v>045</v>
          </cell>
          <cell r="G107" t="str">
            <v>EXPORT DEV CDA</v>
          </cell>
          <cell r="H107" t="str">
            <v>1.750 SEP 24 12</v>
          </cell>
          <cell r="I107" t="str">
            <v>30216BBZ4C</v>
          </cell>
          <cell r="J107" t="str">
            <v>B</v>
          </cell>
          <cell r="K107" t="str">
            <v>ZZZ</v>
          </cell>
          <cell r="L107">
            <v>1020.83</v>
          </cell>
          <cell r="M107">
            <v>2996948.1</v>
          </cell>
          <cell r="N107">
            <v>2995380</v>
          </cell>
          <cell r="O107">
            <v>3067968.75</v>
          </cell>
          <cell r="P107">
            <v>3000000</v>
          </cell>
          <cell r="Q107">
            <v>3068989.58</v>
          </cell>
          <cell r="R107" t="str">
            <v>MS   24</v>
          </cell>
          <cell r="S107">
            <v>41176</v>
          </cell>
          <cell r="T107">
            <v>2012</v>
          </cell>
          <cell r="U107">
            <v>9</v>
          </cell>
          <cell r="V107">
            <v>725</v>
          </cell>
          <cell r="W107" t="str">
            <v>MS</v>
          </cell>
          <cell r="X107">
            <v>1.75</v>
          </cell>
          <cell r="Y107">
            <v>1.95</v>
          </cell>
          <cell r="Z107">
            <v>2.6235750255403571E-3</v>
          </cell>
          <cell r="AA107">
            <v>40451</v>
          </cell>
          <cell r="AB107">
            <v>71020.649999999994</v>
          </cell>
          <cell r="AC107">
            <v>4.8099999999999997E-2</v>
          </cell>
          <cell r="AD107">
            <v>1</v>
          </cell>
          <cell r="AE107">
            <v>102.26600000000001</v>
          </cell>
          <cell r="AF107" t="str">
            <v>AAA</v>
          </cell>
          <cell r="AG107">
            <v>99.846000000000004</v>
          </cell>
          <cell r="AH107">
            <v>1.8</v>
          </cell>
          <cell r="AI107">
            <v>0.6</v>
          </cell>
          <cell r="AJ107">
            <v>2.4217615620372528E-3</v>
          </cell>
          <cell r="AK107">
            <v>3.0001145131440285E-3</v>
          </cell>
          <cell r="AL107" t="str">
            <v>AAA</v>
          </cell>
          <cell r="AM107" t="str">
            <v>Aaa</v>
          </cell>
          <cell r="AN107" t="str">
            <v>AAA</v>
          </cell>
          <cell r="AO107" t="str">
            <v>Government</v>
          </cell>
          <cell r="AP107" t="str">
            <v>Sovereign</v>
          </cell>
          <cell r="AQ107" t="str">
            <v>CANADA</v>
          </cell>
          <cell r="AR107" t="str">
            <v>#N/A Field Not Applicable</v>
          </cell>
        </row>
        <row r="108">
          <cell r="A108" t="str">
            <v>CP Ltd</v>
          </cell>
          <cell r="B108" t="str">
            <v>HSBC CP Ltd</v>
          </cell>
          <cell r="C108" t="str">
            <v>13400012</v>
          </cell>
          <cell r="D108" t="str">
            <v>USD</v>
          </cell>
          <cell r="E108" t="str">
            <v>015</v>
          </cell>
          <cell r="F108" t="str">
            <v>045</v>
          </cell>
          <cell r="G108" t="str">
            <v>FARMER MAC</v>
          </cell>
          <cell r="H108" t="str">
            <v>5.500 JUL 15 11 144</v>
          </cell>
          <cell r="I108" t="str">
            <v>30769PAA0</v>
          </cell>
          <cell r="J108" t="str">
            <v>B</v>
          </cell>
          <cell r="K108" t="str">
            <v>ZZZ</v>
          </cell>
          <cell r="L108">
            <v>39187.5</v>
          </cell>
          <cell r="M108">
            <v>3490258.49</v>
          </cell>
          <cell r="N108">
            <v>3596232.5</v>
          </cell>
          <cell r="O108">
            <v>3509325</v>
          </cell>
          <cell r="P108">
            <v>3375000</v>
          </cell>
          <cell r="Q108">
            <v>3548512.5</v>
          </cell>
          <cell r="R108" t="str">
            <v>JJ   15</v>
          </cell>
          <cell r="S108">
            <v>40739</v>
          </cell>
          <cell r="T108">
            <v>2011</v>
          </cell>
          <cell r="U108">
            <v>7</v>
          </cell>
          <cell r="V108">
            <v>288</v>
          </cell>
          <cell r="W108" t="str">
            <v>MS</v>
          </cell>
          <cell r="X108">
            <v>5.5</v>
          </cell>
          <cell r="Y108">
            <v>0.78</v>
          </cell>
          <cell r="Z108">
            <v>1.2221706484732517E-3</v>
          </cell>
          <cell r="AA108">
            <v>40451</v>
          </cell>
          <cell r="AB108">
            <v>19066.509999999998</v>
          </cell>
          <cell r="AC108">
            <v>0.01</v>
          </cell>
          <cell r="AD108">
            <v>1</v>
          </cell>
          <cell r="AE108">
            <v>103.98</v>
          </cell>
          <cell r="AF108" t="str">
            <v>N/R</v>
          </cell>
          <cell r="AG108">
            <v>106.55500000000001</v>
          </cell>
          <cell r="AH108">
            <v>1.2</v>
          </cell>
          <cell r="AI108">
            <v>0.5</v>
          </cell>
          <cell r="AJ108">
            <v>1.880262536112695E-3</v>
          </cell>
          <cell r="AK108">
            <v>2.3292974054668395E-3</v>
          </cell>
          <cell r="AL108" t="str">
            <v>NR</v>
          </cell>
          <cell r="AM108" t="str">
            <v>Aa1</v>
          </cell>
          <cell r="AN108" t="str">
            <v>NR</v>
          </cell>
          <cell r="AO108" t="str">
            <v>Financial</v>
          </cell>
          <cell r="AP108" t="str">
            <v>Diversified Finan Serv</v>
          </cell>
          <cell r="AQ108" t="str">
            <v>UNITED STATES</v>
          </cell>
          <cell r="AR108" t="str">
            <v>#N/A Field Not Applicable</v>
          </cell>
        </row>
        <row r="109">
          <cell r="A109" t="str">
            <v>CP Ltd</v>
          </cell>
          <cell r="B109" t="str">
            <v>HSBC CP Ltd</v>
          </cell>
          <cell r="C109" t="str">
            <v>13400012</v>
          </cell>
          <cell r="D109" t="str">
            <v>USD</v>
          </cell>
          <cell r="E109" t="str">
            <v>015</v>
          </cell>
          <cell r="F109" t="str">
            <v>045</v>
          </cell>
          <cell r="G109" t="str">
            <v>FEDERAL AGRIC MTG CO</v>
          </cell>
          <cell r="H109" t="str">
            <v>3.875 AUG 19 11</v>
          </cell>
          <cell r="I109" t="str">
            <v>313160AA1</v>
          </cell>
          <cell r="J109" t="str">
            <v>B</v>
          </cell>
          <cell r="K109" t="str">
            <v>ZZZ</v>
          </cell>
          <cell r="L109">
            <v>9041.67</v>
          </cell>
          <cell r="M109">
            <v>2036363.95</v>
          </cell>
          <cell r="N109">
            <v>2082440</v>
          </cell>
          <cell r="O109">
            <v>2063200</v>
          </cell>
          <cell r="P109">
            <v>2000000</v>
          </cell>
          <cell r="Q109">
            <v>2072241.67</v>
          </cell>
          <cell r="R109" t="str">
            <v>FA   19</v>
          </cell>
          <cell r="S109">
            <v>40774</v>
          </cell>
          <cell r="T109">
            <v>2011</v>
          </cell>
          <cell r="U109">
            <v>8</v>
          </cell>
          <cell r="V109">
            <v>323</v>
          </cell>
          <cell r="W109" t="str">
            <v>MS</v>
          </cell>
          <cell r="X109">
            <v>3.875</v>
          </cell>
          <cell r="Y109">
            <v>0.88</v>
          </cell>
          <cell r="Z109">
            <v>8.044845850529945E-4</v>
          </cell>
          <cell r="AA109">
            <v>40451</v>
          </cell>
          <cell r="AB109">
            <v>26836.05</v>
          </cell>
          <cell r="AC109">
            <v>1.21E-2</v>
          </cell>
          <cell r="AD109">
            <v>1</v>
          </cell>
          <cell r="AE109">
            <v>103.16</v>
          </cell>
          <cell r="AF109" t="str">
            <v>N/R</v>
          </cell>
          <cell r="AG109">
            <v>104.12200000000001</v>
          </cell>
          <cell r="AH109">
            <v>1.8</v>
          </cell>
          <cell r="AI109">
            <v>0.3</v>
          </cell>
          <cell r="AJ109">
            <v>1.6455366512447614E-3</v>
          </cell>
          <cell r="AK109">
            <v>2.0385154619255168E-3</v>
          </cell>
          <cell r="AL109" t="str">
            <v>NR</v>
          </cell>
          <cell r="AM109" t="str">
            <v>Aa3</v>
          </cell>
          <cell r="AN109" t="str">
            <v>NR</v>
          </cell>
          <cell r="AO109" t="str">
            <v>Government</v>
          </cell>
          <cell r="AP109" t="str">
            <v>Sovereign</v>
          </cell>
          <cell r="AQ109" t="str">
            <v>UNITED STATES</v>
          </cell>
          <cell r="AR109" t="str">
            <v>#N/A Field Not Applicable</v>
          </cell>
        </row>
        <row r="110">
          <cell r="A110" t="str">
            <v>CP Ltd</v>
          </cell>
          <cell r="B110" t="str">
            <v>HSBC CP Ltd</v>
          </cell>
          <cell r="C110" t="str">
            <v>13400012</v>
          </cell>
          <cell r="D110" t="str">
            <v>USD</v>
          </cell>
          <cell r="E110" t="str">
            <v>015</v>
          </cell>
          <cell r="F110" t="str">
            <v>045</v>
          </cell>
          <cell r="G110" t="str">
            <v>FEDERAL FARM CR BKS</v>
          </cell>
          <cell r="H110" t="str">
            <v>1.600 JAN 12 11</v>
          </cell>
          <cell r="I110" t="str">
            <v>31331GJY6</v>
          </cell>
          <cell r="J110" t="str">
            <v>B</v>
          </cell>
          <cell r="K110" t="str">
            <v>ZZZ</v>
          </cell>
          <cell r="L110">
            <v>3511.11</v>
          </cell>
          <cell r="M110">
            <v>1002549.16</v>
          </cell>
          <cell r="N110">
            <v>1011953.83</v>
          </cell>
          <cell r="O110">
            <v>1003950</v>
          </cell>
          <cell r="P110">
            <v>1000000</v>
          </cell>
          <cell r="Q110">
            <v>1007461.11</v>
          </cell>
          <cell r="R110" t="str">
            <v>JJ   12</v>
          </cell>
          <cell r="S110">
            <v>40555</v>
          </cell>
          <cell r="T110">
            <v>2011</v>
          </cell>
          <cell r="U110">
            <v>1</v>
          </cell>
          <cell r="V110">
            <v>104</v>
          </cell>
          <cell r="W110" t="str">
            <v>MS</v>
          </cell>
          <cell r="X110">
            <v>1.6</v>
          </cell>
          <cell r="Y110">
            <v>0.28000000000000003</v>
          </cell>
          <cell r="Z110">
            <v>1.2602112824328153E-4</v>
          </cell>
          <cell r="AA110">
            <v>40451</v>
          </cell>
          <cell r="AB110">
            <v>1400.84</v>
          </cell>
          <cell r="AC110">
            <v>2.2000000000000001E-3</v>
          </cell>
          <cell r="AD110">
            <v>1</v>
          </cell>
          <cell r="AE110">
            <v>100.395</v>
          </cell>
          <cell r="AF110" t="str">
            <v>AAA</v>
          </cell>
          <cell r="AG110">
            <v>101.19499999999999</v>
          </cell>
          <cell r="AH110">
            <v>0.7</v>
          </cell>
          <cell r="AI110">
            <v>0.2</v>
          </cell>
          <cell r="AJ110">
            <v>3.150528206082038E-4</v>
          </cell>
          <cell r="AK110">
            <v>3.9029215523534464E-4</v>
          </cell>
          <cell r="AL110" t="str">
            <v>AAA</v>
          </cell>
          <cell r="AM110" t="str">
            <v>Aaa</v>
          </cell>
          <cell r="AN110" t="str">
            <v>AAA</v>
          </cell>
          <cell r="AO110" t="str">
            <v>Government</v>
          </cell>
          <cell r="AP110" t="str">
            <v>Sovereign</v>
          </cell>
          <cell r="AQ110" t="str">
            <v>UNITED STATES</v>
          </cell>
          <cell r="AR110" t="str">
            <v>#N/A Field Not Applicable</v>
          </cell>
        </row>
        <row r="111">
          <cell r="A111" t="str">
            <v>CP Ltd</v>
          </cell>
          <cell r="B111" t="str">
            <v>HSBC CP Ltd</v>
          </cell>
          <cell r="C111" t="str">
            <v>13400012</v>
          </cell>
          <cell r="D111" t="str">
            <v>USD</v>
          </cell>
          <cell r="E111" t="str">
            <v>015</v>
          </cell>
          <cell r="F111" t="str">
            <v>045</v>
          </cell>
          <cell r="G111" t="str">
            <v>FEDERAL FARM CR BKS</v>
          </cell>
          <cell r="H111" t="str">
            <v>3.000 SEP 22 14</v>
          </cell>
          <cell r="I111" t="str">
            <v>31331GL80</v>
          </cell>
          <cell r="J111" t="str">
            <v>B</v>
          </cell>
          <cell r="K111" t="str">
            <v>ZZZ</v>
          </cell>
          <cell r="L111">
            <v>2100</v>
          </cell>
          <cell r="M111">
            <v>2866626.46</v>
          </cell>
          <cell r="N111">
            <v>2872596</v>
          </cell>
          <cell r="O111">
            <v>3004400</v>
          </cell>
          <cell r="P111">
            <v>2800000</v>
          </cell>
          <cell r="Q111">
            <v>3006500</v>
          </cell>
          <cell r="R111" t="str">
            <v>MS   22</v>
          </cell>
          <cell r="S111">
            <v>41904</v>
          </cell>
          <cell r="T111">
            <v>2014</v>
          </cell>
          <cell r="U111">
            <v>9</v>
          </cell>
          <cell r="V111">
            <v>1453</v>
          </cell>
          <cell r="W111" t="str">
            <v>MS</v>
          </cell>
          <cell r="X111">
            <v>3</v>
          </cell>
          <cell r="Y111">
            <v>3.76</v>
          </cell>
          <cell r="Z111">
            <v>4.8388103937647663E-3</v>
          </cell>
          <cell r="AA111">
            <v>40451</v>
          </cell>
          <cell r="AB111">
            <v>137773.54</v>
          </cell>
          <cell r="AC111">
            <v>0.1648</v>
          </cell>
          <cell r="AD111">
            <v>1</v>
          </cell>
          <cell r="AE111">
            <v>107.3</v>
          </cell>
          <cell r="AF111" t="str">
            <v>AAA</v>
          </cell>
          <cell r="AG111">
            <v>102.59300000000002</v>
          </cell>
          <cell r="AH111">
            <v>2.4</v>
          </cell>
          <cell r="AI111">
            <v>1.1000000000000001</v>
          </cell>
          <cell r="AJ111">
            <v>3.0886023789987865E-3</v>
          </cell>
          <cell r="AK111">
            <v>3.8262069098043169E-3</v>
          </cell>
          <cell r="AL111" t="str">
            <v>AAA</v>
          </cell>
          <cell r="AM111" t="str">
            <v>Aaa</v>
          </cell>
          <cell r="AN111" t="str">
            <v>AAA</v>
          </cell>
          <cell r="AO111" t="str">
            <v>Government</v>
          </cell>
          <cell r="AP111" t="str">
            <v>Sovereign</v>
          </cell>
          <cell r="AQ111" t="str">
            <v>UNITED STATES</v>
          </cell>
          <cell r="AR111" t="str">
            <v>#N/A Field Not Applicable</v>
          </cell>
        </row>
        <row r="112">
          <cell r="A112" t="str">
            <v>CP Ltd</v>
          </cell>
          <cell r="B112" t="str">
            <v>HSBC CP Ltd</v>
          </cell>
          <cell r="C112" t="str">
            <v>13400012</v>
          </cell>
          <cell r="D112" t="str">
            <v>USD</v>
          </cell>
          <cell r="E112" t="str">
            <v>015</v>
          </cell>
          <cell r="F112" t="str">
            <v>045</v>
          </cell>
          <cell r="G112" t="str">
            <v>FEDERAL FARM CR BKS</v>
          </cell>
          <cell r="H112" t="str">
            <v>3.750 DEC 06 10</v>
          </cell>
          <cell r="I112" t="str">
            <v>31331YGP9</v>
          </cell>
          <cell r="J112" t="str">
            <v>B</v>
          </cell>
          <cell r="K112" t="str">
            <v>ZZZ</v>
          </cell>
          <cell r="L112">
            <v>65645.83</v>
          </cell>
          <cell r="M112">
            <v>5513006.0099999998</v>
          </cell>
          <cell r="N112">
            <v>5647030.4000000004</v>
          </cell>
          <cell r="O112">
            <v>5515346</v>
          </cell>
          <cell r="P112">
            <v>5480000</v>
          </cell>
          <cell r="Q112">
            <v>5580991.8300000001</v>
          </cell>
          <cell r="R112" t="str">
            <v>JD    6</v>
          </cell>
          <cell r="S112">
            <v>40518</v>
          </cell>
          <cell r="T112">
            <v>2010</v>
          </cell>
          <cell r="U112">
            <v>12</v>
          </cell>
          <cell r="V112">
            <v>67</v>
          </cell>
          <cell r="W112" t="str">
            <v>MS</v>
          </cell>
          <cell r="X112">
            <v>3.75</v>
          </cell>
          <cell r="Y112">
            <v>0.18</v>
          </cell>
          <cell r="Z112">
            <v>4.4549273463555684E-4</v>
          </cell>
          <cell r="AA112">
            <v>40451</v>
          </cell>
          <cell r="AB112">
            <v>2339.9899999999998</v>
          </cell>
          <cell r="AC112">
            <v>1.2999999999999999E-3</v>
          </cell>
          <cell r="AD112">
            <v>1</v>
          </cell>
          <cell r="AE112">
            <v>100.645</v>
          </cell>
          <cell r="AF112" t="str">
            <v>AAA</v>
          </cell>
          <cell r="AG112">
            <v>103.04799999999999</v>
          </cell>
          <cell r="AH112">
            <v>0.4</v>
          </cell>
          <cell r="AI112">
            <v>0.2</v>
          </cell>
          <cell r="AJ112">
            <v>9.8998385474568184E-4</v>
          </cell>
          <cell r="AK112">
            <v>1.2264068341650816E-3</v>
          </cell>
          <cell r="AL112" t="str">
            <v>AAA</v>
          </cell>
          <cell r="AM112" t="str">
            <v>Aaa</v>
          </cell>
          <cell r="AN112" t="str">
            <v>AAA</v>
          </cell>
          <cell r="AO112" t="str">
            <v>Government</v>
          </cell>
          <cell r="AP112" t="str">
            <v>Sovereign</v>
          </cell>
          <cell r="AQ112" t="str">
            <v>UNITED STATES</v>
          </cell>
          <cell r="AR112" t="str">
            <v>#N/A Field Not Applicable</v>
          </cell>
        </row>
        <row r="113">
          <cell r="A113" t="str">
            <v>CP Ltd</v>
          </cell>
          <cell r="B113" t="str">
            <v>HSBC CP Ltd</v>
          </cell>
          <cell r="C113" t="str">
            <v>13400012</v>
          </cell>
          <cell r="D113" t="str">
            <v>USD</v>
          </cell>
          <cell r="E113" t="str">
            <v>015</v>
          </cell>
          <cell r="F113" t="str">
            <v>045</v>
          </cell>
          <cell r="G113" t="str">
            <v>FEDERAL HOME LN MTG</v>
          </cell>
          <cell r="H113" t="str">
            <v>2.875 FEB 09 15</v>
          </cell>
          <cell r="I113" t="str">
            <v>3137EACH0</v>
          </cell>
          <cell r="J113" t="str">
            <v>B</v>
          </cell>
          <cell r="K113" t="str">
            <v>ZZZ</v>
          </cell>
          <cell r="L113">
            <v>20763.89</v>
          </cell>
          <cell r="M113">
            <v>5086714.3600000003</v>
          </cell>
          <cell r="N113">
            <v>5094340</v>
          </cell>
          <cell r="O113">
            <v>5329000</v>
          </cell>
          <cell r="P113">
            <v>5000000</v>
          </cell>
          <cell r="Q113">
            <v>5349763.8899999997</v>
          </cell>
          <cell r="R113" t="str">
            <v>FA    9</v>
          </cell>
          <cell r="S113">
            <v>42044</v>
          </cell>
          <cell r="T113">
            <v>2015</v>
          </cell>
          <cell r="U113">
            <v>2</v>
          </cell>
          <cell r="V113">
            <v>1593</v>
          </cell>
          <cell r="W113" t="str">
            <v>MS</v>
          </cell>
          <cell r="X113">
            <v>2.875</v>
          </cell>
          <cell r="Y113">
            <v>4.09</v>
          </cell>
          <cell r="Z113">
            <v>9.3398588633686851E-3</v>
          </cell>
          <cell r="AA113">
            <v>40451</v>
          </cell>
          <cell r="AB113">
            <v>242285.64</v>
          </cell>
          <cell r="AC113">
            <v>0.19409999999999999</v>
          </cell>
          <cell r="AD113">
            <v>1</v>
          </cell>
          <cell r="AE113">
            <v>106.58</v>
          </cell>
          <cell r="AF113" t="str">
            <v>AAA</v>
          </cell>
          <cell r="AG113">
            <v>101.887</v>
          </cell>
          <cell r="AH113">
            <v>2.5</v>
          </cell>
          <cell r="AI113">
            <v>1.3</v>
          </cell>
          <cell r="AJ113">
            <v>5.7089601854331809E-3</v>
          </cell>
          <cell r="AK113">
            <v>7.0723454264718585E-3</v>
          </cell>
          <cell r="AL113" t="str">
            <v>AAA</v>
          </cell>
          <cell r="AM113" t="str">
            <v>Aaa</v>
          </cell>
          <cell r="AN113" t="str">
            <v>AAA</v>
          </cell>
          <cell r="AO113" t="str">
            <v>Government</v>
          </cell>
          <cell r="AP113" t="str">
            <v>Sovereign</v>
          </cell>
          <cell r="AQ113" t="str">
            <v>UNITED STATES</v>
          </cell>
          <cell r="AR113" t="str">
            <v>#N/A Field Not Applicable</v>
          </cell>
        </row>
        <row r="114">
          <cell r="A114" t="str">
            <v>CP Ltd</v>
          </cell>
          <cell r="B114" t="str">
            <v>HSBC CP Ltd</v>
          </cell>
          <cell r="C114" t="str">
            <v>13400012</v>
          </cell>
          <cell r="D114" t="str">
            <v>USD</v>
          </cell>
          <cell r="E114" t="str">
            <v>005</v>
          </cell>
          <cell r="F114" t="str">
            <v>045</v>
          </cell>
          <cell r="G114" t="str">
            <v>CANADA GOVT</v>
          </cell>
          <cell r="H114" t="str">
            <v>2.375 10 SEPP 2</v>
          </cell>
          <cell r="I114" t="str">
            <v>B135087ZA5</v>
          </cell>
          <cell r="J114" t="str">
            <v>B</v>
          </cell>
          <cell r="K114" t="str">
            <v>ZZZ</v>
          </cell>
          <cell r="L114">
            <v>5541.67</v>
          </cell>
          <cell r="M114">
            <v>4046482.29</v>
          </cell>
          <cell r="N114">
            <v>4050840</v>
          </cell>
          <cell r="O114">
            <v>4191250</v>
          </cell>
          <cell r="P114">
            <v>4000000</v>
          </cell>
          <cell r="Q114">
            <v>4196791.67</v>
          </cell>
          <cell r="R114" t="str">
            <v>MS   10</v>
          </cell>
          <cell r="S114">
            <v>41892</v>
          </cell>
          <cell r="T114">
            <v>2014</v>
          </cell>
          <cell r="U114">
            <v>9</v>
          </cell>
          <cell r="V114">
            <v>1441</v>
          </cell>
          <cell r="W114" t="str">
            <v>MS</v>
          </cell>
          <cell r="X114">
            <v>2.375</v>
          </cell>
          <cell r="Y114">
            <v>3.77</v>
          </cell>
          <cell r="Z114">
            <v>6.8485502844871926E-3</v>
          </cell>
          <cell r="AA114">
            <v>40451</v>
          </cell>
          <cell r="AB114">
            <v>144767.71</v>
          </cell>
          <cell r="AC114">
            <v>0.1643</v>
          </cell>
          <cell r="AD114">
            <v>1</v>
          </cell>
          <cell r="AE114">
            <v>104.78100000000001</v>
          </cell>
          <cell r="AF114" t="str">
            <v>AAA</v>
          </cell>
          <cell r="AG114">
            <v>101.271</v>
          </cell>
          <cell r="AH114">
            <v>2.1</v>
          </cell>
          <cell r="AI114">
            <v>1.1000000000000001</v>
          </cell>
          <cell r="AJ114">
            <v>3.8148423335339801E-3</v>
          </cell>
          <cell r="AK114">
            <v>4.7258838481868152E-3</v>
          </cell>
          <cell r="AL114" t="str">
            <v>AAA</v>
          </cell>
          <cell r="AM114" t="str">
            <v>NR</v>
          </cell>
          <cell r="AN114" t="str">
            <v>AAA</v>
          </cell>
          <cell r="AO114" t="str">
            <v>Government</v>
          </cell>
          <cell r="AP114" t="str">
            <v>Sovereign</v>
          </cell>
          <cell r="AQ114" t="str">
            <v>CANADA</v>
          </cell>
          <cell r="AR114" t="str">
            <v>#N/A Field Not Applicable</v>
          </cell>
        </row>
        <row r="115">
          <cell r="A115" t="str">
            <v>CP Ltd</v>
          </cell>
          <cell r="B115" t="str">
            <v>HSBC CP Ltd</v>
          </cell>
          <cell r="C115" t="str">
            <v>13400012</v>
          </cell>
          <cell r="D115" t="str">
            <v>USD</v>
          </cell>
          <cell r="E115" t="str">
            <v>015</v>
          </cell>
          <cell r="F115" t="str">
            <v>045</v>
          </cell>
          <cell r="G115" t="str">
            <v>FANNIE MAE</v>
          </cell>
          <cell r="H115" t="str">
            <v>1.75 23 MAR 2011</v>
          </cell>
          <cell r="I115" t="str">
            <v>B31398AVQ2</v>
          </cell>
          <cell r="J115" t="str">
            <v>B</v>
          </cell>
          <cell r="K115" t="str">
            <v>ZZZ</v>
          </cell>
          <cell r="L115">
            <v>1944.44</v>
          </cell>
          <cell r="M115">
            <v>5030609.84</v>
          </cell>
          <cell r="N115">
            <v>5054850</v>
          </cell>
          <cell r="O115">
            <v>5035937.5</v>
          </cell>
          <cell r="P115">
            <v>5000000</v>
          </cell>
          <cell r="Q115">
            <v>5037881.9400000004</v>
          </cell>
          <cell r="R115" t="str">
            <v>MS   23</v>
          </cell>
          <cell r="S115">
            <v>40625</v>
          </cell>
          <cell r="T115">
            <v>2011</v>
          </cell>
          <cell r="U115">
            <v>3</v>
          </cell>
          <cell r="V115">
            <v>174</v>
          </cell>
          <cell r="W115" t="str">
            <v>MS</v>
          </cell>
          <cell r="X115">
            <v>1.75</v>
          </cell>
          <cell r="Y115">
            <v>0.48</v>
          </cell>
          <cell r="Z115">
            <v>1.084030565994197E-3</v>
          </cell>
          <cell r="AA115">
            <v>40451</v>
          </cell>
          <cell r="AB115">
            <v>5327.66</v>
          </cell>
          <cell r="AC115">
            <v>4.6999999999999993E-3</v>
          </cell>
          <cell r="AD115">
            <v>1</v>
          </cell>
          <cell r="AE115">
            <v>100.71899999999999</v>
          </cell>
          <cell r="AF115" t="str">
            <v>AAA</v>
          </cell>
          <cell r="AG115">
            <v>101.09699999999999</v>
          </cell>
          <cell r="AH115">
            <v>0.5</v>
          </cell>
          <cell r="AI115">
            <v>0.2</v>
          </cell>
          <cell r="AJ115">
            <v>1.1291985062439553E-3</v>
          </cell>
          <cell r="AK115">
            <v>1.3988680305724232E-3</v>
          </cell>
          <cell r="AL115" t="str">
            <v>AAA</v>
          </cell>
          <cell r="AM115" t="str">
            <v>Aaa</v>
          </cell>
          <cell r="AN115" t="str">
            <v>AAA</v>
          </cell>
          <cell r="AO115" t="str">
            <v>Government</v>
          </cell>
          <cell r="AP115" t="str">
            <v>Sovereign</v>
          </cell>
          <cell r="AQ115" t="str">
            <v>UNITED STATES</v>
          </cell>
          <cell r="AR115" t="str">
            <v>#N/A Field Not Applicable</v>
          </cell>
        </row>
        <row r="116">
          <cell r="A116" t="str">
            <v>CP Ltd</v>
          </cell>
          <cell r="B116" t="str">
            <v>HSBC CP Ltd</v>
          </cell>
          <cell r="C116" t="str">
            <v>13400012</v>
          </cell>
          <cell r="D116" t="str">
            <v>USD</v>
          </cell>
          <cell r="E116" t="str">
            <v>015</v>
          </cell>
          <cell r="F116" t="str">
            <v>045</v>
          </cell>
          <cell r="G116" t="str">
            <v>FED NATL MORT ASSC</v>
          </cell>
          <cell r="H116" t="str">
            <v>2.000 SEP 28 12</v>
          </cell>
          <cell r="I116" t="str">
            <v>B4KSD80</v>
          </cell>
          <cell r="J116" t="str">
            <v>B</v>
          </cell>
          <cell r="K116" t="str">
            <v>ZZZ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MS   28</v>
          </cell>
          <cell r="S116">
            <v>41180</v>
          </cell>
          <cell r="T116">
            <v>2012</v>
          </cell>
          <cell r="U116">
            <v>9</v>
          </cell>
          <cell r="V116">
            <v>729</v>
          </cell>
          <cell r="W116" t="str">
            <v>MS</v>
          </cell>
          <cell r="X116">
            <v>2</v>
          </cell>
          <cell r="Y116">
            <v>1.95</v>
          </cell>
          <cell r="Z116">
            <v>0</v>
          </cell>
          <cell r="AA116">
            <v>40451</v>
          </cell>
          <cell r="AB116">
            <v>0</v>
          </cell>
          <cell r="AC116">
            <v>4.7800000000000002E-2</v>
          </cell>
          <cell r="AD116">
            <v>1</v>
          </cell>
          <cell r="AE116">
            <v>99.99</v>
          </cell>
          <cell r="AF116" t="str">
            <v>AAA</v>
          </cell>
          <cell r="AG116">
            <v>100</v>
          </cell>
          <cell r="AH116">
            <v>2</v>
          </cell>
          <cell r="AI116">
            <v>2</v>
          </cell>
          <cell r="AJ116">
            <v>0</v>
          </cell>
          <cell r="AK116">
            <v>0</v>
          </cell>
          <cell r="AL116" t="str">
            <v>AAA</v>
          </cell>
          <cell r="AM116" t="str">
            <v>WR</v>
          </cell>
          <cell r="AN116" t="str">
            <v>AAA</v>
          </cell>
          <cell r="AO116" t="str">
            <v>Government</v>
          </cell>
          <cell r="AP116" t="str">
            <v>Sovereign</v>
          </cell>
          <cell r="AQ116" t="str">
            <v>UNITED STATES</v>
          </cell>
          <cell r="AR116" t="str">
            <v>#N/A Field Not Applicable</v>
          </cell>
        </row>
        <row r="117">
          <cell r="A117" t="str">
            <v>CP Inc</v>
          </cell>
          <cell r="B117" t="str">
            <v>HSBC US Branch</v>
          </cell>
          <cell r="C117" t="str">
            <v>13400022</v>
          </cell>
          <cell r="D117" t="str">
            <v>USD</v>
          </cell>
          <cell r="E117" t="str">
            <v>015</v>
          </cell>
          <cell r="F117" t="str">
            <v>045</v>
          </cell>
          <cell r="G117" t="str">
            <v>FEDERAL FARM CR BKS</v>
          </cell>
          <cell r="H117" t="str">
            <v>1.690 DEC 21 12</v>
          </cell>
          <cell r="I117" t="str">
            <v>31331G6L8</v>
          </cell>
          <cell r="J117" t="str">
            <v>B</v>
          </cell>
          <cell r="K117" t="str">
            <v>CAL</v>
          </cell>
          <cell r="L117">
            <v>7041.67</v>
          </cell>
          <cell r="M117">
            <v>1500000</v>
          </cell>
          <cell r="N117">
            <v>1500000</v>
          </cell>
          <cell r="O117">
            <v>1503750</v>
          </cell>
          <cell r="P117">
            <v>1500000</v>
          </cell>
          <cell r="Q117">
            <v>1510791.67</v>
          </cell>
          <cell r="R117" t="str">
            <v>JD   21</v>
          </cell>
          <cell r="S117">
            <v>41264</v>
          </cell>
          <cell r="T117">
            <v>2012</v>
          </cell>
          <cell r="U117">
            <v>12</v>
          </cell>
          <cell r="V117">
            <v>813</v>
          </cell>
          <cell r="W117" t="str">
            <v>MS</v>
          </cell>
          <cell r="X117">
            <v>1.69</v>
          </cell>
          <cell r="Y117">
            <v>2.17</v>
          </cell>
          <cell r="Z117">
            <v>1.4612706032571486E-3</v>
          </cell>
          <cell r="AA117">
            <v>40451</v>
          </cell>
          <cell r="AB117">
            <v>3750</v>
          </cell>
          <cell r="AC117">
            <v>5.8299999999999998E-2</v>
          </cell>
          <cell r="AD117">
            <v>1</v>
          </cell>
          <cell r="AE117">
            <v>100.25</v>
          </cell>
          <cell r="AF117" t="str">
            <v>AAA</v>
          </cell>
          <cell r="AG117">
            <v>100</v>
          </cell>
          <cell r="AH117">
            <v>1.7</v>
          </cell>
          <cell r="AI117">
            <v>1.6</v>
          </cell>
          <cell r="AJ117">
            <v>1.1447742053166603E-3</v>
          </cell>
          <cell r="AK117">
            <v>1.4181634399855105E-3</v>
          </cell>
          <cell r="AL117" t="str">
            <v>AAA</v>
          </cell>
          <cell r="AM117" t="str">
            <v>Aaa</v>
          </cell>
          <cell r="AN117" t="str">
            <v>AAA</v>
          </cell>
          <cell r="AO117" t="str">
            <v>Government</v>
          </cell>
          <cell r="AP117" t="str">
            <v>Sovereign</v>
          </cell>
          <cell r="AQ117" t="str">
            <v>UNITED STATES</v>
          </cell>
          <cell r="AR117" t="str">
            <v>12/21/2010</v>
          </cell>
        </row>
        <row r="118">
          <cell r="A118" t="str">
            <v>CP Ltd</v>
          </cell>
          <cell r="B118" t="str">
            <v>HSBC IPO</v>
          </cell>
          <cell r="C118" t="str">
            <v>13400032</v>
          </cell>
          <cell r="D118" t="str">
            <v>USD</v>
          </cell>
          <cell r="E118" t="str">
            <v>015</v>
          </cell>
          <cell r="F118" t="str">
            <v>045</v>
          </cell>
          <cell r="G118" t="str">
            <v>FEDERAL HOME LOAN BA</v>
          </cell>
          <cell r="H118" t="str">
            <v>2.000 OCT 05 12</v>
          </cell>
          <cell r="I118" t="str">
            <v>3133XUYD9</v>
          </cell>
          <cell r="J118" t="str">
            <v>B</v>
          </cell>
          <cell r="K118" t="str">
            <v>CAL</v>
          </cell>
          <cell r="L118">
            <v>19555.560000000001</v>
          </cell>
          <cell r="M118">
            <v>2000000</v>
          </cell>
          <cell r="N118">
            <v>2000000</v>
          </cell>
          <cell r="O118">
            <v>2000600</v>
          </cell>
          <cell r="P118">
            <v>2000000</v>
          </cell>
          <cell r="Q118">
            <v>2020155.56</v>
          </cell>
          <cell r="R118" t="str">
            <v>AO    5</v>
          </cell>
          <cell r="S118">
            <v>40456</v>
          </cell>
          <cell r="T118">
            <v>2010</v>
          </cell>
          <cell r="U118">
            <v>10</v>
          </cell>
          <cell r="V118">
            <v>5</v>
          </cell>
          <cell r="W118" t="str">
            <v>MS</v>
          </cell>
          <cell r="X118">
            <v>2</v>
          </cell>
          <cell r="Y118">
            <v>0.01</v>
          </cell>
          <cell r="Z118">
            <v>8.9786212181698847E-6</v>
          </cell>
          <cell r="AA118">
            <v>40451</v>
          </cell>
          <cell r="AB118">
            <v>600</v>
          </cell>
          <cell r="AC118">
            <v>1E-4</v>
          </cell>
          <cell r="AD118">
            <v>1</v>
          </cell>
          <cell r="AE118">
            <v>100.03</v>
          </cell>
          <cell r="AF118" t="str">
            <v>AAA</v>
          </cell>
          <cell r="AG118">
            <v>100</v>
          </cell>
          <cell r="AH118">
            <v>2</v>
          </cell>
          <cell r="AI118">
            <v>-0.7</v>
          </cell>
          <cell r="AJ118">
            <v>1.795724243633977E-3</v>
          </cell>
          <cell r="AK118">
            <v>2.224570101938056E-3</v>
          </cell>
          <cell r="AL118" t="str">
            <v>AAA</v>
          </cell>
          <cell r="AM118" t="str">
            <v>WR</v>
          </cell>
          <cell r="AN118" t="str">
            <v>AAA</v>
          </cell>
          <cell r="AO118" t="str">
            <v>Government</v>
          </cell>
          <cell r="AP118" t="str">
            <v>Sovereign</v>
          </cell>
          <cell r="AQ118" t="str">
            <v>UNITED STATES</v>
          </cell>
          <cell r="AR118" t="str">
            <v>#N/A Field Not Applicable</v>
          </cell>
        </row>
        <row r="119">
          <cell r="A119" t="str">
            <v>CP Inc</v>
          </cell>
          <cell r="B119" t="str">
            <v>Deutsche Bank</v>
          </cell>
          <cell r="C119" t="str">
            <v>13401302</v>
          </cell>
          <cell r="D119" t="str">
            <v>USD</v>
          </cell>
          <cell r="E119" t="str">
            <v>015</v>
          </cell>
          <cell r="F119" t="str">
            <v>045</v>
          </cell>
          <cell r="G119" t="str">
            <v>FEDERAL FARM CR BKS</v>
          </cell>
          <cell r="H119" t="str">
            <v>4.300 APR 24 12</v>
          </cell>
          <cell r="I119" t="str">
            <v>31331SH97</v>
          </cell>
          <cell r="J119" t="str">
            <v>B</v>
          </cell>
          <cell r="K119" t="str">
            <v>ZZZ</v>
          </cell>
          <cell r="L119">
            <v>9376.39</v>
          </cell>
          <cell r="M119">
            <v>502512.15</v>
          </cell>
          <cell r="N119">
            <v>505935</v>
          </cell>
          <cell r="O119">
            <v>529775</v>
          </cell>
          <cell r="P119">
            <v>500000</v>
          </cell>
          <cell r="Q119">
            <v>539151.39</v>
          </cell>
          <cell r="R119" t="str">
            <v>AO   24</v>
          </cell>
          <cell r="S119">
            <v>41023</v>
          </cell>
          <cell r="T119">
            <v>2012</v>
          </cell>
          <cell r="U119">
            <v>4</v>
          </cell>
          <cell r="V119">
            <v>572</v>
          </cell>
          <cell r="W119" t="str">
            <v>MS</v>
          </cell>
          <cell r="X119">
            <v>4.3</v>
          </cell>
          <cell r="Y119">
            <v>1.5</v>
          </cell>
          <cell r="Z119">
            <v>3.3838996892836259E-4</v>
          </cell>
          <cell r="AA119">
            <v>40451</v>
          </cell>
          <cell r="AB119">
            <v>27262.85</v>
          </cell>
          <cell r="AC119">
            <v>3.0800000000000001E-2</v>
          </cell>
          <cell r="AD119">
            <v>1</v>
          </cell>
          <cell r="AE119">
            <v>105.955</v>
          </cell>
          <cell r="AF119" t="str">
            <v>AAA</v>
          </cell>
          <cell r="AG119">
            <v>101.18699999999998</v>
          </cell>
          <cell r="AH119">
            <v>3.7</v>
          </cell>
          <cell r="AI119">
            <v>0.5</v>
          </cell>
          <cell r="AJ119">
            <v>8.3469525668996105E-4</v>
          </cell>
          <cell r="AK119">
            <v>1.0340329918943159E-3</v>
          </cell>
          <cell r="AL119" t="str">
            <v>AAA</v>
          </cell>
          <cell r="AM119" t="str">
            <v>Aaa</v>
          </cell>
          <cell r="AN119" t="str">
            <v>AAA</v>
          </cell>
          <cell r="AO119" t="str">
            <v>Government</v>
          </cell>
          <cell r="AP119" t="str">
            <v>Sovereign</v>
          </cell>
          <cell r="AQ119" t="str">
            <v>UNITED STATES</v>
          </cell>
          <cell r="AR119" t="str">
            <v>#N/A Field Not Applicable</v>
          </cell>
        </row>
        <row r="120">
          <cell r="A120" t="str">
            <v>CP Inc</v>
          </cell>
          <cell r="B120" t="str">
            <v>Deutsche Bank</v>
          </cell>
          <cell r="C120" t="str">
            <v>13401302</v>
          </cell>
          <cell r="D120" t="str">
            <v>USD</v>
          </cell>
          <cell r="E120" t="str">
            <v>015</v>
          </cell>
          <cell r="F120" t="str">
            <v>045</v>
          </cell>
          <cell r="G120" t="str">
            <v>FEDERAL FARM CR BKS</v>
          </cell>
          <cell r="H120" t="str">
            <v>3.900 JUN 20 11</v>
          </cell>
          <cell r="I120" t="str">
            <v>31331YY46</v>
          </cell>
          <cell r="J120" t="str">
            <v>B</v>
          </cell>
          <cell r="K120" t="str">
            <v>ZZZ</v>
          </cell>
          <cell r="L120">
            <v>21883.33</v>
          </cell>
          <cell r="M120">
            <v>2003899.54</v>
          </cell>
          <cell r="N120">
            <v>2016000</v>
          </cell>
          <cell r="O120">
            <v>2051800</v>
          </cell>
          <cell r="P120">
            <v>2000000</v>
          </cell>
          <cell r="Q120">
            <v>2073683.33</v>
          </cell>
          <cell r="R120" t="str">
            <v>JD   20</v>
          </cell>
          <cell r="S120">
            <v>40714</v>
          </cell>
          <cell r="T120">
            <v>2011</v>
          </cell>
          <cell r="U120">
            <v>6</v>
          </cell>
          <cell r="V120">
            <v>263</v>
          </cell>
          <cell r="W120" t="str">
            <v>MS</v>
          </cell>
          <cell r="X120">
            <v>3.9</v>
          </cell>
          <cell r="Y120">
            <v>0.71</v>
          </cell>
          <cell r="Z120">
            <v>6.3872504997683293E-4</v>
          </cell>
          <cell r="AA120">
            <v>40451</v>
          </cell>
          <cell r="AB120">
            <v>47900.46</v>
          </cell>
          <cell r="AC120">
            <v>8.6999999999999994E-3</v>
          </cell>
          <cell r="AD120">
            <v>1</v>
          </cell>
          <cell r="AE120">
            <v>102.59</v>
          </cell>
          <cell r="AF120" t="str">
            <v>AAA</v>
          </cell>
          <cell r="AG120">
            <v>100.8</v>
          </cell>
          <cell r="AH120">
            <v>3.2</v>
          </cell>
          <cell r="AI120">
            <v>0.3</v>
          </cell>
          <cell r="AJ120">
            <v>2.8787607886279799E-3</v>
          </cell>
          <cell r="AK120">
            <v>3.5662520031771389E-3</v>
          </cell>
          <cell r="AL120" t="str">
            <v>AAA</v>
          </cell>
          <cell r="AM120" t="str">
            <v>Aaa</v>
          </cell>
          <cell r="AN120" t="str">
            <v>AAA</v>
          </cell>
          <cell r="AO120" t="str">
            <v>Government</v>
          </cell>
          <cell r="AP120" t="str">
            <v>Sovereign</v>
          </cell>
          <cell r="AQ120" t="str">
            <v>UNITED STATES</v>
          </cell>
          <cell r="AR120" t="str">
            <v>#N/A Field Not Applicable</v>
          </cell>
        </row>
        <row r="121">
          <cell r="A121" t="str">
            <v>CP Inc</v>
          </cell>
          <cell r="B121" t="str">
            <v>Deutsche Bank</v>
          </cell>
          <cell r="C121" t="str">
            <v>13401302</v>
          </cell>
          <cell r="D121" t="str">
            <v>USD</v>
          </cell>
          <cell r="E121" t="str">
            <v>015</v>
          </cell>
          <cell r="F121" t="str">
            <v>045</v>
          </cell>
          <cell r="G121" t="str">
            <v>FEDERAL HOME LN BKS</v>
          </cell>
          <cell r="H121" t="str">
            <v>5.000 OCT 13 11</v>
          </cell>
          <cell r="I121" t="str">
            <v>3133XH2V3</v>
          </cell>
          <cell r="J121" t="str">
            <v>B</v>
          </cell>
          <cell r="K121" t="str">
            <v>ZZZ</v>
          </cell>
          <cell r="L121">
            <v>23333.33</v>
          </cell>
          <cell r="M121">
            <v>1015022.21</v>
          </cell>
          <cell r="N121">
            <v>1053036</v>
          </cell>
          <cell r="O121">
            <v>1048100</v>
          </cell>
          <cell r="P121">
            <v>1000000</v>
          </cell>
          <cell r="Q121">
            <v>1071433.33</v>
          </cell>
          <cell r="R121" t="str">
            <v>AO   13</v>
          </cell>
          <cell r="S121">
            <v>40829</v>
          </cell>
          <cell r="T121">
            <v>2011</v>
          </cell>
          <cell r="U121">
            <v>10</v>
          </cell>
          <cell r="V121">
            <v>378</v>
          </cell>
          <cell r="W121" t="str">
            <v>MS</v>
          </cell>
          <cell r="X121">
            <v>5</v>
          </cell>
          <cell r="Y121">
            <v>1</v>
          </cell>
          <cell r="Z121">
            <v>4.5567499758098439E-4</v>
          </cell>
          <cell r="AA121">
            <v>40451</v>
          </cell>
          <cell r="AB121">
            <v>33077.79</v>
          </cell>
          <cell r="AC121">
            <v>1.5300000000000001E-2</v>
          </cell>
          <cell r="AD121">
            <v>1</v>
          </cell>
          <cell r="AE121">
            <v>104.81</v>
          </cell>
          <cell r="AF121" t="str">
            <v>AAA</v>
          </cell>
          <cell r="AG121">
            <v>105.304</v>
          </cell>
          <cell r="AH121">
            <v>1.3</v>
          </cell>
          <cell r="AI121">
            <v>0.3</v>
          </cell>
          <cell r="AJ121">
            <v>5.9237749685527973E-4</v>
          </cell>
          <cell r="AK121">
            <v>7.338461198799544E-4</v>
          </cell>
          <cell r="AL121" t="str">
            <v>AAA</v>
          </cell>
          <cell r="AM121" t="str">
            <v>Aaa</v>
          </cell>
          <cell r="AN121" t="str">
            <v>AAA</v>
          </cell>
          <cell r="AO121" t="str">
            <v>Government</v>
          </cell>
          <cell r="AP121" t="str">
            <v>Sovereign</v>
          </cell>
          <cell r="AQ121" t="str">
            <v>UNITED STATES</v>
          </cell>
          <cell r="AR121" t="str">
            <v>#N/A Field Not Applicable</v>
          </cell>
        </row>
        <row r="122">
          <cell r="A122" t="str">
            <v>CP Inc</v>
          </cell>
          <cell r="B122" t="str">
            <v>Deutsche Bank</v>
          </cell>
          <cell r="C122" t="str">
            <v>13401302</v>
          </cell>
          <cell r="D122" t="str">
            <v>USD</v>
          </cell>
          <cell r="E122" t="str">
            <v>015</v>
          </cell>
          <cell r="F122" t="str">
            <v>045</v>
          </cell>
          <cell r="G122" t="str">
            <v>FEDERAL HOME LOAN BA</v>
          </cell>
          <cell r="H122" t="str">
            <v>1.900 OCT 15 12</v>
          </cell>
          <cell r="I122" t="str">
            <v>3133XVCB5</v>
          </cell>
          <cell r="J122" t="str">
            <v>B</v>
          </cell>
          <cell r="K122" t="str">
            <v>CAL</v>
          </cell>
          <cell r="L122">
            <v>17522.22</v>
          </cell>
          <cell r="M122">
            <v>2007865.36</v>
          </cell>
          <cell r="N122">
            <v>2008900</v>
          </cell>
          <cell r="O122">
            <v>2001200</v>
          </cell>
          <cell r="P122">
            <v>2000000</v>
          </cell>
          <cell r="Q122">
            <v>2018722.22</v>
          </cell>
          <cell r="R122" t="str">
            <v>AO   15</v>
          </cell>
          <cell r="S122">
            <v>41197</v>
          </cell>
          <cell r="T122">
            <v>2012</v>
          </cell>
          <cell r="U122">
            <v>10</v>
          </cell>
          <cell r="V122">
            <v>746</v>
          </cell>
          <cell r="W122" t="str">
            <v>MS</v>
          </cell>
          <cell r="X122">
            <v>1.9</v>
          </cell>
          <cell r="Y122">
            <v>0.04</v>
          </cell>
          <cell r="Z122">
            <v>3.6055725049048631E-5</v>
          </cell>
          <cell r="AA122">
            <v>40451</v>
          </cell>
          <cell r="AB122">
            <v>-6665.36</v>
          </cell>
          <cell r="AC122">
            <v>2.0000000000000001E-4</v>
          </cell>
          <cell r="AD122">
            <v>1</v>
          </cell>
          <cell r="AE122">
            <v>100.06</v>
          </cell>
          <cell r="AF122" t="str">
            <v>AAA</v>
          </cell>
          <cell r="AG122">
            <v>100.44499999999999</v>
          </cell>
          <cell r="AH122">
            <v>0.4</v>
          </cell>
          <cell r="AI122">
            <v>0.4</v>
          </cell>
          <cell r="AJ122">
            <v>3.6055725049048633E-4</v>
          </cell>
          <cell r="AK122">
            <v>4.4666372485730919E-4</v>
          </cell>
          <cell r="AL122" t="str">
            <v>AAA</v>
          </cell>
          <cell r="AM122" t="str">
            <v>Aaa</v>
          </cell>
          <cell r="AN122" t="str">
            <v>AAA</v>
          </cell>
          <cell r="AO122" t="str">
            <v>Government</v>
          </cell>
          <cell r="AP122" t="str">
            <v>Sovereign</v>
          </cell>
          <cell r="AQ122" t="str">
            <v>UNITED STATES</v>
          </cell>
          <cell r="AR122" t="str">
            <v>10/15/2010</v>
          </cell>
        </row>
        <row r="123">
          <cell r="A123" t="str">
            <v>CP Inc</v>
          </cell>
          <cell r="B123" t="str">
            <v>Deutsche Bank</v>
          </cell>
          <cell r="C123" t="str">
            <v>13401302</v>
          </cell>
          <cell r="D123" t="str">
            <v>USD</v>
          </cell>
          <cell r="E123" t="str">
            <v>015</v>
          </cell>
          <cell r="F123" t="str">
            <v>045</v>
          </cell>
          <cell r="G123" t="str">
            <v>FEDERAL HOME LOAN BA</v>
          </cell>
          <cell r="H123" t="str">
            <v>0.500 NOV 23 10</v>
          </cell>
          <cell r="I123" t="str">
            <v>3133XVEJ6</v>
          </cell>
          <cell r="J123" t="str">
            <v>B</v>
          </cell>
          <cell r="K123" t="str">
            <v>ZZZ</v>
          </cell>
          <cell r="L123">
            <v>25236.11</v>
          </cell>
          <cell r="M123">
            <v>11502921.57</v>
          </cell>
          <cell r="N123">
            <v>11520010</v>
          </cell>
          <cell r="O123">
            <v>11505175</v>
          </cell>
          <cell r="P123">
            <v>11500000</v>
          </cell>
          <cell r="Q123">
            <v>11530411.109999999</v>
          </cell>
          <cell r="R123" t="str">
            <v>AO   23</v>
          </cell>
          <cell r="S123">
            <v>40505</v>
          </cell>
          <cell r="T123">
            <v>2010</v>
          </cell>
          <cell r="U123">
            <v>11</v>
          </cell>
          <cell r="V123">
            <v>54</v>
          </cell>
          <cell r="W123" t="str">
            <v>MS</v>
          </cell>
          <cell r="X123">
            <v>0.5</v>
          </cell>
          <cell r="Y123">
            <v>0.15</v>
          </cell>
          <cell r="Z123">
            <v>7.7460281759509524E-4</v>
          </cell>
          <cell r="AA123">
            <v>40451</v>
          </cell>
          <cell r="AB123">
            <v>2253.4299999999998</v>
          </cell>
          <cell r="AC123">
            <v>1E-3</v>
          </cell>
          <cell r="AD123">
            <v>1</v>
          </cell>
          <cell r="AE123">
            <v>100.045</v>
          </cell>
          <cell r="AF123" t="str">
            <v>AAA</v>
          </cell>
          <cell r="AG123">
            <v>100.17400000000002</v>
          </cell>
          <cell r="AH123">
            <v>0.3</v>
          </cell>
          <cell r="AI123">
            <v>0.2</v>
          </cell>
          <cell r="AJ123">
            <v>1.5492056351901905E-3</v>
          </cell>
          <cell r="AK123">
            <v>1.9191791557170272E-3</v>
          </cell>
          <cell r="AL123" t="str">
            <v>AAA</v>
          </cell>
          <cell r="AM123" t="str">
            <v>Aaa</v>
          </cell>
          <cell r="AN123" t="str">
            <v>AAA</v>
          </cell>
          <cell r="AO123" t="str">
            <v>Government</v>
          </cell>
          <cell r="AP123" t="str">
            <v>Sovereign</v>
          </cell>
          <cell r="AQ123" t="str">
            <v>UNITED STATES</v>
          </cell>
          <cell r="AR123" t="str">
            <v>#N/A Field Not Applicable</v>
          </cell>
        </row>
        <row r="124">
          <cell r="A124" t="str">
            <v>CP Inc</v>
          </cell>
          <cell r="B124" t="str">
            <v>Deutsche Bank</v>
          </cell>
          <cell r="C124" t="str">
            <v>13401302</v>
          </cell>
          <cell r="D124" t="str">
            <v>USD</v>
          </cell>
          <cell r="E124" t="str">
            <v>015</v>
          </cell>
          <cell r="F124" t="str">
            <v>045</v>
          </cell>
          <cell r="G124" t="str">
            <v>FEDERAL HOME LOAN BA</v>
          </cell>
          <cell r="H124" t="str">
            <v>2.670 OCT 27 14</v>
          </cell>
          <cell r="I124" t="str">
            <v>3133XVET4</v>
          </cell>
          <cell r="J124" t="str">
            <v>B</v>
          </cell>
          <cell r="K124" t="str">
            <v>ZZZ</v>
          </cell>
          <cell r="L124">
            <v>15990.33</v>
          </cell>
          <cell r="M124">
            <v>1416526.47</v>
          </cell>
          <cell r="N124">
            <v>1419894</v>
          </cell>
          <cell r="O124">
            <v>1480360</v>
          </cell>
          <cell r="P124">
            <v>1400000</v>
          </cell>
          <cell r="Q124">
            <v>1496350.33</v>
          </cell>
          <cell r="R124" t="str">
            <v>AO   27</v>
          </cell>
          <cell r="S124">
            <v>41939</v>
          </cell>
          <cell r="T124">
            <v>2014</v>
          </cell>
          <cell r="U124">
            <v>10</v>
          </cell>
          <cell r="V124">
            <v>1488</v>
          </cell>
          <cell r="W124" t="str">
            <v>MS</v>
          </cell>
          <cell r="X124">
            <v>2.67</v>
          </cell>
          <cell r="Y124">
            <v>3.83</v>
          </cell>
          <cell r="Z124">
            <v>2.4355840596613065E-3</v>
          </cell>
          <cell r="AA124">
            <v>40451</v>
          </cell>
          <cell r="AB124">
            <v>63833.53</v>
          </cell>
          <cell r="AC124">
            <v>0.17149999999999999</v>
          </cell>
          <cell r="AD124">
            <v>1</v>
          </cell>
          <cell r="AE124">
            <v>105.74</v>
          </cell>
          <cell r="AF124" t="str">
            <v>AAA</v>
          </cell>
          <cell r="AG124">
            <v>101.42100000000001</v>
          </cell>
          <cell r="AH124">
            <v>2.2999999999999998</v>
          </cell>
          <cell r="AI124">
            <v>1.2</v>
          </cell>
          <cell r="AJ124">
            <v>1.4626222812587479E-3</v>
          </cell>
          <cell r="AK124">
            <v>1.8119183994153661E-3</v>
          </cell>
          <cell r="AL124" t="str">
            <v>AAA</v>
          </cell>
          <cell r="AM124" t="str">
            <v>Aaa</v>
          </cell>
          <cell r="AN124" t="str">
            <v>AAA</v>
          </cell>
          <cell r="AO124" t="str">
            <v>Government</v>
          </cell>
          <cell r="AP124" t="str">
            <v>Sovereign</v>
          </cell>
          <cell r="AQ124" t="str">
            <v>UNITED STATES</v>
          </cell>
          <cell r="AR124" t="str">
            <v>#N/A Field Not Applicable</v>
          </cell>
        </row>
        <row r="125">
          <cell r="A125" t="str">
            <v>CP Inc</v>
          </cell>
          <cell r="B125" t="str">
            <v>Deutsche Bank</v>
          </cell>
          <cell r="C125" t="str">
            <v>13401302</v>
          </cell>
          <cell r="D125" t="str">
            <v>USD</v>
          </cell>
          <cell r="E125" t="str">
            <v>015</v>
          </cell>
          <cell r="F125" t="str">
            <v>045</v>
          </cell>
          <cell r="G125" t="str">
            <v>FEDERAL FARM CR BKS</v>
          </cell>
          <cell r="H125" t="str">
            <v>2.6 07 OCT 2013</v>
          </cell>
          <cell r="I125" t="str">
            <v>B31331GX46</v>
          </cell>
          <cell r="J125" t="str">
            <v>B</v>
          </cell>
          <cell r="K125" t="str">
            <v>CAL</v>
          </cell>
          <cell r="L125">
            <v>31416.67</v>
          </cell>
          <cell r="M125">
            <v>2499434.29</v>
          </cell>
          <cell r="N125">
            <v>2499250</v>
          </cell>
          <cell r="O125">
            <v>2500781.25</v>
          </cell>
          <cell r="P125">
            <v>2500000</v>
          </cell>
          <cell r="Q125">
            <v>2532197.92</v>
          </cell>
          <cell r="R125" t="str">
            <v>AO    7</v>
          </cell>
          <cell r="S125">
            <v>41554</v>
          </cell>
          <cell r="T125">
            <v>2013</v>
          </cell>
          <cell r="U125">
            <v>10</v>
          </cell>
          <cell r="V125">
            <v>1103</v>
          </cell>
          <cell r="W125" t="str">
            <v>MS</v>
          </cell>
          <cell r="X125">
            <v>2.6</v>
          </cell>
          <cell r="Y125">
            <v>0.02</v>
          </cell>
          <cell r="Z125">
            <v>2.2441473749615381E-5</v>
          </cell>
          <cell r="AA125">
            <v>40451</v>
          </cell>
          <cell r="AB125">
            <v>1346.96</v>
          </cell>
          <cell r="AC125">
            <v>9.8000000000000004E-2</v>
          </cell>
          <cell r="AD125">
            <v>1</v>
          </cell>
          <cell r="AE125">
            <v>100.03100000000001</v>
          </cell>
          <cell r="AF125" t="str">
            <v>AAA</v>
          </cell>
          <cell r="AG125">
            <v>99.97</v>
          </cell>
          <cell r="AH125">
            <v>2.6</v>
          </cell>
          <cell r="AI125">
            <v>2.6</v>
          </cell>
          <cell r="AJ125">
            <v>2.9173915874499993E-3</v>
          </cell>
          <cell r="AK125">
            <v>3.6141084156403021E-3</v>
          </cell>
          <cell r="AL125" t="str">
            <v>AAA</v>
          </cell>
          <cell r="AM125" t="str">
            <v>Aaa</v>
          </cell>
          <cell r="AN125" t="str">
            <v>AAA</v>
          </cell>
          <cell r="AO125" t="str">
            <v>Government</v>
          </cell>
          <cell r="AP125" t="str">
            <v>Sovereign</v>
          </cell>
          <cell r="AQ125" t="str">
            <v>UNITED STATES</v>
          </cell>
          <cell r="AR125" t="str">
            <v>#N/A Field Not Applicable</v>
          </cell>
        </row>
        <row r="126">
          <cell r="A126" t="str">
            <v>CP Inc</v>
          </cell>
          <cell r="B126" t="str">
            <v>Treasury - Partners</v>
          </cell>
          <cell r="C126" t="str">
            <v>13401822</v>
          </cell>
          <cell r="D126" t="str">
            <v>USD</v>
          </cell>
          <cell r="E126" t="str">
            <v>015</v>
          </cell>
          <cell r="F126" t="str">
            <v>045</v>
          </cell>
          <cell r="G126" t="str">
            <v>FEDERAL HOME LN MTG</v>
          </cell>
          <cell r="H126" t="str">
            <v>1.700 DEC 17 12</v>
          </cell>
          <cell r="I126" t="str">
            <v>3128X9PN4</v>
          </cell>
          <cell r="J126" t="str">
            <v>B</v>
          </cell>
          <cell r="K126" t="str">
            <v>CAL</v>
          </cell>
          <cell r="L126">
            <v>19644.439999999999</v>
          </cell>
          <cell r="M126">
            <v>4002654.01</v>
          </cell>
          <cell r="N126">
            <v>4003600</v>
          </cell>
          <cell r="O126">
            <v>4009600</v>
          </cell>
          <cell r="P126">
            <v>4000000</v>
          </cell>
          <cell r="Q126">
            <v>4029244.44</v>
          </cell>
          <cell r="R126" t="str">
            <v>JD   17</v>
          </cell>
          <cell r="S126">
            <v>41260</v>
          </cell>
          <cell r="T126">
            <v>2012</v>
          </cell>
          <cell r="U126">
            <v>12</v>
          </cell>
          <cell r="V126">
            <v>809</v>
          </cell>
          <cell r="W126" t="str">
            <v>MS</v>
          </cell>
          <cell r="X126">
            <v>1.7</v>
          </cell>
          <cell r="Y126">
            <v>0.21</v>
          </cell>
          <cell r="Z126">
            <v>3.7735229934337709E-4</v>
          </cell>
          <cell r="AA126">
            <v>40451</v>
          </cell>
          <cell r="AB126">
            <v>6945.99</v>
          </cell>
          <cell r="AC126">
            <v>1.5E-3</v>
          </cell>
          <cell r="AD126">
            <v>1</v>
          </cell>
          <cell r="AE126">
            <v>100.24</v>
          </cell>
          <cell r="AF126" t="str">
            <v>AAA</v>
          </cell>
          <cell r="AG126">
            <v>100.09</v>
          </cell>
          <cell r="AH126">
            <v>1.6</v>
          </cell>
          <cell r="AI126">
            <v>0.6</v>
          </cell>
          <cell r="AJ126">
            <v>2.8750651378543018E-3</v>
          </cell>
          <cell r="AK126">
            <v>3.5616737756193873E-3</v>
          </cell>
          <cell r="AL126" t="str">
            <v>AAA</v>
          </cell>
          <cell r="AM126" t="str">
            <v>Aaa</v>
          </cell>
          <cell r="AN126" t="str">
            <v>AAA</v>
          </cell>
          <cell r="AO126" t="str">
            <v>Government</v>
          </cell>
          <cell r="AP126" t="str">
            <v>Sovereign</v>
          </cell>
          <cell r="AQ126" t="str">
            <v>UNITED STATES</v>
          </cell>
          <cell r="AR126" t="str">
            <v>12/17/2010</v>
          </cell>
        </row>
        <row r="127">
          <cell r="A127" t="str">
            <v>CP Inc</v>
          </cell>
          <cell r="B127" t="str">
            <v>Treasury - Partners</v>
          </cell>
          <cell r="C127" t="str">
            <v>13401822</v>
          </cell>
          <cell r="D127" t="str">
            <v>USD</v>
          </cell>
          <cell r="E127" t="str">
            <v>015</v>
          </cell>
          <cell r="F127" t="str">
            <v>045</v>
          </cell>
          <cell r="G127" t="str">
            <v>FEDERAL HOME LOAN BA</v>
          </cell>
          <cell r="H127" t="str">
            <v>3.750 SEP 09 11</v>
          </cell>
          <cell r="I127" t="str">
            <v>3133XRY46</v>
          </cell>
          <cell r="J127" t="str">
            <v>B</v>
          </cell>
          <cell r="K127" t="str">
            <v>ZZZ</v>
          </cell>
          <cell r="L127">
            <v>6875</v>
          </cell>
          <cell r="M127">
            <v>3061075.69</v>
          </cell>
          <cell r="N127">
            <v>3135150</v>
          </cell>
          <cell r="O127">
            <v>3096600</v>
          </cell>
          <cell r="P127">
            <v>3000000</v>
          </cell>
          <cell r="Q127">
            <v>3103475</v>
          </cell>
          <cell r="R127" t="str">
            <v>MS    9</v>
          </cell>
          <cell r="S127">
            <v>40795</v>
          </cell>
          <cell r="T127">
            <v>2011</v>
          </cell>
          <cell r="U127">
            <v>9</v>
          </cell>
          <cell r="V127">
            <v>344</v>
          </cell>
          <cell r="W127" t="str">
            <v>MS</v>
          </cell>
          <cell r="X127">
            <v>3.75</v>
          </cell>
          <cell r="Y127">
            <v>0.93</v>
          </cell>
          <cell r="Z127">
            <v>1.2780171200405981E-3</v>
          </cell>
          <cell r="AA127">
            <v>40451</v>
          </cell>
          <cell r="AB127">
            <v>35524.31</v>
          </cell>
          <cell r="AC127">
            <v>1.34E-2</v>
          </cell>
          <cell r="AD127">
            <v>1</v>
          </cell>
          <cell r="AE127">
            <v>103.22</v>
          </cell>
          <cell r="AF127" t="str">
            <v>AAA</v>
          </cell>
          <cell r="AG127">
            <v>104.505</v>
          </cell>
          <cell r="AH127">
            <v>1.5</v>
          </cell>
          <cell r="AI127">
            <v>0.3</v>
          </cell>
          <cell r="AJ127">
            <v>2.0613179355493515E-3</v>
          </cell>
          <cell r="AK127">
            <v>2.5535915474037768E-3</v>
          </cell>
          <cell r="AL127" t="str">
            <v>AAA</v>
          </cell>
          <cell r="AM127" t="str">
            <v>Aaa</v>
          </cell>
          <cell r="AN127" t="str">
            <v>AAA</v>
          </cell>
          <cell r="AO127" t="str">
            <v>Government</v>
          </cell>
          <cell r="AP127" t="str">
            <v>Sovereign</v>
          </cell>
          <cell r="AQ127" t="str">
            <v>UNITED STATES</v>
          </cell>
          <cell r="AR127" t="str">
            <v>#N/A Field Not Applicable</v>
          </cell>
        </row>
        <row r="128">
          <cell r="A128" t="str">
            <v>CP Inc</v>
          </cell>
          <cell r="B128" t="str">
            <v>Treasury - Partners</v>
          </cell>
          <cell r="C128" t="str">
            <v>13401822</v>
          </cell>
          <cell r="D128" t="str">
            <v>USD</v>
          </cell>
          <cell r="E128" t="str">
            <v>015</v>
          </cell>
          <cell r="F128" t="str">
            <v>045</v>
          </cell>
          <cell r="G128" t="str">
            <v>FEDERAL HOME LOAN BA</v>
          </cell>
          <cell r="H128" t="str">
            <v>2.250 APR 15 13</v>
          </cell>
          <cell r="I128" t="str">
            <v>3133XV6D8</v>
          </cell>
          <cell r="J128" t="str">
            <v>B</v>
          </cell>
          <cell r="K128" t="str">
            <v>CAL</v>
          </cell>
          <cell r="L128">
            <v>25937.5</v>
          </cell>
          <cell r="M128">
            <v>2499489.86</v>
          </cell>
          <cell r="N128">
            <v>2499300</v>
          </cell>
          <cell r="O128">
            <v>2501500</v>
          </cell>
          <cell r="P128">
            <v>2500000</v>
          </cell>
          <cell r="Q128">
            <v>2527437.5</v>
          </cell>
          <cell r="R128" t="str">
            <v>AO   15</v>
          </cell>
          <cell r="S128">
            <v>41379</v>
          </cell>
          <cell r="T128">
            <v>2013</v>
          </cell>
          <cell r="U128">
            <v>4</v>
          </cell>
          <cell r="V128">
            <v>928</v>
          </cell>
          <cell r="W128" t="str">
            <v>MS</v>
          </cell>
          <cell r="X128">
            <v>2.25</v>
          </cell>
          <cell r="Y128">
            <v>2.4300000000000002</v>
          </cell>
          <cell r="Z128">
            <v>2.7266996820289715E-3</v>
          </cell>
          <cell r="AA128">
            <v>40451</v>
          </cell>
          <cell r="AB128">
            <v>2010.14</v>
          </cell>
          <cell r="AC128">
            <v>7.2599999999999998E-2</v>
          </cell>
          <cell r="AD128">
            <v>1</v>
          </cell>
          <cell r="AE128">
            <v>100.06</v>
          </cell>
          <cell r="AF128" t="str">
            <v>AAA</v>
          </cell>
          <cell r="AG128">
            <v>99.971999999999994</v>
          </cell>
          <cell r="AH128">
            <v>2.2999999999999998</v>
          </cell>
          <cell r="AI128">
            <v>2.2000000000000002</v>
          </cell>
          <cell r="AJ128">
            <v>2.5808268595335941E-3</v>
          </cell>
          <cell r="AK128">
            <v>3.1971669872756683E-3</v>
          </cell>
          <cell r="AL128" t="str">
            <v>AAA</v>
          </cell>
          <cell r="AM128" t="str">
            <v>Aaa</v>
          </cell>
          <cell r="AN128" t="str">
            <v>AAA</v>
          </cell>
          <cell r="AO128" t="str">
            <v>Government</v>
          </cell>
          <cell r="AP128" t="str">
            <v>Sovereign</v>
          </cell>
          <cell r="AQ128" t="str">
            <v>UNITED STATES</v>
          </cell>
          <cell r="AR128" t="str">
            <v>10/15/2010</v>
          </cell>
        </row>
        <row r="129">
          <cell r="A129" t="str">
            <v>CP Inc</v>
          </cell>
          <cell r="B129" t="str">
            <v>Treasury - Partners</v>
          </cell>
          <cell r="C129" t="str">
            <v>13401822</v>
          </cell>
          <cell r="D129" t="str">
            <v>USD</v>
          </cell>
          <cell r="E129" t="str">
            <v>015</v>
          </cell>
          <cell r="F129" t="str">
            <v>045</v>
          </cell>
          <cell r="G129" t="str">
            <v>FEDERAL HOME LOAN BA</v>
          </cell>
          <cell r="H129" t="str">
            <v>1.900 OCT 15 12</v>
          </cell>
          <cell r="I129" t="str">
            <v>3133XVCB5</v>
          </cell>
          <cell r="J129" t="str">
            <v>B</v>
          </cell>
          <cell r="K129" t="str">
            <v>CAL</v>
          </cell>
          <cell r="L129">
            <v>17522.22</v>
          </cell>
          <cell r="M129">
            <v>2002232.21</v>
          </cell>
          <cell r="N129">
            <v>2003200</v>
          </cell>
          <cell r="O129">
            <v>2001200</v>
          </cell>
          <cell r="P129">
            <v>2000000</v>
          </cell>
          <cell r="Q129">
            <v>2018722.22</v>
          </cell>
          <cell r="R129" t="str">
            <v>AO   15</v>
          </cell>
          <cell r="S129">
            <v>41197</v>
          </cell>
          <cell r="T129">
            <v>2012</v>
          </cell>
          <cell r="U129">
            <v>10</v>
          </cell>
          <cell r="V129">
            <v>746</v>
          </cell>
          <cell r="W129" t="str">
            <v>MS</v>
          </cell>
          <cell r="X129">
            <v>1.9</v>
          </cell>
          <cell r="Y129">
            <v>0.04</v>
          </cell>
          <cell r="Z129">
            <v>3.595456920881836E-5</v>
          </cell>
          <cell r="AA129">
            <v>40451</v>
          </cell>
          <cell r="AB129">
            <v>-1032.21</v>
          </cell>
          <cell r="AC129">
            <v>2.0000000000000001E-4</v>
          </cell>
          <cell r="AD129">
            <v>1</v>
          </cell>
          <cell r="AE129">
            <v>100.06</v>
          </cell>
          <cell r="AF129" t="str">
            <v>AAA</v>
          </cell>
          <cell r="AG129">
            <v>100.16</v>
          </cell>
          <cell r="AH129">
            <v>1.7</v>
          </cell>
          <cell r="AI129">
            <v>0.4</v>
          </cell>
          <cell r="AJ129">
            <v>1.5280691913747801E-3</v>
          </cell>
          <cell r="AK129">
            <v>1.8929950123889273E-3</v>
          </cell>
          <cell r="AL129" t="str">
            <v>AAA</v>
          </cell>
          <cell r="AM129" t="str">
            <v>Aaa</v>
          </cell>
          <cell r="AN129" t="str">
            <v>AAA</v>
          </cell>
          <cell r="AO129" t="str">
            <v>Government</v>
          </cell>
          <cell r="AP129" t="str">
            <v>Sovereign</v>
          </cell>
          <cell r="AQ129" t="str">
            <v>UNITED STATES</v>
          </cell>
          <cell r="AR129" t="str">
            <v>10/15/2010</v>
          </cell>
        </row>
        <row r="130">
          <cell r="A130" t="str">
            <v>CP Inc</v>
          </cell>
          <cell r="B130" t="str">
            <v>Treasury - Partners</v>
          </cell>
          <cell r="C130" t="str">
            <v>13401822</v>
          </cell>
          <cell r="D130" t="str">
            <v>USD</v>
          </cell>
          <cell r="E130" t="str">
            <v>015</v>
          </cell>
          <cell r="F130" t="str">
            <v>045</v>
          </cell>
          <cell r="G130" t="str">
            <v>FREDDIE MAC</v>
          </cell>
          <cell r="H130" t="str">
            <v>1.625 26 APR 20</v>
          </cell>
          <cell r="I130" t="str">
            <v>B3137EABZ1</v>
          </cell>
          <cell r="J130" t="str">
            <v>B</v>
          </cell>
          <cell r="K130" t="str">
            <v>ZZZ</v>
          </cell>
          <cell r="L130">
            <v>69965.279999999999</v>
          </cell>
          <cell r="M130">
            <v>10069043.67</v>
          </cell>
          <cell r="N130">
            <v>10105400</v>
          </cell>
          <cell r="O130">
            <v>10075000</v>
          </cell>
          <cell r="P130">
            <v>10000000</v>
          </cell>
          <cell r="Q130">
            <v>10144965.279999999</v>
          </cell>
          <cell r="R130" t="str">
            <v>AO   26</v>
          </cell>
          <cell r="S130">
            <v>40659</v>
          </cell>
          <cell r="T130">
            <v>2011</v>
          </cell>
          <cell r="U130">
            <v>4</v>
          </cell>
          <cell r="V130">
            <v>208</v>
          </cell>
          <cell r="W130" t="str">
            <v>MS</v>
          </cell>
          <cell r="X130">
            <v>1.625</v>
          </cell>
          <cell r="Y130">
            <v>0.56999999999999995</v>
          </cell>
          <cell r="Z130">
            <v>2.576574680551023E-3</v>
          </cell>
          <cell r="AA130">
            <v>40451</v>
          </cell>
          <cell r="AB130">
            <v>5956.33</v>
          </cell>
          <cell r="AC130">
            <v>6.0999999999999995E-3</v>
          </cell>
          <cell r="AD130">
            <v>1</v>
          </cell>
          <cell r="AE130">
            <v>100.75</v>
          </cell>
          <cell r="AF130" t="str">
            <v>AAA</v>
          </cell>
          <cell r="AG130">
            <v>101.054</v>
          </cell>
          <cell r="AH130">
            <v>0.4</v>
          </cell>
          <cell r="AI130">
            <v>0.3</v>
          </cell>
          <cell r="AJ130">
            <v>1.8081225828428234E-3</v>
          </cell>
          <cell r="AK130">
            <v>2.2399293503390636E-3</v>
          </cell>
          <cell r="AL130" t="str">
            <v>AAA</v>
          </cell>
          <cell r="AM130" t="str">
            <v>Aaa</v>
          </cell>
          <cell r="AN130" t="str">
            <v>AAA</v>
          </cell>
          <cell r="AO130" t="str">
            <v>Government</v>
          </cell>
          <cell r="AP130" t="str">
            <v>Sovereign</v>
          </cell>
          <cell r="AQ130" t="str">
            <v>UNITED STATES</v>
          </cell>
          <cell r="AR130" t="str">
            <v>#N/A Field Not Applicable</v>
          </cell>
        </row>
        <row r="131">
          <cell r="A131" t="str">
            <v>CP Ltd</v>
          </cell>
          <cell r="B131" t="str">
            <v>BlackRock</v>
          </cell>
          <cell r="C131" t="str">
            <v>13407172</v>
          </cell>
          <cell r="D131" t="str">
            <v>USD</v>
          </cell>
          <cell r="E131" t="str">
            <v>015</v>
          </cell>
          <cell r="F131" t="str">
            <v>045</v>
          </cell>
          <cell r="G131" t="str">
            <v>FEDERAL HOME LN MTG</v>
          </cell>
          <cell r="H131" t="str">
            <v>1.875 MAR 08 13</v>
          </cell>
          <cell r="I131" t="str">
            <v>3128X9H78</v>
          </cell>
          <cell r="J131" t="str">
            <v>B</v>
          </cell>
          <cell r="K131" t="str">
            <v>CAL</v>
          </cell>
          <cell r="L131">
            <v>5300.78</v>
          </cell>
          <cell r="M131">
            <v>4440215.38</v>
          </cell>
          <cell r="N131">
            <v>4442611.5</v>
          </cell>
          <cell r="O131">
            <v>4448452.5</v>
          </cell>
          <cell r="P131">
            <v>4425000</v>
          </cell>
          <cell r="Q131">
            <v>4453753.28</v>
          </cell>
          <cell r="R131" t="str">
            <v>MS    8</v>
          </cell>
          <cell r="S131">
            <v>41341</v>
          </cell>
          <cell r="T131">
            <v>2013</v>
          </cell>
          <cell r="U131">
            <v>3</v>
          </cell>
          <cell r="V131">
            <v>890</v>
          </cell>
          <cell r="W131" t="str">
            <v>MS</v>
          </cell>
          <cell r="X131">
            <v>1.875</v>
          </cell>
          <cell r="Y131">
            <v>0.44</v>
          </cell>
          <cell r="Z131">
            <v>8.7707426453046962E-4</v>
          </cell>
          <cell r="AA131">
            <v>40451</v>
          </cell>
          <cell r="AB131">
            <v>8237.1200000000008</v>
          </cell>
          <cell r="AC131">
            <v>4.0999999999999995E-3</v>
          </cell>
          <cell r="AD131">
            <v>1</v>
          </cell>
          <cell r="AE131">
            <v>100.53</v>
          </cell>
          <cell r="AF131" t="str">
            <v>AAA</v>
          </cell>
          <cell r="AG131">
            <v>100.398</v>
          </cell>
          <cell r="AH131">
            <v>1.4</v>
          </cell>
          <cell r="AI131">
            <v>0.7</v>
          </cell>
          <cell r="AJ131">
            <v>2.7906908416878576E-3</v>
          </cell>
          <cell r="AK131">
            <v>3.4571496331797331E-3</v>
          </cell>
          <cell r="AL131" t="str">
            <v>AAA</v>
          </cell>
          <cell r="AM131" t="str">
            <v>Aaa</v>
          </cell>
          <cell r="AN131" t="str">
            <v>AAA</v>
          </cell>
          <cell r="AO131" t="str">
            <v>Government</v>
          </cell>
          <cell r="AP131" t="str">
            <v>Sovereign</v>
          </cell>
          <cell r="AQ131" t="str">
            <v>UNITED STATES</v>
          </cell>
          <cell r="AR131" t="str">
            <v>3/8/2011</v>
          </cell>
        </row>
        <row r="132">
          <cell r="A132" t="str">
            <v>CP Ltd</v>
          </cell>
          <cell r="B132" t="str">
            <v>BlackRock</v>
          </cell>
          <cell r="C132" t="str">
            <v>13407172</v>
          </cell>
          <cell r="D132" t="str">
            <v>USD</v>
          </cell>
          <cell r="E132" t="str">
            <v>015</v>
          </cell>
          <cell r="F132" t="str">
            <v>045</v>
          </cell>
          <cell r="G132" t="str">
            <v>FEDERAL HOME LN MTG</v>
          </cell>
          <cell r="H132" t="str">
            <v>2.000 NOV 05 12</v>
          </cell>
          <cell r="I132" t="str">
            <v>3128X9KL3</v>
          </cell>
          <cell r="J132" t="str">
            <v>B</v>
          </cell>
          <cell r="K132" t="str">
            <v>CAL</v>
          </cell>
          <cell r="L132">
            <v>22711.11</v>
          </cell>
          <cell r="M132">
            <v>2814351.82</v>
          </cell>
          <cell r="N132">
            <v>2820160</v>
          </cell>
          <cell r="O132">
            <v>2803920</v>
          </cell>
          <cell r="P132">
            <v>2800000</v>
          </cell>
          <cell r="Q132">
            <v>2826631.11</v>
          </cell>
          <cell r="R132" t="str">
            <v>MN    5</v>
          </cell>
          <cell r="S132">
            <v>41218</v>
          </cell>
          <cell r="T132">
            <v>2012</v>
          </cell>
          <cell r="U132">
            <v>11</v>
          </cell>
          <cell r="V132">
            <v>767</v>
          </cell>
          <cell r="W132" t="str">
            <v>MS</v>
          </cell>
          <cell r="X132">
            <v>2</v>
          </cell>
          <cell r="Y132">
            <v>0.1</v>
          </cell>
          <cell r="Z132">
            <v>1.2634499483223514E-4</v>
          </cell>
          <cell r="AA132">
            <v>40451</v>
          </cell>
          <cell r="AB132">
            <v>-10431.82</v>
          </cell>
          <cell r="AC132">
            <v>5.9999999999999995E-4</v>
          </cell>
          <cell r="AD132">
            <v>1</v>
          </cell>
          <cell r="AE132">
            <v>100.14</v>
          </cell>
          <cell r="AF132" t="str">
            <v>AAA</v>
          </cell>
          <cell r="AG132">
            <v>100.72</v>
          </cell>
          <cell r="AH132">
            <v>1.2</v>
          </cell>
          <cell r="AI132">
            <v>0.5</v>
          </cell>
          <cell r="AJ132">
            <v>1.5161399379868218E-3</v>
          </cell>
          <cell r="AK132">
            <v>1.8782168745320859E-3</v>
          </cell>
          <cell r="AL132" t="str">
            <v>AAA</v>
          </cell>
          <cell r="AM132" t="str">
            <v>Aaa</v>
          </cell>
          <cell r="AN132" t="str">
            <v>AAA</v>
          </cell>
          <cell r="AO132" t="str">
            <v>Government</v>
          </cell>
          <cell r="AP132" t="str">
            <v>Sovereign</v>
          </cell>
          <cell r="AQ132" t="str">
            <v>UNITED STATES</v>
          </cell>
          <cell r="AR132" t="str">
            <v>11/5/2010</v>
          </cell>
        </row>
        <row r="133">
          <cell r="A133" t="str">
            <v>CP Ltd</v>
          </cell>
          <cell r="B133" t="str">
            <v>BlackRock</v>
          </cell>
          <cell r="C133" t="str">
            <v>13407172</v>
          </cell>
          <cell r="D133" t="str">
            <v>USD</v>
          </cell>
          <cell r="E133" t="str">
            <v>015</v>
          </cell>
          <cell r="F133" t="str">
            <v>045</v>
          </cell>
          <cell r="G133" t="str">
            <v>FEDERAL FARM CR BKS</v>
          </cell>
          <cell r="H133" t="str">
            <v>FLTG SEP 23 11</v>
          </cell>
          <cell r="I133" t="str">
            <v>31331GT25</v>
          </cell>
          <cell r="J133" t="str">
            <v>B</v>
          </cell>
          <cell r="K133" t="str">
            <v>FLR</v>
          </cell>
          <cell r="L133">
            <v>355.56</v>
          </cell>
          <cell r="M133">
            <v>5002968.01</v>
          </cell>
          <cell r="N133">
            <v>5005320.8099999996</v>
          </cell>
          <cell r="O133">
            <v>4996500</v>
          </cell>
          <cell r="P133">
            <v>5000000</v>
          </cell>
          <cell r="Q133">
            <v>4996855.5599999996</v>
          </cell>
          <cell r="R133" t="str">
            <v>MJSD 23</v>
          </cell>
          <cell r="S133">
            <v>40809</v>
          </cell>
          <cell r="T133">
            <v>2011</v>
          </cell>
          <cell r="U133">
            <v>9</v>
          </cell>
          <cell r="V133">
            <v>358</v>
          </cell>
          <cell r="W133" t="str">
            <v>MS</v>
          </cell>
          <cell r="X133">
            <v>0.32</v>
          </cell>
          <cell r="Y133">
            <v>0.98</v>
          </cell>
          <cell r="Z133">
            <v>2.2010679816921465E-3</v>
          </cell>
          <cell r="AA133">
            <v>40451</v>
          </cell>
          <cell r="AB133">
            <v>-6468.01</v>
          </cell>
          <cell r="AC133">
            <v>1.21E-2</v>
          </cell>
          <cell r="AD133">
            <v>1</v>
          </cell>
          <cell r="AE133">
            <v>99.93</v>
          </cell>
          <cell r="AF133" t="str">
            <v>AAA</v>
          </cell>
          <cell r="AG133">
            <v>100.10599999999998</v>
          </cell>
          <cell r="AH133">
            <v>0.3</v>
          </cell>
          <cell r="AI133">
            <v>0.4</v>
          </cell>
          <cell r="AJ133">
            <v>6.7379632092616742E-4</v>
          </cell>
          <cell r="AK133">
            <v>8.3470897919988988E-4</v>
          </cell>
          <cell r="AL133" t="str">
            <v>AAA</v>
          </cell>
          <cell r="AM133" t="str">
            <v>Aaa</v>
          </cell>
          <cell r="AN133" t="str">
            <v>AAA</v>
          </cell>
          <cell r="AO133" t="str">
            <v>Government</v>
          </cell>
          <cell r="AP133" t="str">
            <v>Sovereign</v>
          </cell>
          <cell r="AQ133" t="str">
            <v>UNITED STATES</v>
          </cell>
          <cell r="AR133" t="str">
            <v>#N/A Field Not Applicable</v>
          </cell>
        </row>
        <row r="134">
          <cell r="A134" t="str">
            <v>CP Ltd</v>
          </cell>
          <cell r="B134" t="str">
            <v>BlackRock</v>
          </cell>
          <cell r="C134" t="str">
            <v>13407172</v>
          </cell>
          <cell r="D134" t="str">
            <v>USD</v>
          </cell>
          <cell r="E134" t="str">
            <v>015</v>
          </cell>
          <cell r="F134" t="str">
            <v>045</v>
          </cell>
          <cell r="G134" t="str">
            <v>FEDERAL HOME LOAN BA</v>
          </cell>
          <cell r="H134" t="str">
            <v>3.125 DEC 13 13</v>
          </cell>
          <cell r="I134" t="str">
            <v>3133XSP93</v>
          </cell>
          <cell r="J134" t="str">
            <v>B</v>
          </cell>
          <cell r="K134" t="str">
            <v>ZZZ</v>
          </cell>
          <cell r="L134">
            <v>42187.5</v>
          </cell>
          <cell r="M134">
            <v>4654713.53</v>
          </cell>
          <cell r="N134">
            <v>4694802.17</v>
          </cell>
          <cell r="O134">
            <v>4808700</v>
          </cell>
          <cell r="P134">
            <v>4500000</v>
          </cell>
          <cell r="Q134">
            <v>4850887.5</v>
          </cell>
          <cell r="R134" t="str">
            <v>JD   13</v>
          </cell>
          <cell r="S134">
            <v>41621</v>
          </cell>
          <cell r="T134">
            <v>2013</v>
          </cell>
          <cell r="U134">
            <v>12</v>
          </cell>
          <cell r="V134">
            <v>1170</v>
          </cell>
          <cell r="W134" t="str">
            <v>MS</v>
          </cell>
          <cell r="X134">
            <v>3.125</v>
          </cell>
          <cell r="Y134">
            <v>3.04</v>
          </cell>
          <cell r="Z134">
            <v>6.3525222690739873E-3</v>
          </cell>
          <cell r="AA134">
            <v>40451</v>
          </cell>
          <cell r="AB134">
            <v>153986.47</v>
          </cell>
          <cell r="AC134">
            <v>0.1104</v>
          </cell>
          <cell r="AD134">
            <v>1</v>
          </cell>
          <cell r="AE134">
            <v>106.86</v>
          </cell>
          <cell r="AF134" t="str">
            <v>AAA</v>
          </cell>
          <cell r="AG134">
            <v>104.32899999999999</v>
          </cell>
          <cell r="AH134">
            <v>2</v>
          </cell>
          <cell r="AI134">
            <v>0.9</v>
          </cell>
          <cell r="AJ134">
            <v>4.1792909664960442E-3</v>
          </cell>
          <cell r="AK134">
            <v>5.1773682759622746E-3</v>
          </cell>
          <cell r="AL134" t="str">
            <v>AAA</v>
          </cell>
          <cell r="AM134" t="str">
            <v>Aaa</v>
          </cell>
          <cell r="AN134" t="str">
            <v>AAA</v>
          </cell>
          <cell r="AO134" t="str">
            <v>Government</v>
          </cell>
          <cell r="AP134" t="str">
            <v>Sovereign</v>
          </cell>
          <cell r="AQ134" t="str">
            <v>UNITED STATES</v>
          </cell>
          <cell r="AR134" t="str">
            <v>#N/A Field Not Applicable</v>
          </cell>
        </row>
        <row r="135">
          <cell r="A135" t="str">
            <v>CP Ltd</v>
          </cell>
          <cell r="B135" t="str">
            <v>BlackRock</v>
          </cell>
          <cell r="C135" t="str">
            <v>13407172</v>
          </cell>
          <cell r="D135" t="str">
            <v>USD</v>
          </cell>
          <cell r="E135" t="str">
            <v>015</v>
          </cell>
          <cell r="F135" t="str">
            <v>045</v>
          </cell>
          <cell r="G135" t="str">
            <v>FEDERAL HOME LOAN BA</v>
          </cell>
          <cell r="H135" t="str">
            <v>1.900 OCT 15 12</v>
          </cell>
          <cell r="I135" t="str">
            <v>3133XVCB5</v>
          </cell>
          <cell r="J135" t="str">
            <v>B</v>
          </cell>
          <cell r="K135" t="str">
            <v>CAL</v>
          </cell>
          <cell r="L135">
            <v>26283.33</v>
          </cell>
          <cell r="M135">
            <v>3008880.79</v>
          </cell>
          <cell r="N135">
            <v>3012600</v>
          </cell>
          <cell r="O135">
            <v>3001800</v>
          </cell>
          <cell r="P135">
            <v>3000000</v>
          </cell>
          <cell r="Q135">
            <v>3028083.33</v>
          </cell>
          <cell r="R135" t="str">
            <v>AO   15</v>
          </cell>
          <cell r="S135">
            <v>41197</v>
          </cell>
          <cell r="T135">
            <v>2012</v>
          </cell>
          <cell r="U135">
            <v>10</v>
          </cell>
          <cell r="V135">
            <v>746</v>
          </cell>
          <cell r="W135" t="str">
            <v>MS</v>
          </cell>
          <cell r="X135">
            <v>1.9</v>
          </cell>
          <cell r="Y135">
            <v>0.04</v>
          </cell>
          <cell r="Z135">
            <v>5.4031201808075532E-5</v>
          </cell>
          <cell r="AA135">
            <v>40451</v>
          </cell>
          <cell r="AB135">
            <v>-7080.79</v>
          </cell>
          <cell r="AC135">
            <v>2.0000000000000001E-4</v>
          </cell>
          <cell r="AD135">
            <v>1</v>
          </cell>
          <cell r="AE135">
            <v>100.06</v>
          </cell>
          <cell r="AF135" t="str">
            <v>AAA</v>
          </cell>
          <cell r="AG135">
            <v>100.42</v>
          </cell>
          <cell r="AH135">
            <v>1.4</v>
          </cell>
          <cell r="AI135">
            <v>0.4</v>
          </cell>
          <cell r="AJ135">
            <v>1.8910920632826435E-3</v>
          </cell>
          <cell r="AK135">
            <v>2.3427131860054152E-3</v>
          </cell>
          <cell r="AL135" t="str">
            <v>AAA</v>
          </cell>
          <cell r="AM135" t="str">
            <v>Aaa</v>
          </cell>
          <cell r="AN135" t="str">
            <v>AAA</v>
          </cell>
          <cell r="AO135" t="str">
            <v>Government</v>
          </cell>
          <cell r="AP135" t="str">
            <v>Sovereign</v>
          </cell>
          <cell r="AQ135" t="str">
            <v>UNITED STATES</v>
          </cell>
          <cell r="AR135" t="str">
            <v>10/15/2010</v>
          </cell>
        </row>
        <row r="136">
          <cell r="A136" t="str">
            <v>CP Ltd</v>
          </cell>
          <cell r="B136" t="str">
            <v>BlackRock</v>
          </cell>
          <cell r="C136" t="str">
            <v>13407172</v>
          </cell>
          <cell r="D136" t="str">
            <v>USD</v>
          </cell>
          <cell r="E136" t="str">
            <v>015</v>
          </cell>
          <cell r="F136" t="str">
            <v>045</v>
          </cell>
          <cell r="G136" t="str">
            <v>FEDERAL HOME LOAN BA</v>
          </cell>
          <cell r="H136" t="str">
            <v>2.670 OCT 27 14</v>
          </cell>
          <cell r="I136" t="str">
            <v>3133XVET4</v>
          </cell>
          <cell r="J136" t="str">
            <v>B</v>
          </cell>
          <cell r="K136" t="str">
            <v>ZZZ</v>
          </cell>
          <cell r="L136">
            <v>23985.5</v>
          </cell>
          <cell r="M136">
            <v>2124789.7000000002</v>
          </cell>
          <cell r="N136">
            <v>2129841</v>
          </cell>
          <cell r="O136">
            <v>2220540</v>
          </cell>
          <cell r="P136">
            <v>2100000</v>
          </cell>
          <cell r="Q136">
            <v>2244525.5</v>
          </cell>
          <cell r="R136" t="str">
            <v>AO   27</v>
          </cell>
          <cell r="S136">
            <v>41939</v>
          </cell>
          <cell r="T136">
            <v>2014</v>
          </cell>
          <cell r="U136">
            <v>10</v>
          </cell>
          <cell r="V136">
            <v>1488</v>
          </cell>
          <cell r="W136" t="str">
            <v>MS</v>
          </cell>
          <cell r="X136">
            <v>2.67</v>
          </cell>
          <cell r="Y136">
            <v>3.83</v>
          </cell>
          <cell r="Z136">
            <v>3.6533760808949299E-3</v>
          </cell>
          <cell r="AA136">
            <v>40451</v>
          </cell>
          <cell r="AB136">
            <v>95750.3</v>
          </cell>
          <cell r="AC136">
            <v>0.17149999999999999</v>
          </cell>
          <cell r="AD136">
            <v>1</v>
          </cell>
          <cell r="AE136">
            <v>105.74</v>
          </cell>
          <cell r="AF136" t="str">
            <v>AAA</v>
          </cell>
          <cell r="AG136">
            <v>101.42100000000001</v>
          </cell>
          <cell r="AH136">
            <v>2.4</v>
          </cell>
          <cell r="AI136">
            <v>1.2</v>
          </cell>
          <cell r="AJ136">
            <v>2.2893218261482592E-3</v>
          </cell>
          <cell r="AK136">
            <v>2.8360461837155589E-3</v>
          </cell>
          <cell r="AL136" t="str">
            <v>AAA</v>
          </cell>
          <cell r="AM136" t="str">
            <v>Aaa</v>
          </cell>
          <cell r="AN136" t="str">
            <v>AAA</v>
          </cell>
          <cell r="AO136" t="str">
            <v>Government</v>
          </cell>
          <cell r="AP136" t="str">
            <v>Sovereign</v>
          </cell>
          <cell r="AQ136" t="str">
            <v>UNITED STATES</v>
          </cell>
          <cell r="AR136" t="str">
            <v>#N/A Field Not Applicable</v>
          </cell>
        </row>
        <row r="137">
          <cell r="A137" t="str">
            <v>CP Ltd</v>
          </cell>
          <cell r="B137" t="str">
            <v>BlackRock</v>
          </cell>
          <cell r="C137" t="str">
            <v>13407172</v>
          </cell>
          <cell r="D137" t="str">
            <v>USD</v>
          </cell>
          <cell r="E137" t="str">
            <v>015</v>
          </cell>
          <cell r="F137" t="str">
            <v>045</v>
          </cell>
          <cell r="G137" t="str">
            <v>FEDERAL NTL MTG ASSN</v>
          </cell>
          <cell r="H137" t="str">
            <v>4.250 FEB 25 13</v>
          </cell>
          <cell r="I137" t="str">
            <v>31398ANT5</v>
          </cell>
          <cell r="J137" t="str">
            <v>B</v>
          </cell>
          <cell r="K137" t="str">
            <v>CAL</v>
          </cell>
          <cell r="L137">
            <v>7437.5</v>
          </cell>
          <cell r="M137">
            <v>1842951.39</v>
          </cell>
          <cell r="N137">
            <v>1880322.5</v>
          </cell>
          <cell r="O137">
            <v>1898837.5</v>
          </cell>
          <cell r="P137">
            <v>1750000</v>
          </cell>
          <cell r="Q137">
            <v>1906275</v>
          </cell>
          <cell r="R137" t="str">
            <v>FA   25</v>
          </cell>
          <cell r="S137">
            <v>41330</v>
          </cell>
          <cell r="T137">
            <v>2013</v>
          </cell>
          <cell r="U137">
            <v>2</v>
          </cell>
          <cell r="V137">
            <v>879</v>
          </cell>
          <cell r="W137" t="str">
            <v>MS</v>
          </cell>
          <cell r="X137">
            <v>4.25</v>
          </cell>
          <cell r="Y137">
            <v>2.2999999999999998</v>
          </cell>
          <cell r="Z137">
            <v>1.9029236822456132E-3</v>
          </cell>
          <cell r="AA137">
            <v>40451</v>
          </cell>
          <cell r="AB137">
            <v>55886.11</v>
          </cell>
          <cell r="AC137">
            <v>6.5599999999999992E-2</v>
          </cell>
          <cell r="AD137">
            <v>1</v>
          </cell>
          <cell r="AE137">
            <v>108.505</v>
          </cell>
          <cell r="AF137" t="str">
            <v>AAA</v>
          </cell>
          <cell r="AG137">
            <v>107.447</v>
          </cell>
          <cell r="AH137">
            <v>2</v>
          </cell>
          <cell r="AI137">
            <v>0.7</v>
          </cell>
          <cell r="AJ137">
            <v>1.6547162454309682E-3</v>
          </cell>
          <cell r="AK137">
            <v>2.0498872807595907E-3</v>
          </cell>
          <cell r="AL137" t="str">
            <v>AAA</v>
          </cell>
          <cell r="AM137" t="str">
            <v>Aaa</v>
          </cell>
          <cell r="AN137" t="str">
            <v>AAA</v>
          </cell>
          <cell r="AO137" t="str">
            <v>Government</v>
          </cell>
          <cell r="AP137" t="str">
            <v>Sovereign</v>
          </cell>
          <cell r="AQ137" t="str">
            <v>UNITED STATES</v>
          </cell>
          <cell r="AR137" t="str">
            <v>#N/A Field Not Applicable</v>
          </cell>
        </row>
        <row r="138">
          <cell r="A138" t="str">
            <v>CP Ltd</v>
          </cell>
          <cell r="B138" t="str">
            <v>BlackRock</v>
          </cell>
          <cell r="C138" t="str">
            <v>13407172</v>
          </cell>
          <cell r="D138" t="str">
            <v>USD</v>
          </cell>
          <cell r="E138" t="str">
            <v>015</v>
          </cell>
          <cell r="F138" t="str">
            <v>045</v>
          </cell>
          <cell r="G138" t="str">
            <v>FEDERAL NTL MTG ASSN</v>
          </cell>
          <cell r="H138" t="str">
            <v>3.125 NOV 10 14</v>
          </cell>
          <cell r="I138" t="str">
            <v>31398AZY1</v>
          </cell>
          <cell r="J138" t="str">
            <v>B</v>
          </cell>
          <cell r="K138" t="str">
            <v>CAL</v>
          </cell>
          <cell r="L138">
            <v>24479.17</v>
          </cell>
          <cell r="M138">
            <v>2014442.32</v>
          </cell>
          <cell r="N138">
            <v>2017300</v>
          </cell>
          <cell r="O138">
            <v>2006200</v>
          </cell>
          <cell r="P138">
            <v>2000000</v>
          </cell>
          <cell r="Q138">
            <v>2030679.17</v>
          </cell>
          <cell r="R138" t="str">
            <v>MN   10</v>
          </cell>
          <cell r="S138">
            <v>40492</v>
          </cell>
          <cell r="T138">
            <v>2010</v>
          </cell>
          <cell r="U138">
            <v>11</v>
          </cell>
          <cell r="V138">
            <v>41</v>
          </cell>
          <cell r="W138" t="str">
            <v>MS</v>
          </cell>
          <cell r="X138">
            <v>3.125</v>
          </cell>
          <cell r="Y138">
            <v>0.11</v>
          </cell>
          <cell r="Z138">
            <v>9.947803006422254E-5</v>
          </cell>
          <cell r="AA138">
            <v>40451</v>
          </cell>
          <cell r="AB138">
            <v>-8242.32</v>
          </cell>
          <cell r="AC138">
            <v>7.000000000000001E-4</v>
          </cell>
          <cell r="AD138">
            <v>1</v>
          </cell>
          <cell r="AE138">
            <v>100.31</v>
          </cell>
          <cell r="AF138" t="str">
            <v>AAA</v>
          </cell>
          <cell r="AG138">
            <v>100.86499999999999</v>
          </cell>
          <cell r="AH138">
            <v>2.2000000000000002</v>
          </cell>
          <cell r="AI138">
            <v>0.3</v>
          </cell>
          <cell r="AJ138">
            <v>1.9895606012844506E-3</v>
          </cell>
          <cell r="AK138">
            <v>2.4646974864329036E-3</v>
          </cell>
          <cell r="AL138" t="str">
            <v>AAA</v>
          </cell>
          <cell r="AM138" t="str">
            <v>Aaa</v>
          </cell>
          <cell r="AN138" t="str">
            <v>AAA</v>
          </cell>
          <cell r="AO138" t="str">
            <v>Government</v>
          </cell>
          <cell r="AP138" t="str">
            <v>Sovereign</v>
          </cell>
          <cell r="AQ138" t="str">
            <v>UNITED STATES</v>
          </cell>
          <cell r="AR138" t="str">
            <v>11/10/2010</v>
          </cell>
        </row>
        <row r="139">
          <cell r="A139" t="str">
            <v>CP Ltd</v>
          </cell>
          <cell r="B139" t="str">
            <v>BlackRock</v>
          </cell>
          <cell r="C139" t="str">
            <v>13407172</v>
          </cell>
          <cell r="D139" t="str">
            <v>USD</v>
          </cell>
          <cell r="E139" t="str">
            <v>015</v>
          </cell>
          <cell r="F139" t="str">
            <v>045</v>
          </cell>
          <cell r="G139" t="str">
            <v>UNITED STATES TREAS</v>
          </cell>
          <cell r="H139" t="str">
            <v>2.625 JUN 30 14</v>
          </cell>
          <cell r="I139" t="str">
            <v>912828KY5</v>
          </cell>
          <cell r="J139" t="str">
            <v>B</v>
          </cell>
          <cell r="K139" t="str">
            <v>ZZZ</v>
          </cell>
          <cell r="L139">
            <v>33169.160000000003</v>
          </cell>
          <cell r="M139">
            <v>5290751.2300000004</v>
          </cell>
          <cell r="N139">
            <v>5299040.1900000004</v>
          </cell>
          <cell r="O139">
            <v>5323750</v>
          </cell>
          <cell r="P139">
            <v>5000000</v>
          </cell>
          <cell r="Q139">
            <v>5356919.16</v>
          </cell>
          <cell r="R139" t="str">
            <v>JD   30</v>
          </cell>
          <cell r="S139">
            <v>41820</v>
          </cell>
          <cell r="T139">
            <v>2014</v>
          </cell>
          <cell r="U139">
            <v>6</v>
          </cell>
          <cell r="V139">
            <v>1369</v>
          </cell>
          <cell r="W139" t="str">
            <v>MS</v>
          </cell>
          <cell r="X139">
            <v>2.625</v>
          </cell>
          <cell r="Y139">
            <v>3.56</v>
          </cell>
          <cell r="Z139">
            <v>8.4556499231650834E-3</v>
          </cell>
          <cell r="AA139">
            <v>40451</v>
          </cell>
          <cell r="AB139">
            <v>32998.769999999997</v>
          </cell>
          <cell r="AC139">
            <v>0.14880000000000002</v>
          </cell>
          <cell r="AD139">
            <v>1</v>
          </cell>
          <cell r="AE139">
            <v>106.47499999999999</v>
          </cell>
          <cell r="AF139" t="str">
            <v>AAA</v>
          </cell>
          <cell r="AG139">
            <v>105.98099999999998</v>
          </cell>
          <cell r="AH139">
            <v>1</v>
          </cell>
          <cell r="AI139">
            <v>0.9</v>
          </cell>
          <cell r="AJ139">
            <v>2.3751825626868212E-3</v>
          </cell>
          <cell r="AK139">
            <v>2.9424117507624989E-3</v>
          </cell>
          <cell r="AL139" t="str">
            <v>AAA</v>
          </cell>
          <cell r="AM139" t="str">
            <v>#N/A Field Not Applicable</v>
          </cell>
          <cell r="AN139" t="str">
            <v>AAA</v>
          </cell>
          <cell r="AO139" t="str">
            <v>Government</v>
          </cell>
          <cell r="AP139" t="str">
            <v>Sovereign</v>
          </cell>
          <cell r="AQ139" t="str">
            <v>UNITED STATES</v>
          </cell>
          <cell r="AR139" t="str">
            <v>#N/A Field Not Applicable</v>
          </cell>
        </row>
        <row r="140">
          <cell r="A140" t="str">
            <v>CP Ltd</v>
          </cell>
          <cell r="B140" t="str">
            <v>BlackRock</v>
          </cell>
          <cell r="C140" t="str">
            <v>13407172</v>
          </cell>
          <cell r="D140" t="str">
            <v>USD</v>
          </cell>
          <cell r="E140" t="str">
            <v>015</v>
          </cell>
          <cell r="F140" t="str">
            <v>045</v>
          </cell>
          <cell r="G140" t="str">
            <v>UNITED STATES TREAS</v>
          </cell>
          <cell r="H140" t="str">
            <v>1.375 NOV 15 12</v>
          </cell>
          <cell r="I140" t="str">
            <v>912828LX6</v>
          </cell>
          <cell r="J140" t="str">
            <v>B</v>
          </cell>
          <cell r="K140" t="str">
            <v>ZZZ</v>
          </cell>
          <cell r="L140">
            <v>11685.63</v>
          </cell>
          <cell r="M140">
            <v>2252609.1</v>
          </cell>
          <cell r="N140">
            <v>2253611.0499999998</v>
          </cell>
          <cell r="O140">
            <v>2293762.5</v>
          </cell>
          <cell r="P140">
            <v>2250000</v>
          </cell>
          <cell r="Q140">
            <v>2305448.13</v>
          </cell>
          <cell r="R140" t="str">
            <v>MN   15</v>
          </cell>
          <cell r="S140">
            <v>41228</v>
          </cell>
          <cell r="T140">
            <v>2012</v>
          </cell>
          <cell r="U140">
            <v>11</v>
          </cell>
          <cell r="V140">
            <v>777</v>
          </cell>
          <cell r="W140" t="str">
            <v>MS</v>
          </cell>
          <cell r="X140">
            <v>1.375</v>
          </cell>
          <cell r="Y140">
            <v>2.09</v>
          </cell>
          <cell r="Z140">
            <v>2.113546343527018E-3</v>
          </cell>
          <cell r="AA140">
            <v>40451</v>
          </cell>
          <cell r="AB140">
            <v>41153.4</v>
          </cell>
          <cell r="AC140">
            <v>5.4400000000000004E-2</v>
          </cell>
          <cell r="AD140">
            <v>1</v>
          </cell>
          <cell r="AE140">
            <v>101.94499999999999</v>
          </cell>
          <cell r="AF140" t="str">
            <v>AAA</v>
          </cell>
          <cell r="AG140">
            <v>100.16</v>
          </cell>
          <cell r="AH140">
            <v>1.3</v>
          </cell>
          <cell r="AI140">
            <v>0.5</v>
          </cell>
          <cell r="AJ140">
            <v>1.3146460509976669E-3</v>
          </cell>
          <cell r="AK140">
            <v>1.6286032279444176E-3</v>
          </cell>
          <cell r="AL140" t="str">
            <v>AAA</v>
          </cell>
          <cell r="AM140" t="str">
            <v>#N/A Field Not Applicable</v>
          </cell>
          <cell r="AN140" t="str">
            <v>AAA</v>
          </cell>
          <cell r="AO140" t="str">
            <v>Government</v>
          </cell>
          <cell r="AP140" t="str">
            <v>Sovereign</v>
          </cell>
          <cell r="AQ140" t="str">
            <v>UNITED STATES</v>
          </cell>
          <cell r="AR140" t="str">
            <v>#N/A Field Not Applicable</v>
          </cell>
        </row>
        <row r="141">
          <cell r="A141" t="str">
            <v>CP Ltd</v>
          </cell>
          <cell r="B141" t="str">
            <v>BlackRock</v>
          </cell>
          <cell r="C141" t="str">
            <v>13407172</v>
          </cell>
          <cell r="D141" t="str">
            <v>USD</v>
          </cell>
          <cell r="E141" t="str">
            <v>015</v>
          </cell>
          <cell r="F141" t="str">
            <v>045</v>
          </cell>
          <cell r="G141" t="str">
            <v>UNITED STATES TREAS</v>
          </cell>
          <cell r="H141" t="str">
            <v>0.750 NOV 30 11</v>
          </cell>
          <cell r="I141" t="str">
            <v>912828MM9</v>
          </cell>
          <cell r="J141" t="str">
            <v>B</v>
          </cell>
          <cell r="K141" t="str">
            <v>ZZZ</v>
          </cell>
          <cell r="L141">
            <v>5040.9799999999996</v>
          </cell>
          <cell r="M141">
            <v>1999866.72</v>
          </cell>
          <cell r="N141">
            <v>1999772.32</v>
          </cell>
          <cell r="O141">
            <v>2010300</v>
          </cell>
          <cell r="P141">
            <v>2000000</v>
          </cell>
          <cell r="Q141">
            <v>2015340.98</v>
          </cell>
          <cell r="R141" t="str">
            <v>MN   31</v>
          </cell>
          <cell r="S141">
            <v>40877</v>
          </cell>
          <cell r="T141">
            <v>2011</v>
          </cell>
          <cell r="U141">
            <v>11</v>
          </cell>
          <cell r="V141">
            <v>426</v>
          </cell>
          <cell r="W141" t="str">
            <v>MS</v>
          </cell>
          <cell r="X141">
            <v>0.75</v>
          </cell>
          <cell r="Y141">
            <v>1.97</v>
          </cell>
          <cell r="Z141">
            <v>1.7686705079218254E-3</v>
          </cell>
          <cell r="AA141">
            <v>40451</v>
          </cell>
          <cell r="AB141">
            <v>10433.280000000001</v>
          </cell>
          <cell r="AC141">
            <v>1.9299999999999998E-2</v>
          </cell>
          <cell r="AD141">
            <v>1</v>
          </cell>
          <cell r="AE141">
            <v>100.515</v>
          </cell>
          <cell r="AF141" t="str">
            <v>AAA</v>
          </cell>
          <cell r="AG141">
            <v>99.98899999999999</v>
          </cell>
          <cell r="AH141">
            <v>0.8</v>
          </cell>
          <cell r="AI141">
            <v>0.3</v>
          </cell>
          <cell r="AJ141">
            <v>7.1824183062815252E-4</v>
          </cell>
          <cell r="AK141">
            <v>8.8976874263458521E-4</v>
          </cell>
          <cell r="AL141" t="str">
            <v>AAA</v>
          </cell>
          <cell r="AM141" t="str">
            <v>#N/A Field Not Applicable</v>
          </cell>
          <cell r="AN141" t="str">
            <v>AAA</v>
          </cell>
          <cell r="AO141" t="str">
            <v>Government</v>
          </cell>
          <cell r="AP141" t="str">
            <v>Sovereign</v>
          </cell>
          <cell r="AQ141" t="str">
            <v>UNITED STATES</v>
          </cell>
          <cell r="AR141" t="str">
            <v>#N/A Field Not Applicable</v>
          </cell>
        </row>
        <row r="142">
          <cell r="A142" t="str">
            <v>CP Ltd</v>
          </cell>
          <cell r="B142" t="str">
            <v>BlackRock</v>
          </cell>
          <cell r="C142" t="str">
            <v>13407172</v>
          </cell>
          <cell r="D142" t="str">
            <v>USD</v>
          </cell>
          <cell r="E142" t="str">
            <v>015</v>
          </cell>
          <cell r="F142" t="str">
            <v>045</v>
          </cell>
          <cell r="G142" t="str">
            <v>FEDERAL FARM CR BKS</v>
          </cell>
          <cell r="H142" t="str">
            <v>2.6 07 OCT 2013</v>
          </cell>
          <cell r="I142" t="str">
            <v>B31331GX46</v>
          </cell>
          <cell r="J142" t="str">
            <v>B</v>
          </cell>
          <cell r="K142" t="str">
            <v>CAL</v>
          </cell>
          <cell r="L142">
            <v>31416.67</v>
          </cell>
          <cell r="M142">
            <v>2499434.29</v>
          </cell>
          <cell r="N142">
            <v>2499250</v>
          </cell>
          <cell r="O142">
            <v>2500781.25</v>
          </cell>
          <cell r="P142">
            <v>2500000</v>
          </cell>
          <cell r="Q142">
            <v>2532197.92</v>
          </cell>
          <cell r="R142" t="str">
            <v>AO    7</v>
          </cell>
          <cell r="S142">
            <v>41554</v>
          </cell>
          <cell r="T142">
            <v>2013</v>
          </cell>
          <cell r="U142">
            <v>10</v>
          </cell>
          <cell r="V142">
            <v>1103</v>
          </cell>
          <cell r="W142" t="str">
            <v>MS</v>
          </cell>
          <cell r="X142">
            <v>2.6</v>
          </cell>
          <cell r="Y142">
            <v>0.02</v>
          </cell>
          <cell r="Z142">
            <v>2.2441473749615381E-5</v>
          </cell>
          <cell r="AA142">
            <v>40451</v>
          </cell>
          <cell r="AB142">
            <v>1346.96</v>
          </cell>
          <cell r="AC142">
            <v>9.8000000000000004E-2</v>
          </cell>
          <cell r="AD142">
            <v>1</v>
          </cell>
          <cell r="AE142">
            <v>100.03100000000001</v>
          </cell>
          <cell r="AF142" t="str">
            <v>AAA</v>
          </cell>
          <cell r="AG142">
            <v>99.97</v>
          </cell>
          <cell r="AH142">
            <v>2.6</v>
          </cell>
          <cell r="AI142">
            <v>2.6</v>
          </cell>
          <cell r="AJ142">
            <v>2.9173915874499993E-3</v>
          </cell>
          <cell r="AK142">
            <v>3.6141084156403021E-3</v>
          </cell>
          <cell r="AL142" t="str">
            <v>AAA</v>
          </cell>
          <cell r="AM142" t="str">
            <v>Aaa</v>
          </cell>
          <cell r="AN142" t="str">
            <v>AAA</v>
          </cell>
          <cell r="AO142" t="str">
            <v>Government</v>
          </cell>
          <cell r="AP142" t="str">
            <v>Sovereign</v>
          </cell>
          <cell r="AQ142" t="str">
            <v>UNITED STATES</v>
          </cell>
          <cell r="AR142" t="str">
            <v>#N/A Field Not Applicable</v>
          </cell>
        </row>
        <row r="143">
          <cell r="A143" t="str">
            <v>CP Inc</v>
          </cell>
          <cell r="B143" t="str">
            <v>UBS</v>
          </cell>
          <cell r="C143" t="str">
            <v>13409102</v>
          </cell>
          <cell r="D143" t="str">
            <v>USD</v>
          </cell>
          <cell r="E143" t="str">
            <v>015</v>
          </cell>
          <cell r="F143" t="str">
            <v>045</v>
          </cell>
          <cell r="G143" t="str">
            <v>FEDERAL HOME LN MTG</v>
          </cell>
          <cell r="H143" t="str">
            <v>3.320 FEB 11 11</v>
          </cell>
          <cell r="I143" t="str">
            <v>3128X6U95</v>
          </cell>
          <cell r="J143" t="str">
            <v>B</v>
          </cell>
          <cell r="K143" t="str">
            <v>CAL</v>
          </cell>
          <cell r="L143">
            <v>6916.67</v>
          </cell>
          <cell r="M143">
            <v>1499814.07</v>
          </cell>
          <cell r="N143">
            <v>1498500</v>
          </cell>
          <cell r="O143">
            <v>1516050</v>
          </cell>
          <cell r="P143">
            <v>1500000</v>
          </cell>
          <cell r="Q143">
            <v>1522966.67</v>
          </cell>
          <cell r="R143" t="str">
            <v>FA   11</v>
          </cell>
          <cell r="S143">
            <v>40585</v>
          </cell>
          <cell r="T143">
            <v>2011</v>
          </cell>
          <cell r="U143">
            <v>2</v>
          </cell>
          <cell r="V143">
            <v>134</v>
          </cell>
          <cell r="W143" t="str">
            <v>MS</v>
          </cell>
          <cell r="X143">
            <v>3.32</v>
          </cell>
          <cell r="Y143">
            <v>0.36</v>
          </cell>
          <cell r="Z143">
            <v>2.423927237798112E-4</v>
          </cell>
          <cell r="AA143">
            <v>40451</v>
          </cell>
          <cell r="AB143">
            <v>16235.93</v>
          </cell>
          <cell r="AC143">
            <v>3.0999999999999999E-3</v>
          </cell>
          <cell r="AD143">
            <v>1</v>
          </cell>
          <cell r="AE143">
            <v>101.07</v>
          </cell>
          <cell r="AF143" t="str">
            <v>AAA</v>
          </cell>
          <cell r="AG143">
            <v>99.9</v>
          </cell>
          <cell r="AH143">
            <v>3.4</v>
          </cell>
          <cell r="AI143">
            <v>0.4</v>
          </cell>
          <cell r="AJ143">
            <v>2.2892646134759949E-3</v>
          </cell>
          <cell r="AK143">
            <v>2.8359753077998261E-3</v>
          </cell>
          <cell r="AL143" t="str">
            <v>AAA</v>
          </cell>
          <cell r="AM143" t="str">
            <v>Aaa</v>
          </cell>
          <cell r="AN143" t="str">
            <v>AAA</v>
          </cell>
          <cell r="AO143" t="str">
            <v>Government</v>
          </cell>
          <cell r="AP143" t="str">
            <v>Sovereign</v>
          </cell>
          <cell r="AQ143" t="str">
            <v>UNITED STATES</v>
          </cell>
          <cell r="AR143" t="str">
            <v>#N/A Field Not Applicable</v>
          </cell>
        </row>
        <row r="144">
          <cell r="A144" t="str">
            <v>CP Inc</v>
          </cell>
          <cell r="B144" t="str">
            <v>UBS</v>
          </cell>
          <cell r="C144" t="str">
            <v>13409102</v>
          </cell>
          <cell r="D144" t="str">
            <v>USD</v>
          </cell>
          <cell r="E144" t="str">
            <v>015</v>
          </cell>
          <cell r="F144" t="str">
            <v>045</v>
          </cell>
          <cell r="G144" t="str">
            <v>FEDERAL HOME LN MTG</v>
          </cell>
          <cell r="H144" t="str">
            <v>2.000 NOV 05 12</v>
          </cell>
          <cell r="I144" t="str">
            <v>3128X9KL3</v>
          </cell>
          <cell r="J144" t="str">
            <v>B</v>
          </cell>
          <cell r="K144" t="str">
            <v>CAL</v>
          </cell>
          <cell r="L144">
            <v>40555.56</v>
          </cell>
          <cell r="M144">
            <v>5004368.16</v>
          </cell>
          <cell r="N144">
            <v>5006250</v>
          </cell>
          <cell r="O144">
            <v>5007000</v>
          </cell>
          <cell r="P144">
            <v>5000000</v>
          </cell>
          <cell r="Q144">
            <v>5047555.5599999996</v>
          </cell>
          <cell r="R144" t="str">
            <v>MN    5</v>
          </cell>
          <cell r="S144">
            <v>41218</v>
          </cell>
          <cell r="T144">
            <v>2012</v>
          </cell>
          <cell r="U144">
            <v>11</v>
          </cell>
          <cell r="V144">
            <v>767</v>
          </cell>
          <cell r="W144" t="str">
            <v>MS</v>
          </cell>
          <cell r="X144">
            <v>2</v>
          </cell>
          <cell r="Y144">
            <v>0.1</v>
          </cell>
          <cell r="Z144">
            <v>2.2466163072454895E-4</v>
          </cell>
          <cell r="AA144">
            <v>40451</v>
          </cell>
          <cell r="AB144">
            <v>2631.84</v>
          </cell>
          <cell r="AC144">
            <v>5.9999999999999995E-4</v>
          </cell>
          <cell r="AD144">
            <v>1</v>
          </cell>
          <cell r="AE144">
            <v>100.14</v>
          </cell>
          <cell r="AF144" t="str">
            <v>AAA</v>
          </cell>
          <cell r="AG144">
            <v>100.125</v>
          </cell>
          <cell r="AH144">
            <v>1.9</v>
          </cell>
          <cell r="AI144">
            <v>0.5</v>
          </cell>
          <cell r="AJ144">
            <v>4.2685709837664296E-3</v>
          </cell>
          <cell r="AK144">
            <v>5.2879696992177115E-3</v>
          </cell>
          <cell r="AL144" t="str">
            <v>AAA</v>
          </cell>
          <cell r="AM144" t="str">
            <v>Aaa</v>
          </cell>
          <cell r="AN144" t="str">
            <v>AAA</v>
          </cell>
          <cell r="AO144" t="str">
            <v>Government</v>
          </cell>
          <cell r="AP144" t="str">
            <v>Sovereign</v>
          </cell>
          <cell r="AQ144" t="str">
            <v>UNITED STATES</v>
          </cell>
          <cell r="AR144" t="str">
            <v>11/5/2010</v>
          </cell>
        </row>
        <row r="145">
          <cell r="A145" t="str">
            <v>CP Inc</v>
          </cell>
          <cell r="B145" t="str">
            <v>UBS</v>
          </cell>
          <cell r="C145" t="str">
            <v>13409102</v>
          </cell>
          <cell r="D145" t="str">
            <v>USD</v>
          </cell>
          <cell r="E145" t="str">
            <v>015</v>
          </cell>
          <cell r="F145" t="str">
            <v>045</v>
          </cell>
          <cell r="G145" t="str">
            <v>FEDERAL HOME LN MTG</v>
          </cell>
          <cell r="H145" t="str">
            <v>1.800 FEB 25 13</v>
          </cell>
          <cell r="I145" t="str">
            <v>3128X9ZK9</v>
          </cell>
          <cell r="J145" t="str">
            <v>B</v>
          </cell>
          <cell r="K145" t="str">
            <v>CAL</v>
          </cell>
          <cell r="L145">
            <v>5400</v>
          </cell>
          <cell r="M145">
            <v>2995866.35</v>
          </cell>
          <cell r="N145">
            <v>2994840</v>
          </cell>
          <cell r="O145">
            <v>3014400</v>
          </cell>
          <cell r="P145">
            <v>3000000</v>
          </cell>
          <cell r="Q145">
            <v>3019800</v>
          </cell>
          <cell r="R145" t="str">
            <v>FA   25</v>
          </cell>
          <cell r="S145">
            <v>41330</v>
          </cell>
          <cell r="T145">
            <v>2013</v>
          </cell>
          <cell r="U145">
            <v>2</v>
          </cell>
          <cell r="V145">
            <v>879</v>
          </cell>
          <cell r="W145" t="str">
            <v>MS</v>
          </cell>
          <cell r="X145">
            <v>1.8</v>
          </cell>
          <cell r="Y145">
            <v>0.4</v>
          </cell>
          <cell r="Z145">
            <v>5.379749835382234E-4</v>
          </cell>
          <cell r="AA145">
            <v>40451</v>
          </cell>
          <cell r="AB145">
            <v>18533.650000000001</v>
          </cell>
          <cell r="AC145">
            <v>3.5999999999999999E-3</v>
          </cell>
          <cell r="AD145">
            <v>1</v>
          </cell>
          <cell r="AE145">
            <v>100.48</v>
          </cell>
          <cell r="AF145" t="str">
            <v>AAA</v>
          </cell>
          <cell r="AG145">
            <v>99.828000000000017</v>
          </cell>
          <cell r="AH145">
            <v>1.9</v>
          </cell>
          <cell r="AI145">
            <v>0.6</v>
          </cell>
          <cell r="AJ145">
            <v>2.5553811718065605E-3</v>
          </cell>
          <cell r="AK145">
            <v>3.1656444880158383E-3</v>
          </cell>
          <cell r="AL145" t="str">
            <v>AAA</v>
          </cell>
          <cell r="AM145" t="str">
            <v>Aaa</v>
          </cell>
          <cell r="AN145" t="str">
            <v>AAA</v>
          </cell>
          <cell r="AO145" t="str">
            <v>Government</v>
          </cell>
          <cell r="AP145" t="str">
            <v>Sovereign</v>
          </cell>
          <cell r="AQ145" t="str">
            <v>UNITED STATES</v>
          </cell>
          <cell r="AR145" t="str">
            <v>2/25/2011</v>
          </cell>
        </row>
        <row r="146">
          <cell r="A146" t="str">
            <v>CP Inc</v>
          </cell>
          <cell r="B146" t="str">
            <v>UBS</v>
          </cell>
          <cell r="C146" t="str">
            <v>13409102</v>
          </cell>
          <cell r="D146" t="str">
            <v>USD</v>
          </cell>
          <cell r="E146" t="str">
            <v>015</v>
          </cell>
          <cell r="F146" t="str">
            <v>045</v>
          </cell>
          <cell r="G146" t="str">
            <v>FEDERAL FARM CR BKS</v>
          </cell>
          <cell r="H146" t="str">
            <v>2.200 APR 08 13</v>
          </cell>
          <cell r="I146" t="str">
            <v>31331GVD8</v>
          </cell>
          <cell r="J146" t="str">
            <v>B</v>
          </cell>
          <cell r="K146" t="str">
            <v>ZZZ</v>
          </cell>
          <cell r="L146">
            <v>23258.89</v>
          </cell>
          <cell r="M146">
            <v>2195875.11</v>
          </cell>
          <cell r="N146">
            <v>2193584</v>
          </cell>
          <cell r="O146">
            <v>2280410</v>
          </cell>
          <cell r="P146">
            <v>2200000</v>
          </cell>
          <cell r="Q146">
            <v>2303668.89</v>
          </cell>
          <cell r="R146" t="str">
            <v>AO    8</v>
          </cell>
          <cell r="S146">
            <v>41372</v>
          </cell>
          <cell r="T146">
            <v>2013</v>
          </cell>
          <cell r="U146">
            <v>4</v>
          </cell>
          <cell r="V146">
            <v>921</v>
          </cell>
          <cell r="W146" t="str">
            <v>MS</v>
          </cell>
          <cell r="X146">
            <v>2.2000000000000002</v>
          </cell>
          <cell r="Y146">
            <v>2.4300000000000002</v>
          </cell>
          <cell r="Z146">
            <v>2.3954855988943011E-3</v>
          </cell>
          <cell r="AA146">
            <v>40451</v>
          </cell>
          <cell r="AB146">
            <v>84534.89</v>
          </cell>
          <cell r="AC146">
            <v>7.2800000000000004E-2</v>
          </cell>
          <cell r="AD146">
            <v>1</v>
          </cell>
          <cell r="AE146">
            <v>103.655</v>
          </cell>
          <cell r="AF146" t="str">
            <v>AAA</v>
          </cell>
          <cell r="AG146">
            <v>99.707999999999998</v>
          </cell>
          <cell r="AH146">
            <v>2.2999999999999998</v>
          </cell>
          <cell r="AI146">
            <v>0.7</v>
          </cell>
          <cell r="AJ146">
            <v>2.2673320483361696E-3</v>
          </cell>
          <cell r="AK146">
            <v>2.8088049174451652E-3</v>
          </cell>
          <cell r="AL146" t="str">
            <v>AAA</v>
          </cell>
          <cell r="AM146" t="str">
            <v>Aaa</v>
          </cell>
          <cell r="AN146" t="str">
            <v>AAA</v>
          </cell>
          <cell r="AO146" t="str">
            <v>Government</v>
          </cell>
          <cell r="AP146" t="str">
            <v>Sovereign</v>
          </cell>
          <cell r="AQ146" t="str">
            <v>UNITED STATES</v>
          </cell>
          <cell r="AR146" t="str">
            <v>#N/A Field Not Applicable</v>
          </cell>
        </row>
        <row r="147">
          <cell r="A147" t="str">
            <v>CP Inc</v>
          </cell>
          <cell r="B147" t="str">
            <v>UBS</v>
          </cell>
          <cell r="C147" t="str">
            <v>13409102</v>
          </cell>
          <cell r="D147" t="str">
            <v>USD</v>
          </cell>
          <cell r="E147" t="str">
            <v>015</v>
          </cell>
          <cell r="F147" t="str">
            <v>045</v>
          </cell>
          <cell r="G147" t="str">
            <v>FEDERAL FARM CR BKS</v>
          </cell>
          <cell r="H147" t="str">
            <v>4.625 MAR 16 12</v>
          </cell>
          <cell r="I147" t="str">
            <v>31331SSE4</v>
          </cell>
          <cell r="J147" t="str">
            <v>B</v>
          </cell>
          <cell r="K147" t="str">
            <v>ZZZ</v>
          </cell>
          <cell r="L147">
            <v>1927.08</v>
          </cell>
          <cell r="M147">
            <v>1008336.83</v>
          </cell>
          <cell r="N147">
            <v>1020560</v>
          </cell>
          <cell r="O147">
            <v>1060600</v>
          </cell>
          <cell r="P147">
            <v>1000000</v>
          </cell>
          <cell r="Q147">
            <v>1062527.08</v>
          </cell>
          <cell r="R147" t="str">
            <v>MS   16</v>
          </cell>
          <cell r="S147">
            <v>40984</v>
          </cell>
          <cell r="T147">
            <v>2012</v>
          </cell>
          <cell r="U147">
            <v>3</v>
          </cell>
          <cell r="V147">
            <v>533</v>
          </cell>
          <cell r="W147" t="str">
            <v>MS</v>
          </cell>
          <cell r="X147">
            <v>4.625</v>
          </cell>
          <cell r="Y147">
            <v>1.43</v>
          </cell>
          <cell r="Z147">
            <v>6.4732342366836135E-4</v>
          </cell>
          <cell r="AA147">
            <v>40451</v>
          </cell>
          <cell r="AB147">
            <v>52263.17</v>
          </cell>
          <cell r="AC147">
            <v>2.7699999999999999E-2</v>
          </cell>
          <cell r="AD147">
            <v>1</v>
          </cell>
          <cell r="AE147">
            <v>106.06</v>
          </cell>
          <cell r="AF147" t="str">
            <v>AAA</v>
          </cell>
          <cell r="AG147">
            <v>102.056</v>
          </cell>
          <cell r="AH147">
            <v>3.5</v>
          </cell>
          <cell r="AI147">
            <v>0.5</v>
          </cell>
          <cell r="AJ147">
            <v>1.5843580299575279E-3</v>
          </cell>
          <cell r="AK147">
            <v>1.9627264691133716E-3</v>
          </cell>
          <cell r="AL147" t="str">
            <v>AAA</v>
          </cell>
          <cell r="AM147" t="str">
            <v>Aaa</v>
          </cell>
          <cell r="AN147" t="str">
            <v>AAA</v>
          </cell>
          <cell r="AO147" t="str">
            <v>Government</v>
          </cell>
          <cell r="AP147" t="str">
            <v>Sovereign</v>
          </cell>
          <cell r="AQ147" t="str">
            <v>UNITED STATES</v>
          </cell>
          <cell r="AR147" t="str">
            <v>#N/A Field Not Applicable</v>
          </cell>
        </row>
        <row r="148">
          <cell r="A148" t="str">
            <v>CP Inc</v>
          </cell>
          <cell r="B148" t="str">
            <v>UBS</v>
          </cell>
          <cell r="C148" t="str">
            <v>13409102</v>
          </cell>
          <cell r="D148" t="str">
            <v>USD</v>
          </cell>
          <cell r="E148" t="str">
            <v>015</v>
          </cell>
          <cell r="F148" t="str">
            <v>045</v>
          </cell>
          <cell r="G148" t="str">
            <v>FEDERAL FARM CR BKS</v>
          </cell>
          <cell r="H148" t="str">
            <v>4.930 SEP 04 12</v>
          </cell>
          <cell r="I148" t="str">
            <v>31331X2J0</v>
          </cell>
          <cell r="J148" t="str">
            <v>B</v>
          </cell>
          <cell r="K148" t="str">
            <v>ZZZ</v>
          </cell>
          <cell r="L148">
            <v>5084.0600000000004</v>
          </cell>
          <cell r="M148">
            <v>1394177.97</v>
          </cell>
          <cell r="N148">
            <v>1415562.5</v>
          </cell>
          <cell r="O148">
            <v>1489468.75</v>
          </cell>
          <cell r="P148">
            <v>1375000</v>
          </cell>
          <cell r="Q148">
            <v>1494552.81</v>
          </cell>
          <cell r="R148" t="str">
            <v>MS    4</v>
          </cell>
          <cell r="S148">
            <v>41156</v>
          </cell>
          <cell r="T148">
            <v>2012</v>
          </cell>
          <cell r="U148">
            <v>9</v>
          </cell>
          <cell r="V148">
            <v>705</v>
          </cell>
          <cell r="W148" t="str">
            <v>MS</v>
          </cell>
          <cell r="X148">
            <v>4.93</v>
          </cell>
          <cell r="Y148">
            <v>1.85</v>
          </cell>
          <cell r="Z148">
            <v>1.157896121059599E-3</v>
          </cell>
          <cell r="AA148">
            <v>40451</v>
          </cell>
          <cell r="AB148">
            <v>95290.78</v>
          </cell>
          <cell r="AC148">
            <v>4.4400000000000002E-2</v>
          </cell>
          <cell r="AD148">
            <v>1</v>
          </cell>
          <cell r="AE148">
            <v>108.325</v>
          </cell>
          <cell r="AF148" t="str">
            <v>AAA</v>
          </cell>
          <cell r="AG148">
            <v>102.95</v>
          </cell>
          <cell r="AH148">
            <v>3.8</v>
          </cell>
          <cell r="AI148">
            <v>0.6</v>
          </cell>
          <cell r="AJ148">
            <v>2.3783812216359329E-3</v>
          </cell>
          <cell r="AK148">
            <v>2.9463742974005567E-3</v>
          </cell>
          <cell r="AL148" t="str">
            <v>AAA</v>
          </cell>
          <cell r="AM148" t="str">
            <v>Aaa</v>
          </cell>
          <cell r="AN148" t="str">
            <v>AAA</v>
          </cell>
          <cell r="AO148" t="str">
            <v>Government</v>
          </cell>
          <cell r="AP148" t="str">
            <v>Sovereign</v>
          </cell>
          <cell r="AQ148" t="str">
            <v>UNITED STATES</v>
          </cell>
          <cell r="AR148" t="str">
            <v>#N/A Field Not Applicable</v>
          </cell>
        </row>
        <row r="149">
          <cell r="A149" t="str">
            <v>CP Inc</v>
          </cell>
          <cell r="B149" t="str">
            <v>UBS</v>
          </cell>
          <cell r="C149" t="str">
            <v>13409102</v>
          </cell>
          <cell r="D149" t="str">
            <v>USD</v>
          </cell>
          <cell r="E149" t="str">
            <v>015</v>
          </cell>
          <cell r="F149" t="str">
            <v>045</v>
          </cell>
          <cell r="G149" t="str">
            <v>FEDERAL FARM CR BKS</v>
          </cell>
          <cell r="H149" t="str">
            <v>3.750 DEC 06 10</v>
          </cell>
          <cell r="I149" t="str">
            <v>31331YGP9</v>
          </cell>
          <cell r="J149" t="str">
            <v>B</v>
          </cell>
          <cell r="K149" t="str">
            <v>ZZZ</v>
          </cell>
          <cell r="L149">
            <v>17968.75</v>
          </cell>
          <cell r="M149">
            <v>1507012.5</v>
          </cell>
          <cell r="N149">
            <v>1562475</v>
          </cell>
          <cell r="O149">
            <v>1509675</v>
          </cell>
          <cell r="P149">
            <v>1500000</v>
          </cell>
          <cell r="Q149">
            <v>1527643.75</v>
          </cell>
          <cell r="R149" t="str">
            <v>JD    6</v>
          </cell>
          <cell r="S149">
            <v>40518</v>
          </cell>
          <cell r="T149">
            <v>2010</v>
          </cell>
          <cell r="U149">
            <v>12</v>
          </cell>
          <cell r="V149">
            <v>67</v>
          </cell>
          <cell r="W149" t="str">
            <v>MS</v>
          </cell>
          <cell r="X149">
            <v>3.75</v>
          </cell>
          <cell r="Y149">
            <v>0.18</v>
          </cell>
          <cell r="Z149">
            <v>1.2177804967692518E-4</v>
          </cell>
          <cell r="AA149">
            <v>40451</v>
          </cell>
          <cell r="AB149">
            <v>2662.5</v>
          </cell>
          <cell r="AC149">
            <v>1.2999999999999999E-3</v>
          </cell>
          <cell r="AD149">
            <v>1</v>
          </cell>
          <cell r="AE149">
            <v>100.645</v>
          </cell>
          <cell r="AF149" t="str">
            <v>AAA</v>
          </cell>
          <cell r="AG149">
            <v>104.16500000000001</v>
          </cell>
          <cell r="AH149">
            <v>0.1</v>
          </cell>
          <cell r="AI149">
            <v>0.2</v>
          </cell>
          <cell r="AJ149">
            <v>6.7654472042736211E-5</v>
          </cell>
          <cell r="AK149">
            <v>8.3811373768673118E-5</v>
          </cell>
          <cell r="AL149" t="str">
            <v>AAA</v>
          </cell>
          <cell r="AM149" t="str">
            <v>Aaa</v>
          </cell>
          <cell r="AN149" t="str">
            <v>AAA</v>
          </cell>
          <cell r="AO149" t="str">
            <v>Government</v>
          </cell>
          <cell r="AP149" t="str">
            <v>Sovereign</v>
          </cell>
          <cell r="AQ149" t="str">
            <v>UNITED STATES</v>
          </cell>
          <cell r="AR149" t="str">
            <v>#N/A Field Not Applicable</v>
          </cell>
        </row>
        <row r="150">
          <cell r="A150" t="str">
            <v>CP Inc</v>
          </cell>
          <cell r="B150" t="str">
            <v>UBS</v>
          </cell>
          <cell r="C150" t="str">
            <v>13409102</v>
          </cell>
          <cell r="D150" t="str">
            <v>USD</v>
          </cell>
          <cell r="E150" t="str">
            <v>015</v>
          </cell>
          <cell r="F150" t="str">
            <v>045</v>
          </cell>
          <cell r="G150" t="str">
            <v>FEDERAL FARM CR BKS</v>
          </cell>
          <cell r="H150" t="str">
            <v>2.875 FEB 14 11</v>
          </cell>
          <cell r="I150" t="str">
            <v>31331YUD0</v>
          </cell>
          <cell r="J150" t="str">
            <v>B</v>
          </cell>
          <cell r="K150" t="str">
            <v>ZZZ</v>
          </cell>
          <cell r="L150">
            <v>11260.42</v>
          </cell>
          <cell r="M150">
            <v>2998949.26</v>
          </cell>
          <cell r="N150">
            <v>2991540</v>
          </cell>
          <cell r="O150">
            <v>3029550</v>
          </cell>
          <cell r="P150">
            <v>3000000</v>
          </cell>
          <cell r="Q150">
            <v>3040810.42</v>
          </cell>
          <cell r="R150" t="str">
            <v>FA   14</v>
          </cell>
          <cell r="S150">
            <v>40588</v>
          </cell>
          <cell r="T150">
            <v>2011</v>
          </cell>
          <cell r="U150">
            <v>2</v>
          </cell>
          <cell r="V150">
            <v>137</v>
          </cell>
          <cell r="W150" t="str">
            <v>MS</v>
          </cell>
          <cell r="X150">
            <v>2.875</v>
          </cell>
          <cell r="Y150">
            <v>0.37</v>
          </cell>
          <cell r="Z150">
            <v>4.9813894497394119E-4</v>
          </cell>
          <cell r="AA150">
            <v>40451</v>
          </cell>
          <cell r="AB150">
            <v>30600.74</v>
          </cell>
          <cell r="AC150">
            <v>3.2000000000000002E-3</v>
          </cell>
          <cell r="AD150">
            <v>1</v>
          </cell>
          <cell r="AE150">
            <v>100.985</v>
          </cell>
          <cell r="AF150" t="str">
            <v>AAA</v>
          </cell>
          <cell r="AG150">
            <v>99.718000000000018</v>
          </cell>
          <cell r="AH150">
            <v>3</v>
          </cell>
          <cell r="AI150">
            <v>0.2</v>
          </cell>
          <cell r="AJ150">
            <v>4.038964418707631E-3</v>
          </cell>
          <cell r="AK150">
            <v>5.0035296457689423E-3</v>
          </cell>
          <cell r="AL150" t="str">
            <v>AAA</v>
          </cell>
          <cell r="AM150" t="str">
            <v>Aaa</v>
          </cell>
          <cell r="AN150" t="str">
            <v>AAA</v>
          </cell>
          <cell r="AO150" t="str">
            <v>Government</v>
          </cell>
          <cell r="AP150" t="str">
            <v>Sovereign</v>
          </cell>
          <cell r="AQ150" t="str">
            <v>UNITED STATES</v>
          </cell>
          <cell r="AR150" t="str">
            <v>#N/A Field Not Applicable</v>
          </cell>
        </row>
        <row r="151">
          <cell r="A151" t="str">
            <v>CP Inc</v>
          </cell>
          <cell r="B151" t="str">
            <v>UBS</v>
          </cell>
          <cell r="C151" t="str">
            <v>13409102</v>
          </cell>
          <cell r="D151" t="str">
            <v>USD</v>
          </cell>
          <cell r="E151" t="str">
            <v>015</v>
          </cell>
          <cell r="F151" t="str">
            <v>045</v>
          </cell>
          <cell r="G151" t="str">
            <v>FEDERAL HOME LN BKS</v>
          </cell>
          <cell r="H151" t="str">
            <v>5.250 JUN 10 11</v>
          </cell>
          <cell r="I151" t="str">
            <v>3133XFJY3</v>
          </cell>
          <cell r="J151" t="str">
            <v>B</v>
          </cell>
          <cell r="K151" t="str">
            <v>ZZZ</v>
          </cell>
          <cell r="L151">
            <v>56656.25</v>
          </cell>
          <cell r="M151">
            <v>3553035.41</v>
          </cell>
          <cell r="N151">
            <v>3752378</v>
          </cell>
          <cell r="O151">
            <v>3615325</v>
          </cell>
          <cell r="P151">
            <v>3500000</v>
          </cell>
          <cell r="Q151">
            <v>3671981.25</v>
          </cell>
          <cell r="R151" t="str">
            <v>JD   10</v>
          </cell>
          <cell r="S151">
            <v>40704</v>
          </cell>
          <cell r="T151">
            <v>2011</v>
          </cell>
          <cell r="U151">
            <v>6</v>
          </cell>
          <cell r="V151">
            <v>253</v>
          </cell>
          <cell r="W151" t="str">
            <v>MS</v>
          </cell>
          <cell r="X151">
            <v>5.25</v>
          </cell>
          <cell r="Y151">
            <v>0.68</v>
          </cell>
          <cell r="Z151">
            <v>1.084646210118588E-3</v>
          </cell>
          <cell r="AA151">
            <v>40451</v>
          </cell>
          <cell r="AB151">
            <v>62289.59</v>
          </cell>
          <cell r="AC151">
            <v>8.1000000000000013E-3</v>
          </cell>
          <cell r="AD151">
            <v>1</v>
          </cell>
          <cell r="AE151">
            <v>103.295</v>
          </cell>
          <cell r="AF151" t="str">
            <v>AAA</v>
          </cell>
          <cell r="AG151">
            <v>107.211</v>
          </cell>
          <cell r="AH151">
            <v>0.8</v>
          </cell>
          <cell r="AI151">
            <v>0.5</v>
          </cell>
          <cell r="AJ151">
            <v>1.2760543648453976E-3</v>
          </cell>
          <cell r="AK151">
            <v>1.5807952688426446E-3</v>
          </cell>
          <cell r="AL151" t="str">
            <v>AAA</v>
          </cell>
          <cell r="AM151" t="str">
            <v>Aaa</v>
          </cell>
          <cell r="AN151" t="str">
            <v>AAA</v>
          </cell>
          <cell r="AO151" t="str">
            <v>Government</v>
          </cell>
          <cell r="AP151" t="str">
            <v>Sovereign</v>
          </cell>
          <cell r="AQ151" t="str">
            <v>UNITED STATES</v>
          </cell>
          <cell r="AR151" t="str">
            <v>#N/A Field Not Applicable</v>
          </cell>
        </row>
        <row r="152">
          <cell r="A152" t="str">
            <v>CP Inc</v>
          </cell>
          <cell r="B152" t="str">
            <v>UBS</v>
          </cell>
          <cell r="C152" t="str">
            <v>13409102</v>
          </cell>
          <cell r="D152" t="str">
            <v>USD</v>
          </cell>
          <cell r="E152" t="str">
            <v>015</v>
          </cell>
          <cell r="F152" t="str">
            <v>045</v>
          </cell>
          <cell r="G152" t="str">
            <v>FEDERAL HOME LOAN BA</v>
          </cell>
          <cell r="H152" t="str">
            <v>2.625 MAR 11 11</v>
          </cell>
          <cell r="I152" t="str">
            <v>3133XPBC7</v>
          </cell>
          <cell r="J152" t="str">
            <v>B</v>
          </cell>
          <cell r="K152" t="str">
            <v>ZZZ</v>
          </cell>
          <cell r="L152">
            <v>2916.67</v>
          </cell>
          <cell r="M152">
            <v>1997605.79</v>
          </cell>
          <cell r="N152">
            <v>1983300</v>
          </cell>
          <cell r="O152">
            <v>2021500</v>
          </cell>
          <cell r="P152">
            <v>2000000</v>
          </cell>
          <cell r="Q152">
            <v>2024416.67</v>
          </cell>
          <cell r="R152" t="str">
            <v>MS   11</v>
          </cell>
          <cell r="S152">
            <v>40613</v>
          </cell>
          <cell r="T152">
            <v>2011</v>
          </cell>
          <cell r="U152">
            <v>3</v>
          </cell>
          <cell r="V152">
            <v>162</v>
          </cell>
          <cell r="W152" t="str">
            <v>MS</v>
          </cell>
          <cell r="X152">
            <v>2.625</v>
          </cell>
          <cell r="Y152">
            <v>0.45</v>
          </cell>
          <cell r="Z152">
            <v>4.0355427896174284E-4</v>
          </cell>
          <cell r="AA152">
            <v>40451</v>
          </cell>
          <cell r="AB152">
            <v>23894.21</v>
          </cell>
          <cell r="AC152">
            <v>4.1999999999999997E-3</v>
          </cell>
          <cell r="AD152">
            <v>1</v>
          </cell>
          <cell r="AE152">
            <v>101.075</v>
          </cell>
          <cell r="AF152" t="str">
            <v>AAA</v>
          </cell>
          <cell r="AG152">
            <v>99.165000000000006</v>
          </cell>
          <cell r="AH152">
            <v>2.9</v>
          </cell>
          <cell r="AI152">
            <v>0.2</v>
          </cell>
          <cell r="AJ152">
            <v>2.6006831310867872E-3</v>
          </cell>
          <cell r="AK152">
            <v>3.2217652340219543E-3</v>
          </cell>
          <cell r="AL152" t="str">
            <v>AAA</v>
          </cell>
          <cell r="AM152" t="str">
            <v>Aaa</v>
          </cell>
          <cell r="AN152" t="str">
            <v>AAA</v>
          </cell>
          <cell r="AO152" t="str">
            <v>Government</v>
          </cell>
          <cell r="AP152" t="str">
            <v>Sovereign</v>
          </cell>
          <cell r="AQ152" t="str">
            <v>UNITED STATES</v>
          </cell>
          <cell r="AR152" t="str">
            <v>#N/A Field Not Applicable</v>
          </cell>
        </row>
        <row r="153">
          <cell r="A153" t="str">
            <v>CP Inc</v>
          </cell>
          <cell r="B153" t="str">
            <v>UBS</v>
          </cell>
          <cell r="C153" t="str">
            <v>13409102</v>
          </cell>
          <cell r="D153" t="str">
            <v>USD</v>
          </cell>
          <cell r="E153" t="str">
            <v>015</v>
          </cell>
          <cell r="F153" t="str">
            <v>045</v>
          </cell>
          <cell r="G153" t="str">
            <v>FEDERAL HOME LOAN BA</v>
          </cell>
          <cell r="H153" t="str">
            <v>3.250 MAR 09 12</v>
          </cell>
          <cell r="I153" t="str">
            <v>3133XPCS1</v>
          </cell>
          <cell r="J153" t="str">
            <v>B</v>
          </cell>
          <cell r="K153" t="str">
            <v>ZZZ</v>
          </cell>
          <cell r="L153">
            <v>3972.22</v>
          </cell>
          <cell r="M153">
            <v>2003526.77</v>
          </cell>
          <cell r="N153">
            <v>2009660</v>
          </cell>
          <cell r="O153">
            <v>2081200</v>
          </cell>
          <cell r="P153">
            <v>2000000</v>
          </cell>
          <cell r="Q153">
            <v>2085172.22</v>
          </cell>
          <cell r="R153" t="str">
            <v>MS    9</v>
          </cell>
          <cell r="S153">
            <v>40977</v>
          </cell>
          <cell r="T153">
            <v>2012</v>
          </cell>
          <cell r="U153">
            <v>3</v>
          </cell>
          <cell r="V153">
            <v>526</v>
          </cell>
          <cell r="W153" t="str">
            <v>MS</v>
          </cell>
          <cell r="X153">
            <v>3.25</v>
          </cell>
          <cell r="Y153">
            <v>3.65</v>
          </cell>
          <cell r="Z153">
            <v>3.2829757042135404E-3</v>
          </cell>
          <cell r="AA153">
            <v>40451</v>
          </cell>
          <cell r="AB153">
            <v>77673.23</v>
          </cell>
          <cell r="AC153">
            <v>2.7300000000000001E-2</v>
          </cell>
          <cell r="AD153">
            <v>1</v>
          </cell>
          <cell r="AE153">
            <v>104.06</v>
          </cell>
          <cell r="AF153" t="str">
            <v>AAA</v>
          </cell>
          <cell r="AG153">
            <v>100.483</v>
          </cell>
          <cell r="AH153">
            <v>3.1</v>
          </cell>
          <cell r="AI153">
            <v>0.4</v>
          </cell>
          <cell r="AJ153">
            <v>2.7882807350854731E-3</v>
          </cell>
          <cell r="AK153">
            <v>3.4541639570052564E-3</v>
          </cell>
          <cell r="AL153" t="str">
            <v>AAA</v>
          </cell>
          <cell r="AM153" t="str">
            <v>Aaa</v>
          </cell>
          <cell r="AN153" t="str">
            <v>AAA</v>
          </cell>
          <cell r="AO153" t="str">
            <v>Government</v>
          </cell>
          <cell r="AP153" t="str">
            <v>Sovereign</v>
          </cell>
          <cell r="AQ153" t="str">
            <v>UNITED STATES</v>
          </cell>
          <cell r="AR153" t="str">
            <v>#N/A Field Not Applicable</v>
          </cell>
        </row>
        <row r="154">
          <cell r="A154" t="str">
            <v>CP Inc</v>
          </cell>
          <cell r="B154" t="str">
            <v>UBS</v>
          </cell>
          <cell r="C154" t="str">
            <v>13409102</v>
          </cell>
          <cell r="D154" t="str">
            <v>USD</v>
          </cell>
          <cell r="E154" t="str">
            <v>015</v>
          </cell>
          <cell r="F154" t="str">
            <v>045</v>
          </cell>
          <cell r="G154" t="str">
            <v>FEDERAL HOME LOAN BA</v>
          </cell>
          <cell r="H154" t="str">
            <v>2.875 MAR 11 11</v>
          </cell>
          <cell r="I154" t="str">
            <v>3133XPNY6</v>
          </cell>
          <cell r="J154" t="str">
            <v>B</v>
          </cell>
          <cell r="K154" t="str">
            <v>ZZZ</v>
          </cell>
          <cell r="L154">
            <v>9583.33</v>
          </cell>
          <cell r="M154">
            <v>5995679.8899999997</v>
          </cell>
          <cell r="N154">
            <v>5986380</v>
          </cell>
          <cell r="O154">
            <v>6070500</v>
          </cell>
          <cell r="P154">
            <v>6000000</v>
          </cell>
          <cell r="Q154">
            <v>6080083.3300000001</v>
          </cell>
          <cell r="R154" t="str">
            <v>MS   11</v>
          </cell>
          <cell r="S154">
            <v>40613</v>
          </cell>
          <cell r="T154">
            <v>2011</v>
          </cell>
          <cell r="U154">
            <v>3</v>
          </cell>
          <cell r="V154">
            <v>162</v>
          </cell>
          <cell r="W154" t="str">
            <v>MS</v>
          </cell>
          <cell r="X154">
            <v>2.875</v>
          </cell>
          <cell r="Y154">
            <v>0.45</v>
          </cell>
          <cell r="Z154">
            <v>1.2112411202484406E-3</v>
          </cell>
          <cell r="AA154">
            <v>40451</v>
          </cell>
          <cell r="AB154">
            <v>74820.11</v>
          </cell>
          <cell r="AC154">
            <v>4.1999999999999997E-3</v>
          </cell>
          <cell r="AD154">
            <v>1</v>
          </cell>
          <cell r="AE154">
            <v>101.175</v>
          </cell>
          <cell r="AF154" t="str">
            <v>AAA</v>
          </cell>
          <cell r="AG154">
            <v>99.772999999999996</v>
          </cell>
          <cell r="AH154">
            <v>3</v>
          </cell>
          <cell r="AI154">
            <v>0.2</v>
          </cell>
          <cell r="AJ154">
            <v>8.0749408016562718E-3</v>
          </cell>
          <cell r="AK154">
            <v>1.0003357668063938E-2</v>
          </cell>
          <cell r="AL154" t="str">
            <v>AAA</v>
          </cell>
          <cell r="AM154" t="str">
            <v>Aaa</v>
          </cell>
          <cell r="AN154" t="str">
            <v>AAA</v>
          </cell>
          <cell r="AO154" t="str">
            <v>Government</v>
          </cell>
          <cell r="AP154" t="str">
            <v>Sovereign</v>
          </cell>
          <cell r="AQ154" t="str">
            <v>UNITED STATES</v>
          </cell>
          <cell r="AR154" t="str">
            <v>#N/A Field Not Applicable</v>
          </cell>
        </row>
        <row r="155">
          <cell r="A155" t="str">
            <v>CP Inc</v>
          </cell>
          <cell r="B155" t="str">
            <v>UBS</v>
          </cell>
          <cell r="C155" t="str">
            <v>13409102</v>
          </cell>
          <cell r="D155" t="str">
            <v>USD</v>
          </cell>
          <cell r="E155" t="str">
            <v>015</v>
          </cell>
          <cell r="F155" t="str">
            <v>045</v>
          </cell>
          <cell r="G155" t="str">
            <v>FEDERAL HOME LOAN BA</v>
          </cell>
          <cell r="H155" t="str">
            <v>3.375 JUN 10 11</v>
          </cell>
          <cell r="I155" t="str">
            <v>3133XRC65</v>
          </cell>
          <cell r="J155" t="str">
            <v>B</v>
          </cell>
          <cell r="K155" t="str">
            <v>ZZZ</v>
          </cell>
          <cell r="L155">
            <v>26015.62</v>
          </cell>
          <cell r="M155">
            <v>2493251.23</v>
          </cell>
          <cell r="N155">
            <v>2470675</v>
          </cell>
          <cell r="O155">
            <v>2553625</v>
          </cell>
          <cell r="P155">
            <v>2500000</v>
          </cell>
          <cell r="Q155">
            <v>2579640.62</v>
          </cell>
          <cell r="R155" t="str">
            <v>JD   10</v>
          </cell>
          <cell r="S155">
            <v>40704</v>
          </cell>
          <cell r="T155">
            <v>2011</v>
          </cell>
          <cell r="U155">
            <v>6</v>
          </cell>
          <cell r="V155">
            <v>253</v>
          </cell>
          <cell r="W155" t="str">
            <v>MS</v>
          </cell>
          <cell r="X155">
            <v>3.375</v>
          </cell>
          <cell r="Y155">
            <v>0.69</v>
          </cell>
          <cell r="Z155">
            <v>7.7231556465876254E-4</v>
          </cell>
          <cell r="AA155">
            <v>40451</v>
          </cell>
          <cell r="AB155">
            <v>60373.77</v>
          </cell>
          <cell r="AC155">
            <v>8.199999999999999E-3</v>
          </cell>
          <cell r="AD155">
            <v>1</v>
          </cell>
          <cell r="AE155">
            <v>102.145</v>
          </cell>
          <cell r="AF155" t="str">
            <v>AAA</v>
          </cell>
          <cell r="AG155">
            <v>98.827000000000012</v>
          </cell>
          <cell r="AH155">
            <v>4.0999999999999996</v>
          </cell>
          <cell r="AI155">
            <v>0.3</v>
          </cell>
          <cell r="AJ155">
            <v>4.589121471160763E-3</v>
          </cell>
          <cell r="AK155">
            <v>5.6850724464502398E-3</v>
          </cell>
          <cell r="AL155" t="str">
            <v>AAA</v>
          </cell>
          <cell r="AM155" t="str">
            <v>Aaa</v>
          </cell>
          <cell r="AN155" t="str">
            <v>AAA</v>
          </cell>
          <cell r="AO155" t="str">
            <v>Government</v>
          </cell>
          <cell r="AP155" t="str">
            <v>Sovereign</v>
          </cell>
          <cell r="AQ155" t="str">
            <v>UNITED STATES</v>
          </cell>
          <cell r="AR155" t="str">
            <v>#N/A Field Not Applicable</v>
          </cell>
        </row>
        <row r="156">
          <cell r="A156" t="str">
            <v>CP Inc</v>
          </cell>
          <cell r="B156" t="str">
            <v>UBS</v>
          </cell>
          <cell r="C156" t="str">
            <v>13409102</v>
          </cell>
          <cell r="D156" t="str">
            <v>USD</v>
          </cell>
          <cell r="E156" t="str">
            <v>015</v>
          </cell>
          <cell r="F156" t="str">
            <v>045</v>
          </cell>
          <cell r="G156" t="str">
            <v>FEDERAL HOME LOAN BA</v>
          </cell>
          <cell r="H156" t="str">
            <v>1.625 MAR 16 11</v>
          </cell>
          <cell r="I156" t="str">
            <v>3133XT4D5</v>
          </cell>
          <cell r="J156" t="str">
            <v>B</v>
          </cell>
          <cell r="K156" t="str">
            <v>ZZZ</v>
          </cell>
          <cell r="L156">
            <v>1354.17</v>
          </cell>
          <cell r="M156">
            <v>1998805.33</v>
          </cell>
          <cell r="N156">
            <v>1994624</v>
          </cell>
          <cell r="O156">
            <v>2013500</v>
          </cell>
          <cell r="P156">
            <v>2000000</v>
          </cell>
          <cell r="Q156">
            <v>2014854.17</v>
          </cell>
          <cell r="R156" t="str">
            <v>MS   16</v>
          </cell>
          <cell r="S156">
            <v>40618</v>
          </cell>
          <cell r="T156">
            <v>2011</v>
          </cell>
          <cell r="U156">
            <v>3</v>
          </cell>
          <cell r="V156">
            <v>167</v>
          </cell>
          <cell r="W156" t="str">
            <v>MS</v>
          </cell>
          <cell r="X156">
            <v>1.625</v>
          </cell>
          <cell r="Y156">
            <v>0.46</v>
          </cell>
          <cell r="Z156">
            <v>4.1276986677936834E-4</v>
          </cell>
          <cell r="AA156">
            <v>40451</v>
          </cell>
          <cell r="AB156">
            <v>14694.67</v>
          </cell>
          <cell r="AC156">
            <v>4.4000000000000003E-3</v>
          </cell>
          <cell r="AD156">
            <v>1</v>
          </cell>
          <cell r="AE156">
            <v>100.675</v>
          </cell>
          <cell r="AF156" t="str">
            <v>AAA</v>
          </cell>
          <cell r="AG156">
            <v>99.73099999999998</v>
          </cell>
          <cell r="AH156">
            <v>1.8</v>
          </cell>
          <cell r="AI156">
            <v>0.2</v>
          </cell>
          <cell r="AJ156">
            <v>1.6151864352236152E-3</v>
          </cell>
          <cell r="AK156">
            <v>2.0009171595205934E-3</v>
          </cell>
          <cell r="AL156" t="str">
            <v>AAA</v>
          </cell>
          <cell r="AM156" t="str">
            <v>Aaa</v>
          </cell>
          <cell r="AN156" t="str">
            <v>AAA</v>
          </cell>
          <cell r="AO156" t="str">
            <v>Government</v>
          </cell>
          <cell r="AP156" t="str">
            <v>Sovereign</v>
          </cell>
          <cell r="AQ156" t="str">
            <v>UNITED STATES</v>
          </cell>
          <cell r="AR156" t="str">
            <v>#N/A Field Not Applicable</v>
          </cell>
        </row>
        <row r="157">
          <cell r="A157" t="str">
            <v>CP Inc</v>
          </cell>
          <cell r="B157" t="str">
            <v>UBS</v>
          </cell>
          <cell r="C157" t="str">
            <v>13409102</v>
          </cell>
          <cell r="D157" t="str">
            <v>USD</v>
          </cell>
          <cell r="E157" t="str">
            <v>015</v>
          </cell>
          <cell r="F157" t="str">
            <v>045</v>
          </cell>
          <cell r="G157" t="str">
            <v>FEDERAL HOME LOAN BA</v>
          </cell>
          <cell r="H157" t="str">
            <v>1.750 DEC 14 12</v>
          </cell>
          <cell r="I157" t="str">
            <v>3133XVNT4</v>
          </cell>
          <cell r="J157" t="str">
            <v>B</v>
          </cell>
          <cell r="K157" t="str">
            <v>ZZZ</v>
          </cell>
          <cell r="L157">
            <v>20805.560000000001</v>
          </cell>
          <cell r="M157">
            <v>4024789.35</v>
          </cell>
          <cell r="N157">
            <v>4034120</v>
          </cell>
          <cell r="O157">
            <v>4097000</v>
          </cell>
          <cell r="P157">
            <v>4000000</v>
          </cell>
          <cell r="Q157">
            <v>4117805.56</v>
          </cell>
          <cell r="R157" t="str">
            <v>JD   14</v>
          </cell>
          <cell r="S157">
            <v>41257</v>
          </cell>
          <cell r="T157">
            <v>2012</v>
          </cell>
          <cell r="U157">
            <v>12</v>
          </cell>
          <cell r="V157">
            <v>806</v>
          </cell>
          <cell r="W157" t="str">
            <v>MS</v>
          </cell>
          <cell r="X157">
            <v>1.75</v>
          </cell>
          <cell r="Y157">
            <v>2.16</v>
          </cell>
          <cell r="Z157">
            <v>3.9028023781100115E-3</v>
          </cell>
          <cell r="AA157">
            <v>40451</v>
          </cell>
          <cell r="AB157">
            <v>72210.649999999994</v>
          </cell>
          <cell r="AC157">
            <v>5.79E-2</v>
          </cell>
          <cell r="AD157">
            <v>1</v>
          </cell>
          <cell r="AE157">
            <v>102.425</v>
          </cell>
          <cell r="AF157" t="str">
            <v>AAA</v>
          </cell>
          <cell r="AG157">
            <v>100.85299999999999</v>
          </cell>
          <cell r="AH157">
            <v>1.5</v>
          </cell>
          <cell r="AI157">
            <v>0.6</v>
          </cell>
          <cell r="AJ157">
            <v>2.7102794292430633E-3</v>
          </cell>
          <cell r="AK157">
            <v>3.3575347704782633E-3</v>
          </cell>
          <cell r="AL157" t="str">
            <v>AAA</v>
          </cell>
          <cell r="AM157" t="str">
            <v>Aaa</v>
          </cell>
          <cell r="AN157" t="str">
            <v>AAA</v>
          </cell>
          <cell r="AO157" t="str">
            <v>Government</v>
          </cell>
          <cell r="AP157" t="str">
            <v>Sovereign</v>
          </cell>
          <cell r="AQ157" t="str">
            <v>UNITED STATES</v>
          </cell>
          <cell r="AR157" t="str">
            <v>#N/A Field Not Applicable</v>
          </cell>
        </row>
        <row r="158">
          <cell r="A158" t="str">
            <v>CP Inc</v>
          </cell>
          <cell r="B158" t="str">
            <v>UBS</v>
          </cell>
          <cell r="C158" t="str">
            <v>13409102</v>
          </cell>
          <cell r="D158" t="str">
            <v>USD</v>
          </cell>
          <cell r="E158" t="str">
            <v>015</v>
          </cell>
          <cell r="F158" t="str">
            <v>045</v>
          </cell>
          <cell r="G158" t="str">
            <v>FEDERAL HOME LN MTG</v>
          </cell>
          <cell r="H158" t="str">
            <v>2.875 NOV 23 10</v>
          </cell>
          <cell r="I158" t="str">
            <v>3137EABV0</v>
          </cell>
          <cell r="J158" t="str">
            <v>B</v>
          </cell>
          <cell r="K158" t="str">
            <v>ZZZ</v>
          </cell>
          <cell r="L158">
            <v>40888.89</v>
          </cell>
          <cell r="M158">
            <v>3999694.58</v>
          </cell>
          <cell r="N158">
            <v>3995776</v>
          </cell>
          <cell r="O158">
            <v>4016000</v>
          </cell>
          <cell r="P158">
            <v>4000000</v>
          </cell>
          <cell r="Q158">
            <v>4056888.89</v>
          </cell>
          <cell r="R158" t="str">
            <v>MN   23</v>
          </cell>
          <cell r="S158">
            <v>40505</v>
          </cell>
          <cell r="T158">
            <v>2010</v>
          </cell>
          <cell r="U158">
            <v>11</v>
          </cell>
          <cell r="V158">
            <v>54</v>
          </cell>
          <cell r="W158" t="str">
            <v>MS</v>
          </cell>
          <cell r="X158">
            <v>2.875</v>
          </cell>
          <cell r="Y158">
            <v>0.15</v>
          </cell>
          <cell r="Z158">
            <v>2.6933806966640311E-4</v>
          </cell>
          <cell r="AA158">
            <v>40451</v>
          </cell>
          <cell r="AB158">
            <v>16305.42</v>
          </cell>
          <cell r="AC158">
            <v>1E-3</v>
          </cell>
          <cell r="AD158">
            <v>1</v>
          </cell>
          <cell r="AE158">
            <v>100.4</v>
          </cell>
          <cell r="AF158" t="str">
            <v>AAA</v>
          </cell>
          <cell r="AG158">
            <v>99.89400000000002</v>
          </cell>
          <cell r="AH158">
            <v>2.9</v>
          </cell>
          <cell r="AI158">
            <v>0.1</v>
          </cell>
          <cell r="AJ158">
            <v>5.2072026802171267E-3</v>
          </cell>
          <cell r="AK158">
            <v>6.4507607101749751E-3</v>
          </cell>
          <cell r="AL158" t="str">
            <v>AAA</v>
          </cell>
          <cell r="AM158" t="str">
            <v>Aaa</v>
          </cell>
          <cell r="AN158" t="str">
            <v>AAA</v>
          </cell>
          <cell r="AO158" t="str">
            <v>Government</v>
          </cell>
          <cell r="AP158" t="str">
            <v>Sovereign</v>
          </cell>
          <cell r="AQ158" t="str">
            <v>UNITED STATES</v>
          </cell>
          <cell r="AR158" t="str">
            <v>#N/A Field Not Applicable</v>
          </cell>
        </row>
        <row r="159">
          <cell r="A159" t="str">
            <v>CP Inc</v>
          </cell>
          <cell r="B159" t="str">
            <v>UBS</v>
          </cell>
          <cell r="C159" t="str">
            <v>13409102</v>
          </cell>
          <cell r="D159" t="str">
            <v>USD</v>
          </cell>
          <cell r="E159" t="str">
            <v>015</v>
          </cell>
          <cell r="F159" t="str">
            <v>045</v>
          </cell>
          <cell r="G159" t="str">
            <v>FEDERAL NTL MTG ASSN</v>
          </cell>
          <cell r="H159" t="str">
            <v>2.050 JAN 28 13</v>
          </cell>
          <cell r="I159" t="str">
            <v>31398AD90</v>
          </cell>
          <cell r="J159" t="str">
            <v>B</v>
          </cell>
          <cell r="K159" t="str">
            <v>CAL</v>
          </cell>
          <cell r="L159">
            <v>7175</v>
          </cell>
          <cell r="M159">
            <v>2006261.77</v>
          </cell>
          <cell r="N159">
            <v>2008074</v>
          </cell>
          <cell r="O159">
            <v>2007900</v>
          </cell>
          <cell r="P159">
            <v>2000000</v>
          </cell>
          <cell r="Q159">
            <v>2015075</v>
          </cell>
          <cell r="R159" t="str">
            <v>JJ   28</v>
          </cell>
          <cell r="S159">
            <v>41302</v>
          </cell>
          <cell r="T159">
            <v>2013</v>
          </cell>
          <cell r="U159">
            <v>1</v>
          </cell>
          <cell r="V159">
            <v>851</v>
          </cell>
          <cell r="W159" t="str">
            <v>MS</v>
          </cell>
          <cell r="X159">
            <v>2.0499999999999998</v>
          </cell>
          <cell r="Y159">
            <v>0.33</v>
          </cell>
          <cell r="Z159">
            <v>2.9722216420586368E-4</v>
          </cell>
          <cell r="AA159">
            <v>40451</v>
          </cell>
          <cell r="AB159">
            <v>1638.23</v>
          </cell>
          <cell r="AC159">
            <v>2.7000000000000001E-3</v>
          </cell>
          <cell r="AD159">
            <v>1</v>
          </cell>
          <cell r="AE159">
            <v>100.395</v>
          </cell>
          <cell r="AF159" t="str">
            <v>AAA</v>
          </cell>
          <cell r="AG159">
            <v>100.404</v>
          </cell>
          <cell r="AH159">
            <v>1.6</v>
          </cell>
          <cell r="AI159">
            <v>0.8</v>
          </cell>
          <cell r="AJ159">
            <v>1.4410771597860056E-3</v>
          </cell>
          <cell r="AK159">
            <v>1.78522798008133E-3</v>
          </cell>
          <cell r="AL159" t="str">
            <v>AAA</v>
          </cell>
          <cell r="AM159" t="str">
            <v>Aaa</v>
          </cell>
          <cell r="AN159" t="str">
            <v>AAA</v>
          </cell>
          <cell r="AO159" t="str">
            <v>Government</v>
          </cell>
          <cell r="AP159" t="str">
            <v>Sovereign</v>
          </cell>
          <cell r="AQ159" t="str">
            <v>UNITED STATES</v>
          </cell>
          <cell r="AR159" t="str">
            <v>1/28/2011</v>
          </cell>
        </row>
        <row r="160">
          <cell r="A160" t="str">
            <v>CP Inc</v>
          </cell>
          <cell r="B160" t="str">
            <v>UBS</v>
          </cell>
          <cell r="C160" t="str">
            <v>13409102</v>
          </cell>
          <cell r="D160" t="str">
            <v>USD</v>
          </cell>
          <cell r="E160" t="str">
            <v>015</v>
          </cell>
          <cell r="F160" t="str">
            <v>045</v>
          </cell>
          <cell r="G160" t="str">
            <v>FEDERAL NTL MTG ASSN</v>
          </cell>
          <cell r="H160" t="str">
            <v>3.625 AUG 15 11</v>
          </cell>
          <cell r="I160" t="str">
            <v>31398ATL6</v>
          </cell>
          <cell r="J160" t="str">
            <v>B</v>
          </cell>
          <cell r="K160" t="str">
            <v>ZZZ</v>
          </cell>
          <cell r="L160">
            <v>13895.83</v>
          </cell>
          <cell r="M160">
            <v>3001103.46</v>
          </cell>
          <cell r="N160">
            <v>3003780</v>
          </cell>
          <cell r="O160">
            <v>3086850</v>
          </cell>
          <cell r="P160">
            <v>3000000</v>
          </cell>
          <cell r="Q160">
            <v>3100745.83</v>
          </cell>
          <cell r="R160" t="str">
            <v>FA   15</v>
          </cell>
          <cell r="S160">
            <v>40770</v>
          </cell>
          <cell r="T160">
            <v>2011</v>
          </cell>
          <cell r="U160">
            <v>8</v>
          </cell>
          <cell r="V160">
            <v>319</v>
          </cell>
          <cell r="W160" t="str">
            <v>MS</v>
          </cell>
          <cell r="X160">
            <v>3.625</v>
          </cell>
          <cell r="Y160">
            <v>0.86</v>
          </cell>
          <cell r="Z160">
            <v>1.1586681617667992E-3</v>
          </cell>
          <cell r="AA160">
            <v>40451</v>
          </cell>
          <cell r="AB160">
            <v>85746.54</v>
          </cell>
          <cell r="AC160">
            <v>1.18E-2</v>
          </cell>
          <cell r="AD160">
            <v>1</v>
          </cell>
          <cell r="AE160">
            <v>102.895</v>
          </cell>
          <cell r="AF160" t="str">
            <v>AAA</v>
          </cell>
          <cell r="AG160">
            <v>100.126</v>
          </cell>
          <cell r="AH160">
            <v>3.6</v>
          </cell>
          <cell r="AI160">
            <v>0.3</v>
          </cell>
          <cell r="AJ160">
            <v>4.8502388166982305E-3</v>
          </cell>
          <cell r="AK160">
            <v>6.0085485269449675E-3</v>
          </cell>
          <cell r="AL160" t="str">
            <v>AAA</v>
          </cell>
          <cell r="AM160" t="str">
            <v>Aaa</v>
          </cell>
          <cell r="AN160" t="str">
            <v>AAA</v>
          </cell>
          <cell r="AO160" t="str">
            <v>Government</v>
          </cell>
          <cell r="AP160" t="str">
            <v>Sovereign</v>
          </cell>
          <cell r="AQ160" t="str">
            <v>UNITED STATES</v>
          </cell>
          <cell r="AR160" t="str">
            <v>#N/A Field Not Applicable</v>
          </cell>
        </row>
        <row r="161">
          <cell r="A161" t="str">
            <v>CP Inc</v>
          </cell>
          <cell r="B161" t="str">
            <v>UBS</v>
          </cell>
          <cell r="C161" t="str">
            <v>13409102</v>
          </cell>
          <cell r="D161" t="str">
            <v>USD</v>
          </cell>
          <cell r="E161" t="str">
            <v>015</v>
          </cell>
          <cell r="F161" t="str">
            <v>045</v>
          </cell>
          <cell r="G161" t="str">
            <v>UNITED STATES TREAS</v>
          </cell>
          <cell r="H161" t="str">
            <v>1.000 MAR 31 12</v>
          </cell>
          <cell r="I161" t="str">
            <v>912828MU1</v>
          </cell>
          <cell r="J161" t="str">
            <v>B</v>
          </cell>
          <cell r="K161" t="str">
            <v>ZZZ</v>
          </cell>
          <cell r="L161">
            <v>82.42</v>
          </cell>
          <cell r="M161">
            <v>2997464.5</v>
          </cell>
          <cell r="N161">
            <v>2996611.61</v>
          </cell>
          <cell r="O161">
            <v>3030150</v>
          </cell>
          <cell r="P161">
            <v>3000000</v>
          </cell>
          <cell r="Q161">
            <v>3030232.42</v>
          </cell>
          <cell r="R161" t="str">
            <v>MS   30</v>
          </cell>
          <cell r="S161">
            <v>40999</v>
          </cell>
          <cell r="T161">
            <v>2012</v>
          </cell>
          <cell r="U161">
            <v>3</v>
          </cell>
          <cell r="V161">
            <v>548</v>
          </cell>
          <cell r="W161" t="str">
            <v>MS</v>
          </cell>
          <cell r="X161">
            <v>1</v>
          </cell>
          <cell r="Y161">
            <v>1.49</v>
          </cell>
          <cell r="Z161">
            <v>2.0050258278506185E-3</v>
          </cell>
          <cell r="AA161">
            <v>40451</v>
          </cell>
          <cell r="AB161">
            <v>32685.5</v>
          </cell>
          <cell r="AC161">
            <v>2.9700000000000001E-2</v>
          </cell>
          <cell r="AD161">
            <v>1</v>
          </cell>
          <cell r="AE161">
            <v>101.005</v>
          </cell>
          <cell r="AF161" t="str">
            <v>AAA</v>
          </cell>
          <cell r="AG161">
            <v>99.887</v>
          </cell>
          <cell r="AH161">
            <v>1.1000000000000001</v>
          </cell>
          <cell r="AI161">
            <v>0.3</v>
          </cell>
          <cell r="AJ161">
            <v>1.4802204098226042E-3</v>
          </cell>
          <cell r="AK161">
            <v>1.8337192247881936E-3</v>
          </cell>
          <cell r="AL161" t="str">
            <v>AAA</v>
          </cell>
          <cell r="AM161" t="str">
            <v>#N/A Field Not Applicable</v>
          </cell>
          <cell r="AN161" t="str">
            <v>AAA</v>
          </cell>
          <cell r="AO161" t="str">
            <v>Government</v>
          </cell>
          <cell r="AP161" t="str">
            <v>Sovereign</v>
          </cell>
          <cell r="AQ161" t="str">
            <v>UNITED STATES</v>
          </cell>
          <cell r="AR161" t="str">
            <v>#N/A Field Not Applicable</v>
          </cell>
        </row>
        <row r="162">
          <cell r="A162" t="str">
            <v>CP Inc</v>
          </cell>
          <cell r="B162" t="str">
            <v>UBS</v>
          </cell>
          <cell r="C162" t="str">
            <v>13409102</v>
          </cell>
          <cell r="D162" t="str">
            <v>USD</v>
          </cell>
          <cell r="E162" t="str">
            <v>015</v>
          </cell>
          <cell r="F162" t="str">
            <v>045</v>
          </cell>
          <cell r="G162" t="str">
            <v>FEDERAL FARM CRD BK</v>
          </cell>
          <cell r="H162" t="str">
            <v>2.125 18 JUN 2012</v>
          </cell>
          <cell r="I162" t="str">
            <v>B31331GYP8</v>
          </cell>
          <cell r="J162" t="str">
            <v>B</v>
          </cell>
          <cell r="K162" t="str">
            <v>ZZZ</v>
          </cell>
          <cell r="L162">
            <v>24319.439999999999</v>
          </cell>
          <cell r="M162">
            <v>3996961.39</v>
          </cell>
          <cell r="N162">
            <v>3994680</v>
          </cell>
          <cell r="O162">
            <v>4107500</v>
          </cell>
          <cell r="P162">
            <v>4000000</v>
          </cell>
          <cell r="Q162">
            <v>4131819.44</v>
          </cell>
          <cell r="R162" t="str">
            <v>JD   18</v>
          </cell>
          <cell r="S162">
            <v>41078</v>
          </cell>
          <cell r="T162">
            <v>2012</v>
          </cell>
          <cell r="U162">
            <v>6</v>
          </cell>
          <cell r="V162">
            <v>627</v>
          </cell>
          <cell r="W162" t="str">
            <v>MS</v>
          </cell>
          <cell r="X162">
            <v>2.125</v>
          </cell>
          <cell r="Y162">
            <v>1.68</v>
          </cell>
          <cell r="Z162">
            <v>3.0145249969346227E-3</v>
          </cell>
          <cell r="AA162">
            <v>40451</v>
          </cell>
          <cell r="AB162">
            <v>110538.61</v>
          </cell>
          <cell r="AC162">
            <v>3.7000000000000005E-2</v>
          </cell>
          <cell r="AD162">
            <v>1</v>
          </cell>
          <cell r="AE162">
            <v>102.68799999999999</v>
          </cell>
          <cell r="AF162" t="str">
            <v>AAA</v>
          </cell>
          <cell r="AG162">
            <v>99.867000000000004</v>
          </cell>
          <cell r="AH162">
            <v>2.2000000000000002</v>
          </cell>
          <cell r="AI162">
            <v>0.5</v>
          </cell>
          <cell r="AJ162">
            <v>3.9475922578905776E-3</v>
          </cell>
          <cell r="AK162">
            <v>4.8903364437371255E-3</v>
          </cell>
          <cell r="AL162" t="str">
            <v>AAA</v>
          </cell>
          <cell r="AM162" t="str">
            <v>Aaa</v>
          </cell>
          <cell r="AN162" t="str">
            <v>AAA</v>
          </cell>
          <cell r="AO162" t="str">
            <v>Government</v>
          </cell>
          <cell r="AP162" t="str">
            <v>Sovereign</v>
          </cell>
          <cell r="AQ162" t="str">
            <v>UNITED STATES</v>
          </cell>
          <cell r="AR162" t="str">
            <v>#N/A Field Not Applicable</v>
          </cell>
        </row>
        <row r="163">
          <cell r="A163" t="str">
            <v>CP Inc</v>
          </cell>
          <cell r="B163" t="str">
            <v>UBS</v>
          </cell>
          <cell r="C163" t="str">
            <v>13409102</v>
          </cell>
          <cell r="D163" t="str">
            <v>USD</v>
          </cell>
          <cell r="E163" t="str">
            <v>015</v>
          </cell>
          <cell r="F163" t="str">
            <v>045</v>
          </cell>
          <cell r="G163" t="str">
            <v>FEDERAL HOME LOAN BK</v>
          </cell>
          <cell r="H163" t="str">
            <v>1.5 28 JUN 2011</v>
          </cell>
          <cell r="I163" t="str">
            <v>B3133XU2T9</v>
          </cell>
          <cell r="J163" t="str">
            <v>B</v>
          </cell>
          <cell r="K163" t="str">
            <v>ZZZ</v>
          </cell>
          <cell r="L163">
            <v>2383.13</v>
          </cell>
          <cell r="M163">
            <v>615000</v>
          </cell>
          <cell r="N163">
            <v>615000</v>
          </cell>
          <cell r="O163">
            <v>619612.5</v>
          </cell>
          <cell r="P163">
            <v>615000</v>
          </cell>
          <cell r="Q163">
            <v>621995.63</v>
          </cell>
          <cell r="R163" t="str">
            <v>JD   28</v>
          </cell>
          <cell r="S163">
            <v>40722</v>
          </cell>
          <cell r="T163">
            <v>2011</v>
          </cell>
          <cell r="U163">
            <v>6</v>
          </cell>
          <cell r="V163">
            <v>271</v>
          </cell>
          <cell r="W163" t="str">
            <v>MS</v>
          </cell>
          <cell r="X163">
            <v>1.5</v>
          </cell>
          <cell r="Y163">
            <v>0.74</v>
          </cell>
          <cell r="Z163">
            <v>2.0430852581945571E-4</v>
          </cell>
          <cell r="AA163">
            <v>40451</v>
          </cell>
          <cell r="AB163">
            <v>4612.5</v>
          </cell>
          <cell r="AC163">
            <v>9.1999999999999998E-3</v>
          </cell>
          <cell r="AD163">
            <v>1</v>
          </cell>
          <cell r="AE163">
            <v>100.75</v>
          </cell>
          <cell r="AF163" t="str">
            <v>AAA</v>
          </cell>
          <cell r="AG163">
            <v>100</v>
          </cell>
          <cell r="AH163">
            <v>1.5</v>
          </cell>
          <cell r="AI163">
            <v>0.5</v>
          </cell>
          <cell r="AJ163">
            <v>4.1413890368808594E-4</v>
          </cell>
          <cell r="AK163">
            <v>5.1304147975946414E-4</v>
          </cell>
          <cell r="AL163" t="str">
            <v>AAA</v>
          </cell>
          <cell r="AM163" t="str">
            <v>Aaa</v>
          </cell>
          <cell r="AN163" t="str">
            <v>AAA</v>
          </cell>
          <cell r="AO163" t="str">
            <v>Government</v>
          </cell>
          <cell r="AP163" t="str">
            <v>Sovereign</v>
          </cell>
          <cell r="AQ163" t="str">
            <v>UNITED STATES</v>
          </cell>
          <cell r="AR163" t="str">
            <v>#N/A Field Not Applicable</v>
          </cell>
        </row>
        <row r="164">
          <cell r="A164" t="str">
            <v>CP Inc</v>
          </cell>
          <cell r="B164" t="str">
            <v>UBS</v>
          </cell>
          <cell r="C164" t="str">
            <v>13409102</v>
          </cell>
          <cell r="D164" t="str">
            <v>USD</v>
          </cell>
          <cell r="E164" t="str">
            <v>015</v>
          </cell>
          <cell r="F164" t="str">
            <v>045</v>
          </cell>
          <cell r="G164" t="str">
            <v>FANNIE MAE</v>
          </cell>
          <cell r="H164" t="str">
            <v>2.75 11 APR 2011</v>
          </cell>
          <cell r="I164" t="str">
            <v>B31398APG1</v>
          </cell>
          <cell r="J164" t="str">
            <v>B</v>
          </cell>
          <cell r="K164" t="str">
            <v>ZZZ</v>
          </cell>
          <cell r="L164">
            <v>51944.44</v>
          </cell>
          <cell r="M164">
            <v>4002453.43</v>
          </cell>
          <cell r="N164">
            <v>4014120</v>
          </cell>
          <cell r="O164">
            <v>4052500</v>
          </cell>
          <cell r="P164">
            <v>4000000</v>
          </cell>
          <cell r="Q164">
            <v>4104444.44</v>
          </cell>
          <cell r="R164" t="str">
            <v>AO   11</v>
          </cell>
          <cell r="S164">
            <v>40644</v>
          </cell>
          <cell r="T164">
            <v>2011</v>
          </cell>
          <cell r="U164">
            <v>4</v>
          </cell>
          <cell r="V164">
            <v>193</v>
          </cell>
          <cell r="W164" t="str">
            <v>MS</v>
          </cell>
          <cell r="X164">
            <v>2.75</v>
          </cell>
          <cell r="Y164">
            <v>0.52</v>
          </cell>
          <cell r="Z164">
            <v>9.3434934557470569E-4</v>
          </cell>
          <cell r="AA164">
            <v>40451</v>
          </cell>
          <cell r="AB164">
            <v>50046.57</v>
          </cell>
          <cell r="AC164">
            <v>5.4000000000000003E-3</v>
          </cell>
          <cell r="AD164">
            <v>1</v>
          </cell>
          <cell r="AE164">
            <v>101.31299999999999</v>
          </cell>
          <cell r="AF164" t="str">
            <v>AAA</v>
          </cell>
          <cell r="AG164">
            <v>100.35299999999999</v>
          </cell>
          <cell r="AH164">
            <v>2.6</v>
          </cell>
          <cell r="AI164">
            <v>0.3</v>
          </cell>
          <cell r="AJ164">
            <v>4.6717467278735289E-3</v>
          </cell>
          <cell r="AK164">
            <v>5.7874298526053251E-3</v>
          </cell>
          <cell r="AL164" t="str">
            <v>AAA</v>
          </cell>
          <cell r="AM164" t="str">
            <v>Aaa</v>
          </cell>
          <cell r="AN164" t="str">
            <v>AAA</v>
          </cell>
          <cell r="AO164" t="str">
            <v>Government</v>
          </cell>
          <cell r="AP164" t="str">
            <v>Sovereign</v>
          </cell>
          <cell r="AQ164" t="str">
            <v>UNITED STATES</v>
          </cell>
          <cell r="AR164" t="str">
            <v>#N/A Field Not Applicable</v>
          </cell>
        </row>
        <row r="165">
          <cell r="A165" t="str">
            <v>CP Ltd</v>
          </cell>
          <cell r="B165" t="str">
            <v>HSBC CP Ltd</v>
          </cell>
          <cell r="C165" t="str">
            <v>13400012</v>
          </cell>
          <cell r="D165" t="str">
            <v>USD</v>
          </cell>
          <cell r="E165" t="str">
            <v>005</v>
          </cell>
          <cell r="F165" t="str">
            <v>060</v>
          </cell>
          <cell r="G165" t="str">
            <v>MANITOBA PROV CDA</v>
          </cell>
          <cell r="H165" t="str">
            <v>5.000 FEB 15 12</v>
          </cell>
          <cell r="I165" t="str">
            <v>563469FK6C</v>
          </cell>
          <cell r="J165" t="str">
            <v>B</v>
          </cell>
          <cell r="K165" t="str">
            <v>ZZZ</v>
          </cell>
          <cell r="L165">
            <v>31944.44</v>
          </cell>
          <cell r="M165">
            <v>5266886.08</v>
          </cell>
          <cell r="N165">
            <v>5336000</v>
          </cell>
          <cell r="O165">
            <v>5300781.25</v>
          </cell>
          <cell r="P165">
            <v>5000000</v>
          </cell>
          <cell r="Q165">
            <v>5332725.6900000004</v>
          </cell>
          <cell r="R165" t="str">
            <v>FA   15</v>
          </cell>
          <cell r="S165">
            <v>40954</v>
          </cell>
          <cell r="T165">
            <v>2012</v>
          </cell>
          <cell r="U165">
            <v>2</v>
          </cell>
          <cell r="V165">
            <v>503</v>
          </cell>
          <cell r="W165" t="str">
            <v>MS</v>
          </cell>
          <cell r="X165">
            <v>5</v>
          </cell>
          <cell r="Y165">
            <v>1.34</v>
          </cell>
          <cell r="Z165">
            <v>3.1683881324752979E-3</v>
          </cell>
          <cell r="AA165">
            <v>40451</v>
          </cell>
          <cell r="AB165">
            <v>33895.17</v>
          </cell>
          <cell r="AC165">
            <v>2.4799999999999999E-2</v>
          </cell>
          <cell r="AD165">
            <v>1</v>
          </cell>
          <cell r="AE165">
            <v>106.01600000000001</v>
          </cell>
          <cell r="AF165" t="str">
            <v>AA</v>
          </cell>
          <cell r="AG165">
            <v>106.72</v>
          </cell>
          <cell r="AH165">
            <v>1.1000000000000001</v>
          </cell>
          <cell r="AI165">
            <v>0.6</v>
          </cell>
          <cell r="AJ165">
            <v>2.6009156311364388E-3</v>
          </cell>
          <cell r="AK165">
            <v>3.2220532585674755E-3</v>
          </cell>
          <cell r="AL165" t="str">
            <v>AA</v>
          </cell>
          <cell r="AM165" t="str">
            <v>Aa1</v>
          </cell>
          <cell r="AN165" t="str">
            <v>AA</v>
          </cell>
          <cell r="AO165" t="str">
            <v>Government</v>
          </cell>
          <cell r="AP165" t="str">
            <v>Regional(state/provnc)</v>
          </cell>
          <cell r="AQ165" t="str">
            <v>CANADA</v>
          </cell>
          <cell r="AR165" t="str">
            <v>#N/A Field Not Applicable</v>
          </cell>
        </row>
        <row r="166">
          <cell r="A166" t="str">
            <v>CP Ltd</v>
          </cell>
          <cell r="B166" t="str">
            <v>HSBC CP Ltd</v>
          </cell>
          <cell r="C166" t="str">
            <v>13400012</v>
          </cell>
          <cell r="D166" t="str">
            <v>USD</v>
          </cell>
          <cell r="E166" t="str">
            <v>005</v>
          </cell>
          <cell r="F166" t="str">
            <v>060</v>
          </cell>
          <cell r="G166" t="str">
            <v>ONTARIO PROV</v>
          </cell>
          <cell r="H166" t="str">
            <v>4.950 JUN 01 12</v>
          </cell>
          <cell r="I166" t="str">
            <v>683234ZH4C</v>
          </cell>
          <cell r="J166" t="str">
            <v>B</v>
          </cell>
          <cell r="K166" t="str">
            <v>ZZZ</v>
          </cell>
          <cell r="L166">
            <v>37207.5</v>
          </cell>
          <cell r="M166">
            <v>2348333.7200000002</v>
          </cell>
          <cell r="N166">
            <v>2405498.7000000002</v>
          </cell>
          <cell r="O166">
            <v>2412850</v>
          </cell>
          <cell r="P166">
            <v>2255000</v>
          </cell>
          <cell r="Q166">
            <v>2450057.5</v>
          </cell>
          <cell r="R166" t="str">
            <v>JD    1</v>
          </cell>
          <cell r="S166">
            <v>41061</v>
          </cell>
          <cell r="T166">
            <v>2012</v>
          </cell>
          <cell r="U166">
            <v>6</v>
          </cell>
          <cell r="V166">
            <v>610</v>
          </cell>
          <cell r="W166" t="str">
            <v>MS</v>
          </cell>
          <cell r="X166">
            <v>4.95</v>
          </cell>
          <cell r="Y166">
            <v>1.6</v>
          </cell>
          <cell r="Z166">
            <v>1.6867839172588655E-3</v>
          </cell>
          <cell r="AA166">
            <v>40451</v>
          </cell>
          <cell r="AB166">
            <v>64516.28</v>
          </cell>
          <cell r="AC166">
            <v>3.4200000000000001E-2</v>
          </cell>
          <cell r="AD166">
            <v>1</v>
          </cell>
          <cell r="AE166">
            <v>107</v>
          </cell>
          <cell r="AF166" t="str">
            <v>AA-</v>
          </cell>
          <cell r="AG166">
            <v>106.67400000000002</v>
          </cell>
          <cell r="AH166">
            <v>2.4</v>
          </cell>
          <cell r="AI166">
            <v>0.7</v>
          </cell>
          <cell r="AJ166">
            <v>2.530175875888298E-3</v>
          </cell>
          <cell r="AK166">
            <v>3.1344197897309844E-3</v>
          </cell>
          <cell r="AL166" t="str">
            <v>AA-</v>
          </cell>
          <cell r="AM166" t="str">
            <v>Aa1</v>
          </cell>
          <cell r="AN166" t="str">
            <v>AA-</v>
          </cell>
          <cell r="AO166" t="str">
            <v>Government</v>
          </cell>
          <cell r="AP166" t="str">
            <v>Regional(state/provnc)</v>
          </cell>
          <cell r="AQ166" t="str">
            <v>CANADA</v>
          </cell>
          <cell r="AR166" t="str">
            <v>#N/A Field Not Applicable</v>
          </cell>
        </row>
        <row r="167">
          <cell r="A167" t="str">
            <v>CP Inc</v>
          </cell>
          <cell r="B167" t="str">
            <v>Deutsche Bank</v>
          </cell>
          <cell r="C167" t="str">
            <v>13401302</v>
          </cell>
          <cell r="D167" t="str">
            <v>USD</v>
          </cell>
          <cell r="E167" t="str">
            <v>005</v>
          </cell>
          <cell r="F167" t="str">
            <v>060</v>
          </cell>
          <cell r="G167" t="str">
            <v>ONTARIO PROV</v>
          </cell>
          <cell r="H167" t="str">
            <v>5.000 OCT 18 11</v>
          </cell>
          <cell r="I167" t="str">
            <v>683234YS1C</v>
          </cell>
          <cell r="J167" t="str">
            <v>B</v>
          </cell>
          <cell r="K167" t="str">
            <v>ZZZ</v>
          </cell>
          <cell r="L167">
            <v>22638.89</v>
          </cell>
          <cell r="M167">
            <v>1039667.25</v>
          </cell>
          <cell r="N167">
            <v>1077050</v>
          </cell>
          <cell r="O167">
            <v>1046875</v>
          </cell>
          <cell r="P167">
            <v>1000000</v>
          </cell>
          <cell r="Q167">
            <v>1069513.8899999999</v>
          </cell>
          <cell r="R167" t="str">
            <v>AO   18</v>
          </cell>
          <cell r="S167">
            <v>40834</v>
          </cell>
          <cell r="T167">
            <v>2011</v>
          </cell>
          <cell r="U167">
            <v>10</v>
          </cell>
          <cell r="V167">
            <v>383</v>
          </cell>
          <cell r="W167" t="str">
            <v>MS</v>
          </cell>
          <cell r="X167">
            <v>5</v>
          </cell>
          <cell r="Y167">
            <v>1.01</v>
          </cell>
          <cell r="Z167">
            <v>4.714063107496599E-4</v>
          </cell>
          <cell r="AA167">
            <v>40451</v>
          </cell>
          <cell r="AB167">
            <v>7207.75</v>
          </cell>
          <cell r="AC167">
            <v>1.5600000000000001E-2</v>
          </cell>
          <cell r="AD167">
            <v>1</v>
          </cell>
          <cell r="AE167">
            <v>104.68799999999999</v>
          </cell>
          <cell r="AF167" t="str">
            <v>AA-</v>
          </cell>
          <cell r="AG167">
            <v>107.705</v>
          </cell>
          <cell r="AH167">
            <v>1.2</v>
          </cell>
          <cell r="AI167">
            <v>0.5</v>
          </cell>
          <cell r="AJ167">
            <v>5.6008670584118E-4</v>
          </cell>
          <cell r="AK167">
            <v>6.9384380409424744E-4</v>
          </cell>
          <cell r="AL167" t="str">
            <v>AA-</v>
          </cell>
          <cell r="AM167" t="str">
            <v>Aa1</v>
          </cell>
          <cell r="AN167" t="str">
            <v>AA-</v>
          </cell>
          <cell r="AO167" t="str">
            <v>Government</v>
          </cell>
          <cell r="AP167" t="str">
            <v>Regional(state/provnc)</v>
          </cell>
          <cell r="AQ167" t="str">
            <v>CANADA</v>
          </cell>
          <cell r="AR167" t="str">
            <v>#N/A Field Not Applicable</v>
          </cell>
        </row>
        <row r="168">
          <cell r="A168" t="str">
            <v>CP Inc</v>
          </cell>
          <cell r="B168" t="str">
            <v>Deutsche Bank</v>
          </cell>
          <cell r="C168" t="str">
            <v>13401302</v>
          </cell>
          <cell r="D168" t="str">
            <v>USD</v>
          </cell>
          <cell r="E168" t="str">
            <v>005</v>
          </cell>
          <cell r="F168" t="str">
            <v>060</v>
          </cell>
          <cell r="G168" t="str">
            <v>ONTARIO PROV</v>
          </cell>
          <cell r="H168" t="str">
            <v>4.950 JUN 01 12</v>
          </cell>
          <cell r="I168" t="str">
            <v>683234ZH4C</v>
          </cell>
          <cell r="J168" t="str">
            <v>B</v>
          </cell>
          <cell r="K168" t="str">
            <v>ZZZ</v>
          </cell>
          <cell r="L168">
            <v>49500</v>
          </cell>
          <cell r="M168">
            <v>3145797.82</v>
          </cell>
          <cell r="N168">
            <v>3271725</v>
          </cell>
          <cell r="O168">
            <v>3210000</v>
          </cell>
          <cell r="P168">
            <v>3000000</v>
          </cell>
          <cell r="Q168">
            <v>3259500</v>
          </cell>
          <cell r="R168" t="str">
            <v>JD    1</v>
          </cell>
          <cell r="S168">
            <v>41061</v>
          </cell>
          <cell r="T168">
            <v>2012</v>
          </cell>
          <cell r="U168">
            <v>6</v>
          </cell>
          <cell r="V168">
            <v>610</v>
          </cell>
          <cell r="W168" t="str">
            <v>MS</v>
          </cell>
          <cell r="X168">
            <v>4.95</v>
          </cell>
          <cell r="Y168">
            <v>1.6</v>
          </cell>
          <cell r="Z168">
            <v>2.2595941643779654E-3</v>
          </cell>
          <cell r="AA168">
            <v>40451</v>
          </cell>
          <cell r="AB168">
            <v>64202.18</v>
          </cell>
          <cell r="AC168">
            <v>3.4200000000000001E-2</v>
          </cell>
          <cell r="AD168">
            <v>1</v>
          </cell>
          <cell r="AE168">
            <v>107</v>
          </cell>
          <cell r="AF168" t="str">
            <v>AA-</v>
          </cell>
          <cell r="AG168">
            <v>109.05800000000001</v>
          </cell>
          <cell r="AH168">
            <v>1.9</v>
          </cell>
          <cell r="AI168">
            <v>0.7</v>
          </cell>
          <cell r="AJ168">
            <v>2.6832680701988337E-3</v>
          </cell>
          <cell r="AK168">
            <v>3.3240726941291088E-3</v>
          </cell>
          <cell r="AL168" t="str">
            <v>AA-</v>
          </cell>
          <cell r="AM168" t="str">
            <v>Aa1</v>
          </cell>
          <cell r="AN168" t="str">
            <v>AA-</v>
          </cell>
          <cell r="AO168" t="str">
            <v>Government</v>
          </cell>
          <cell r="AP168" t="str">
            <v>Regional(state/provnc)</v>
          </cell>
          <cell r="AQ168" t="str">
            <v>CANADA</v>
          </cell>
          <cell r="AR168" t="str">
            <v>#N/A Field Not Applicable</v>
          </cell>
        </row>
        <row r="169">
          <cell r="A169" t="str">
            <v>CP Inc</v>
          </cell>
          <cell r="B169" t="str">
            <v>Treasury - Partners</v>
          </cell>
          <cell r="C169" t="str">
            <v>13401822</v>
          </cell>
          <cell r="D169" t="str">
            <v>USD</v>
          </cell>
          <cell r="E169" t="str">
            <v>005</v>
          </cell>
          <cell r="F169" t="str">
            <v>060</v>
          </cell>
          <cell r="G169" t="str">
            <v>ONTARIO PROV</v>
          </cell>
          <cell r="H169" t="str">
            <v>5.125 JUL 17 12 U</v>
          </cell>
          <cell r="I169" t="str">
            <v>683234RV2</v>
          </cell>
          <cell r="J169" t="str">
            <v>B</v>
          </cell>
          <cell r="K169" t="str">
            <v>ZZZ</v>
          </cell>
          <cell r="L169">
            <v>42138.89</v>
          </cell>
          <cell r="M169">
            <v>4117417.01</v>
          </cell>
          <cell r="N169">
            <v>4238240</v>
          </cell>
          <cell r="O169">
            <v>4320320</v>
          </cell>
          <cell r="P169">
            <v>4000000</v>
          </cell>
          <cell r="Q169">
            <v>4362458.8899999997</v>
          </cell>
          <cell r="R169" t="str">
            <v>JJ   17</v>
          </cell>
          <cell r="S169">
            <v>41107</v>
          </cell>
          <cell r="T169">
            <v>2012</v>
          </cell>
          <cell r="U169">
            <v>7</v>
          </cell>
          <cell r="V169">
            <v>656</v>
          </cell>
          <cell r="W169" t="str">
            <v>MS</v>
          </cell>
          <cell r="X169">
            <v>5.125</v>
          </cell>
          <cell r="Y169">
            <v>1.72</v>
          </cell>
          <cell r="Z169">
            <v>3.1793105847834056E-3</v>
          </cell>
          <cell r="AA169">
            <v>40451</v>
          </cell>
          <cell r="AB169">
            <v>202902.99</v>
          </cell>
          <cell r="AC169">
            <v>3.9E-2</v>
          </cell>
          <cell r="AD169">
            <v>1</v>
          </cell>
          <cell r="AE169">
            <v>108.008</v>
          </cell>
          <cell r="AF169" t="str">
            <v>AA-</v>
          </cell>
          <cell r="AG169">
            <v>105.956</v>
          </cell>
          <cell r="AH169">
            <v>3.4</v>
          </cell>
          <cell r="AI169">
            <v>0.6</v>
          </cell>
          <cell r="AJ169">
            <v>6.2846837141067322E-3</v>
          </cell>
          <cell r="AK169">
            <v>7.7855603610086071E-3</v>
          </cell>
          <cell r="AL169" t="str">
            <v>AA-</v>
          </cell>
          <cell r="AM169" t="str">
            <v>Aa1</v>
          </cell>
          <cell r="AN169" t="str">
            <v>AA-</v>
          </cell>
          <cell r="AO169" t="str">
            <v>Government</v>
          </cell>
          <cell r="AP169" t="str">
            <v>Regional(state/provnc)</v>
          </cell>
          <cell r="AQ169" t="str">
            <v>CANADA</v>
          </cell>
          <cell r="AR169" t="str">
            <v>#N/A Field Not Applicable</v>
          </cell>
        </row>
        <row r="170">
          <cell r="A170" t="str">
            <v>CP Ltd</v>
          </cell>
          <cell r="B170" t="str">
            <v>BlackRock</v>
          </cell>
          <cell r="C170" t="str">
            <v>13407172</v>
          </cell>
          <cell r="D170" t="str">
            <v>USD</v>
          </cell>
          <cell r="E170" t="str">
            <v>005</v>
          </cell>
          <cell r="F170" t="str">
            <v>060</v>
          </cell>
          <cell r="G170" t="str">
            <v>MANITOBA PROV CDA</v>
          </cell>
          <cell r="H170" t="str">
            <v>5.000 FEB 15 12</v>
          </cell>
          <cell r="I170" t="str">
            <v>563469FK6C</v>
          </cell>
          <cell r="J170" t="str">
            <v>B</v>
          </cell>
          <cell r="K170" t="str">
            <v>ZZZ</v>
          </cell>
          <cell r="L170">
            <v>15972.22</v>
          </cell>
          <cell r="M170">
            <v>2632266.77</v>
          </cell>
          <cell r="N170">
            <v>2668100</v>
          </cell>
          <cell r="O170">
            <v>2650390.63</v>
          </cell>
          <cell r="P170">
            <v>2500000</v>
          </cell>
          <cell r="Q170">
            <v>2666362.85</v>
          </cell>
          <cell r="R170" t="str">
            <v>FA   15</v>
          </cell>
          <cell r="S170">
            <v>40954</v>
          </cell>
          <cell r="T170">
            <v>2012</v>
          </cell>
          <cell r="U170">
            <v>2</v>
          </cell>
          <cell r="V170">
            <v>503</v>
          </cell>
          <cell r="W170" t="str">
            <v>MS</v>
          </cell>
          <cell r="X170">
            <v>5</v>
          </cell>
          <cell r="Y170">
            <v>1.34</v>
          </cell>
          <cell r="Z170">
            <v>1.5834864602913689E-3</v>
          </cell>
          <cell r="AA170">
            <v>40451</v>
          </cell>
          <cell r="AB170">
            <v>18123.849999999999</v>
          </cell>
          <cell r="AC170">
            <v>2.4799999999999999E-2</v>
          </cell>
          <cell r="AD170">
            <v>1</v>
          </cell>
          <cell r="AE170">
            <v>106.01600000000001</v>
          </cell>
          <cell r="AF170" t="str">
            <v>AA</v>
          </cell>
          <cell r="AG170">
            <v>106.72399999999999</v>
          </cell>
          <cell r="AH170">
            <v>1.1000000000000001</v>
          </cell>
          <cell r="AI170">
            <v>0.6</v>
          </cell>
          <cell r="AJ170">
            <v>1.2998769450153029E-3</v>
          </cell>
          <cell r="AK170">
            <v>1.6103070381384408E-3</v>
          </cell>
          <cell r="AL170" t="str">
            <v>AA</v>
          </cell>
          <cell r="AM170" t="str">
            <v>Aa1</v>
          </cell>
          <cell r="AN170" t="str">
            <v>AA</v>
          </cell>
          <cell r="AO170" t="str">
            <v>Government</v>
          </cell>
          <cell r="AP170" t="str">
            <v>Regional(state/provnc)</v>
          </cell>
          <cell r="AQ170" t="str">
            <v>CANADA</v>
          </cell>
          <cell r="AR170" t="str">
            <v>#N/A Field Not Applicable</v>
          </cell>
        </row>
        <row r="171">
          <cell r="A171" t="str">
            <v>CP Ltd</v>
          </cell>
          <cell r="B171" t="str">
            <v>BlackRock</v>
          </cell>
          <cell r="C171" t="str">
            <v>13407172</v>
          </cell>
          <cell r="D171" t="str">
            <v>USD</v>
          </cell>
          <cell r="E171" t="str">
            <v>005</v>
          </cell>
          <cell r="F171" t="str">
            <v>060</v>
          </cell>
          <cell r="G171" t="str">
            <v>ONTARIO PROV</v>
          </cell>
          <cell r="H171" t="str">
            <v>5.125 JUL 17 12 U</v>
          </cell>
          <cell r="I171" t="str">
            <v>683234RV2</v>
          </cell>
          <cell r="J171" t="str">
            <v>B</v>
          </cell>
          <cell r="K171" t="str">
            <v>ZZZ</v>
          </cell>
          <cell r="L171">
            <v>15696.74</v>
          </cell>
          <cell r="M171">
            <v>1590378.13</v>
          </cell>
          <cell r="N171">
            <v>1610913.5</v>
          </cell>
          <cell r="O171">
            <v>1609319.2</v>
          </cell>
          <cell r="P171">
            <v>1490000</v>
          </cell>
          <cell r="Q171">
            <v>1625015.94</v>
          </cell>
          <cell r="R171" t="str">
            <v>JJ   17</v>
          </cell>
          <cell r="S171">
            <v>41107</v>
          </cell>
          <cell r="T171">
            <v>2012</v>
          </cell>
          <cell r="U171">
            <v>7</v>
          </cell>
          <cell r="V171">
            <v>656</v>
          </cell>
          <cell r="W171" t="str">
            <v>MS</v>
          </cell>
          <cell r="X171">
            <v>5.125</v>
          </cell>
          <cell r="Y171">
            <v>1.72</v>
          </cell>
          <cell r="Z171">
            <v>1.2280286427720952E-3</v>
          </cell>
          <cell r="AA171">
            <v>40451</v>
          </cell>
          <cell r="AB171">
            <v>18941.07</v>
          </cell>
          <cell r="AC171">
            <v>3.9E-2</v>
          </cell>
          <cell r="AD171">
            <v>1</v>
          </cell>
          <cell r="AE171">
            <v>108.008</v>
          </cell>
          <cell r="AF171" t="str">
            <v>AA-</v>
          </cell>
          <cell r="AG171">
            <v>108.11499999999999</v>
          </cell>
          <cell r="AH171">
            <v>1.3</v>
          </cell>
          <cell r="AI171">
            <v>0.6</v>
          </cell>
          <cell r="AJ171">
            <v>9.2816118349053726E-4</v>
          </cell>
          <cell r="AK171">
            <v>1.1498199826016002E-3</v>
          </cell>
          <cell r="AL171" t="str">
            <v>AA-</v>
          </cell>
          <cell r="AM171" t="str">
            <v>Aa1</v>
          </cell>
          <cell r="AN171" t="str">
            <v>AA-</v>
          </cell>
          <cell r="AO171" t="str">
            <v>Government</v>
          </cell>
          <cell r="AP171" t="str">
            <v>Regional(state/provnc)</v>
          </cell>
          <cell r="AQ171" t="str">
            <v>CANADA</v>
          </cell>
          <cell r="AR171" t="str">
            <v>#N/A Field Not Applicable</v>
          </cell>
        </row>
        <row r="172">
          <cell r="A172" t="str">
            <v>CP Inc</v>
          </cell>
          <cell r="B172" t="str">
            <v>Inveco</v>
          </cell>
          <cell r="C172" t="str">
            <v>13400002</v>
          </cell>
          <cell r="D172" t="str">
            <v>USD</v>
          </cell>
          <cell r="E172" t="str">
            <v>005</v>
          </cell>
          <cell r="F172" t="str">
            <v>065</v>
          </cell>
          <cell r="G172" t="str">
            <v>ONTARIO(PROVINCE OF)</v>
          </cell>
          <cell r="H172" t="str">
            <v>1.875 19 NOV 2012</v>
          </cell>
          <cell r="I172" t="str">
            <v>B6832348E1</v>
          </cell>
          <cell r="J172" t="str">
            <v>B</v>
          </cell>
          <cell r="K172" t="str">
            <v>ZZZ</v>
          </cell>
          <cell r="L172">
            <v>8937.5</v>
          </cell>
          <cell r="M172">
            <v>1298306.92</v>
          </cell>
          <cell r="N172">
            <v>1297621</v>
          </cell>
          <cell r="O172">
            <v>1331733</v>
          </cell>
          <cell r="P172">
            <v>1300000</v>
          </cell>
          <cell r="Q172">
            <v>1340670.5</v>
          </cell>
          <cell r="R172" t="str">
            <v>MN   19</v>
          </cell>
          <cell r="S172">
            <v>41232</v>
          </cell>
          <cell r="T172">
            <v>2012</v>
          </cell>
          <cell r="U172">
            <v>11</v>
          </cell>
          <cell r="V172">
            <v>781</v>
          </cell>
          <cell r="W172" t="str">
            <v>MS</v>
          </cell>
          <cell r="X172">
            <v>1.875</v>
          </cell>
          <cell r="Y172">
            <v>2.08</v>
          </cell>
          <cell r="Z172">
            <v>1.2123286301993143E-3</v>
          </cell>
          <cell r="AA172">
            <v>40451</v>
          </cell>
          <cell r="AB172">
            <v>33426.080000000002</v>
          </cell>
          <cell r="AC172">
            <v>5.4400000000000004E-2</v>
          </cell>
          <cell r="AD172">
            <v>1</v>
          </cell>
          <cell r="AE172">
            <v>102.441</v>
          </cell>
          <cell r="AF172" t="str">
            <v>AA-</v>
          </cell>
          <cell r="AG172">
            <v>99.816999999999993</v>
          </cell>
          <cell r="AH172">
            <v>1.9</v>
          </cell>
          <cell r="AI172">
            <v>0.7</v>
          </cell>
          <cell r="AJ172">
            <v>1.1074155756628349E-3</v>
          </cell>
          <cell r="AK172">
            <v>1.3718830097513594E-3</v>
          </cell>
          <cell r="AL172" t="str">
            <v>AA-</v>
          </cell>
          <cell r="AM172" t="str">
            <v>Aa1</v>
          </cell>
          <cell r="AN172" t="str">
            <v>AA-</v>
          </cell>
          <cell r="AO172" t="str">
            <v>Government</v>
          </cell>
          <cell r="AP172" t="str">
            <v>Regional(state/provnc)</v>
          </cell>
          <cell r="AQ172" t="str">
            <v>CANADA</v>
          </cell>
          <cell r="AR172" t="str">
            <v>#N/A Field Not Applicable</v>
          </cell>
        </row>
        <row r="173">
          <cell r="A173" t="str">
            <v>CP Ltd</v>
          </cell>
          <cell r="B173" t="str">
            <v>BlackRock</v>
          </cell>
          <cell r="C173" t="str">
            <v>13407172</v>
          </cell>
          <cell r="D173" t="str">
            <v>USD</v>
          </cell>
          <cell r="E173" t="str">
            <v>005</v>
          </cell>
          <cell r="F173" t="str">
            <v>065</v>
          </cell>
          <cell r="G173" t="str">
            <v>ONTARIO(PROVINCE OF)</v>
          </cell>
          <cell r="H173" t="str">
            <v>1.875 19 NOV 2012</v>
          </cell>
          <cell r="I173" t="str">
            <v>B6832348E1</v>
          </cell>
          <cell r="J173" t="str">
            <v>B</v>
          </cell>
          <cell r="K173" t="str">
            <v>ZZZ</v>
          </cell>
          <cell r="L173">
            <v>13750</v>
          </cell>
          <cell r="M173">
            <v>1997395.26</v>
          </cell>
          <cell r="N173">
            <v>1996340</v>
          </cell>
          <cell r="O173">
            <v>2048820</v>
          </cell>
          <cell r="P173">
            <v>2000000</v>
          </cell>
          <cell r="Q173">
            <v>2062570</v>
          </cell>
          <cell r="R173" t="str">
            <v>MN   19</v>
          </cell>
          <cell r="S173">
            <v>41232</v>
          </cell>
          <cell r="T173">
            <v>2012</v>
          </cell>
          <cell r="U173">
            <v>11</v>
          </cell>
          <cell r="V173">
            <v>781</v>
          </cell>
          <cell r="W173" t="str">
            <v>MS</v>
          </cell>
          <cell r="X173">
            <v>1.875</v>
          </cell>
          <cell r="Y173">
            <v>2.08</v>
          </cell>
          <cell r="Z173">
            <v>1.8651209681008272E-3</v>
          </cell>
          <cell r="AA173">
            <v>40451</v>
          </cell>
          <cell r="AB173">
            <v>51424.74</v>
          </cell>
          <cell r="AC173">
            <v>5.4400000000000004E-2</v>
          </cell>
          <cell r="AD173">
            <v>1</v>
          </cell>
          <cell r="AE173">
            <v>102.441</v>
          </cell>
          <cell r="AF173" t="str">
            <v>AA-</v>
          </cell>
          <cell r="AG173">
            <v>99.816999999999993</v>
          </cell>
          <cell r="AH173">
            <v>1.9</v>
          </cell>
          <cell r="AI173">
            <v>0.7</v>
          </cell>
          <cell r="AJ173">
            <v>1.7037162689382556E-3</v>
          </cell>
          <cell r="AK173">
            <v>2.110589244145675E-3</v>
          </cell>
          <cell r="AL173" t="str">
            <v>AA-</v>
          </cell>
          <cell r="AM173" t="str">
            <v>Aa1</v>
          </cell>
          <cell r="AN173" t="str">
            <v>AA-</v>
          </cell>
          <cell r="AO173" t="str">
            <v>Government</v>
          </cell>
          <cell r="AP173" t="str">
            <v>Regional(state/provnc)</v>
          </cell>
          <cell r="AQ173" t="str">
            <v>CANADA</v>
          </cell>
          <cell r="AR173" t="str">
            <v>#N/A Field Not Applicable</v>
          </cell>
        </row>
        <row r="174">
          <cell r="A174" t="str">
            <v>CP Inc</v>
          </cell>
          <cell r="B174" t="str">
            <v>Inveco</v>
          </cell>
          <cell r="C174" t="str">
            <v>13400002</v>
          </cell>
          <cell r="D174" t="str">
            <v>USD</v>
          </cell>
          <cell r="E174" t="str">
            <v>015</v>
          </cell>
          <cell r="F174" t="str">
            <v>070</v>
          </cell>
          <cell r="G174" t="str">
            <v>ABBOTT LABS</v>
          </cell>
          <cell r="H174" t="str">
            <v>5.600 MAY 15 11</v>
          </cell>
          <cell r="I174" t="str">
            <v>002824AS9</v>
          </cell>
          <cell r="J174" t="str">
            <v>B</v>
          </cell>
          <cell r="K174" t="str">
            <v>CAL</v>
          </cell>
          <cell r="L174">
            <v>63466.67</v>
          </cell>
          <cell r="M174">
            <v>3015653.85</v>
          </cell>
          <cell r="N174">
            <v>3069420</v>
          </cell>
          <cell r="O174">
            <v>3097290</v>
          </cell>
          <cell r="P174">
            <v>3000000</v>
          </cell>
          <cell r="Q174">
            <v>3160756.67</v>
          </cell>
          <cell r="R174" t="str">
            <v>MN   15</v>
          </cell>
          <cell r="S174">
            <v>40678</v>
          </cell>
          <cell r="T174">
            <v>2011</v>
          </cell>
          <cell r="U174">
            <v>5</v>
          </cell>
          <cell r="V174">
            <v>227</v>
          </cell>
          <cell r="W174" t="str">
            <v>MS</v>
          </cell>
          <cell r="X174">
            <v>5.6</v>
          </cell>
          <cell r="Y174">
            <v>0.61</v>
          </cell>
          <cell r="Z174">
            <v>8.2583061615010397E-4</v>
          </cell>
          <cell r="AA174">
            <v>40451</v>
          </cell>
          <cell r="AB174">
            <v>81636.149999999994</v>
          </cell>
          <cell r="AC174">
            <v>6.8000000000000005E-3</v>
          </cell>
          <cell r="AD174">
            <v>1</v>
          </cell>
          <cell r="AE174">
            <v>103.24299999999999</v>
          </cell>
          <cell r="AF174" t="str">
            <v>AA</v>
          </cell>
          <cell r="AG174">
            <v>102.31399999999999</v>
          </cell>
          <cell r="AH174">
            <v>4.8</v>
          </cell>
          <cell r="AI174">
            <v>0.4</v>
          </cell>
          <cell r="AJ174">
            <v>6.4983392746237687E-3</v>
          </cell>
          <cell r="AK174">
            <v>8.0502400710052695E-3</v>
          </cell>
          <cell r="AL174" t="str">
            <v>AA</v>
          </cell>
          <cell r="AM174" t="str">
            <v>A1</v>
          </cell>
          <cell r="AN174" t="str">
            <v>AA</v>
          </cell>
          <cell r="AO174" t="str">
            <v>Consumer, Non-cyclical</v>
          </cell>
          <cell r="AP174" t="str">
            <v>Pharmaceuticals</v>
          </cell>
          <cell r="AQ174" t="str">
            <v>UNITED STATES</v>
          </cell>
          <cell r="AR174" t="str">
            <v>#N/A Field Not Applicable</v>
          </cell>
        </row>
        <row r="175">
          <cell r="A175" t="str">
            <v>CP Inc</v>
          </cell>
          <cell r="B175" t="str">
            <v>Inveco</v>
          </cell>
          <cell r="C175" t="str">
            <v>13400002</v>
          </cell>
          <cell r="D175" t="str">
            <v>USD</v>
          </cell>
          <cell r="E175" t="str">
            <v>015</v>
          </cell>
          <cell r="F175" t="str">
            <v>070</v>
          </cell>
          <cell r="G175" t="str">
            <v>ARCHER DANIELS MIDLD</v>
          </cell>
          <cell r="H175" t="str">
            <v>7.125 MAR 01 13</v>
          </cell>
          <cell r="I175" t="str">
            <v>039483AK8</v>
          </cell>
          <cell r="J175" t="str">
            <v>B</v>
          </cell>
          <cell r="K175" t="str">
            <v>ZZZ</v>
          </cell>
          <cell r="L175">
            <v>11875</v>
          </cell>
          <cell r="M175">
            <v>2118063.77</v>
          </cell>
          <cell r="N175">
            <v>2237600</v>
          </cell>
          <cell r="O175">
            <v>2292040</v>
          </cell>
          <cell r="P175">
            <v>2000000</v>
          </cell>
          <cell r="Q175">
            <v>2303915</v>
          </cell>
          <cell r="R175" t="str">
            <v>MS    1</v>
          </cell>
          <cell r="S175">
            <v>41334</v>
          </cell>
          <cell r="T175">
            <v>2013</v>
          </cell>
          <cell r="U175">
            <v>3</v>
          </cell>
          <cell r="V175">
            <v>883</v>
          </cell>
          <cell r="W175" t="str">
            <v>MS</v>
          </cell>
          <cell r="X175">
            <v>7.125</v>
          </cell>
          <cell r="Y175">
            <v>2.25</v>
          </cell>
          <cell r="Z175">
            <v>2.139445384510376E-3</v>
          </cell>
          <cell r="AA175">
            <v>40451</v>
          </cell>
          <cell r="AB175">
            <v>173976.23</v>
          </cell>
          <cell r="AC175">
            <v>6.4100000000000004E-2</v>
          </cell>
          <cell r="AD175">
            <v>1</v>
          </cell>
          <cell r="AE175">
            <v>114.602</v>
          </cell>
          <cell r="AF175" t="str">
            <v>A</v>
          </cell>
          <cell r="AG175">
            <v>111.88</v>
          </cell>
          <cell r="AH175">
            <v>4.4000000000000004</v>
          </cell>
          <cell r="AI175">
            <v>1</v>
          </cell>
          <cell r="AJ175">
            <v>4.1838043074869579E-3</v>
          </cell>
          <cell r="AK175">
            <v>5.1829594704142241E-3</v>
          </cell>
          <cell r="AL175" t="str">
            <v xml:space="preserve">A </v>
          </cell>
          <cell r="AM175" t="str">
            <v>A2</v>
          </cell>
          <cell r="AN175" t="str">
            <v xml:space="preserve">A </v>
          </cell>
          <cell r="AO175" t="str">
            <v>Consumer, Non-cyclical</v>
          </cell>
          <cell r="AP175" t="str">
            <v>Agriculture</v>
          </cell>
          <cell r="AQ175" t="str">
            <v>UNITED STATES</v>
          </cell>
          <cell r="AR175" t="str">
            <v>#N/A Field Not Applicable</v>
          </cell>
        </row>
        <row r="176">
          <cell r="A176" t="str">
            <v>CP Inc</v>
          </cell>
          <cell r="B176" t="str">
            <v>Inveco</v>
          </cell>
          <cell r="C176" t="str">
            <v>13400002</v>
          </cell>
          <cell r="D176" t="str">
            <v>USD</v>
          </cell>
          <cell r="E176" t="str">
            <v>015</v>
          </cell>
          <cell r="F176" t="str">
            <v>070</v>
          </cell>
          <cell r="G176" t="str">
            <v>BANK OF AMERICA CORP</v>
          </cell>
          <cell r="H176" t="str">
            <v>4.250 OCT 01 10</v>
          </cell>
          <cell r="I176" t="str">
            <v>060505BP8</v>
          </cell>
          <cell r="J176" t="str">
            <v>B</v>
          </cell>
          <cell r="K176" t="str">
            <v>ZZZ</v>
          </cell>
          <cell r="L176">
            <v>42500</v>
          </cell>
          <cell r="M176">
            <v>2000000</v>
          </cell>
          <cell r="N176">
            <v>2018587.4</v>
          </cell>
          <cell r="O176">
            <v>2000000</v>
          </cell>
          <cell r="P176">
            <v>2000000</v>
          </cell>
          <cell r="Q176">
            <v>2042500</v>
          </cell>
          <cell r="R176" t="str">
            <v>AO    1</v>
          </cell>
          <cell r="S176">
            <v>40452</v>
          </cell>
          <cell r="T176">
            <v>2010</v>
          </cell>
          <cell r="U176">
            <v>10</v>
          </cell>
          <cell r="V176">
            <v>1</v>
          </cell>
          <cell r="W176" t="str">
            <v>MS</v>
          </cell>
          <cell r="X176">
            <v>4.25</v>
          </cell>
          <cell r="Y176">
            <v>0</v>
          </cell>
          <cell r="Z176">
            <v>0</v>
          </cell>
          <cell r="AA176">
            <v>40451</v>
          </cell>
          <cell r="AB176">
            <v>0</v>
          </cell>
          <cell r="AC176">
            <v>0</v>
          </cell>
          <cell r="AD176">
            <v>1</v>
          </cell>
          <cell r="AE176">
            <v>100</v>
          </cell>
          <cell r="AF176" t="str">
            <v>A</v>
          </cell>
          <cell r="AG176">
            <v>100.929</v>
          </cell>
          <cell r="AH176">
            <v>3.8</v>
          </cell>
          <cell r="AI176">
            <v>4.3</v>
          </cell>
          <cell r="AJ176">
            <v>3.411876062904556E-3</v>
          </cell>
          <cell r="AK176">
            <v>4.2266831936823065E-3</v>
          </cell>
          <cell r="AL176" t="str">
            <v>NR</v>
          </cell>
          <cell r="AM176" t="str">
            <v>WR</v>
          </cell>
          <cell r="AN176" t="str">
            <v>NR</v>
          </cell>
          <cell r="AO176" t="str">
            <v>Financial</v>
          </cell>
          <cell r="AP176" t="str">
            <v>Banks</v>
          </cell>
          <cell r="AQ176" t="str">
            <v>UNITED STATES</v>
          </cell>
          <cell r="AR176" t="str">
            <v>#N/A Field Not Applicable</v>
          </cell>
        </row>
        <row r="177">
          <cell r="A177" t="str">
            <v>CP Inc</v>
          </cell>
          <cell r="B177" t="str">
            <v>Inveco</v>
          </cell>
          <cell r="C177" t="str">
            <v>13400002</v>
          </cell>
          <cell r="D177" t="str">
            <v>USD</v>
          </cell>
          <cell r="E177" t="str">
            <v>015</v>
          </cell>
          <cell r="F177" t="str">
            <v>070</v>
          </cell>
          <cell r="G177" t="str">
            <v>BERKSHIRE HATHAWAY I</v>
          </cell>
          <cell r="H177" t="str">
            <v>4.750 MAY 15 12</v>
          </cell>
          <cell r="I177" t="str">
            <v>084670AS7</v>
          </cell>
          <cell r="J177" t="str">
            <v>B</v>
          </cell>
          <cell r="K177" t="str">
            <v>CAL</v>
          </cell>
          <cell r="L177">
            <v>71777.78</v>
          </cell>
          <cell r="M177">
            <v>4024624.55</v>
          </cell>
          <cell r="N177">
            <v>4059440</v>
          </cell>
          <cell r="O177">
            <v>4248720</v>
          </cell>
          <cell r="P177">
            <v>4000000</v>
          </cell>
          <cell r="Q177">
            <v>4320497.78</v>
          </cell>
          <cell r="R177" t="str">
            <v>MN   15</v>
          </cell>
          <cell r="S177">
            <v>41044</v>
          </cell>
          <cell r="T177">
            <v>2012</v>
          </cell>
          <cell r="U177">
            <v>5</v>
          </cell>
          <cell r="V177">
            <v>593</v>
          </cell>
          <cell r="W177" t="str">
            <v>MS</v>
          </cell>
          <cell r="X177">
            <v>4.75</v>
          </cell>
          <cell r="Y177">
            <v>1.55</v>
          </cell>
          <cell r="Z177">
            <v>2.8005074019343003E-3</v>
          </cell>
          <cell r="AA177">
            <v>40451</v>
          </cell>
          <cell r="AB177">
            <v>224095.45</v>
          </cell>
          <cell r="AC177">
            <v>3.2500000000000001E-2</v>
          </cell>
          <cell r="AD177">
            <v>1</v>
          </cell>
          <cell r="AE177">
            <v>106.21799999999999</v>
          </cell>
          <cell r="AF177" t="str">
            <v>AA+</v>
          </cell>
          <cell r="AG177">
            <v>101.486</v>
          </cell>
          <cell r="AH177">
            <v>4.3</v>
          </cell>
          <cell r="AI177">
            <v>0.9</v>
          </cell>
          <cell r="AJ177">
            <v>7.7691495666564452E-3</v>
          </cell>
          <cell r="AK177">
            <v>9.6245389038650941E-3</v>
          </cell>
          <cell r="AL177" t="str">
            <v>AA+</v>
          </cell>
          <cell r="AM177" t="str">
            <v>Aa2</v>
          </cell>
          <cell r="AN177" t="str">
            <v>AA+</v>
          </cell>
          <cell r="AO177" t="str">
            <v>Financial</v>
          </cell>
          <cell r="AP177" t="str">
            <v>Insurance</v>
          </cell>
          <cell r="AQ177" t="str">
            <v>UNITED STATES</v>
          </cell>
          <cell r="AR177" t="str">
            <v>#N/A Field Not Applicable</v>
          </cell>
        </row>
        <row r="178">
          <cell r="A178" t="str">
            <v>CP Inc</v>
          </cell>
          <cell r="B178" t="str">
            <v>Inveco</v>
          </cell>
          <cell r="C178" t="str">
            <v>13400002</v>
          </cell>
          <cell r="D178" t="str">
            <v>USD</v>
          </cell>
          <cell r="E178" t="str">
            <v>015</v>
          </cell>
          <cell r="F178" t="str">
            <v>070</v>
          </cell>
          <cell r="G178" t="str">
            <v>BLACKROCK INC</v>
          </cell>
          <cell r="H178" t="str">
            <v>2.250 DEC 10 12</v>
          </cell>
          <cell r="I178" t="str">
            <v>09247XAF8</v>
          </cell>
          <cell r="J178" t="str">
            <v>B</v>
          </cell>
          <cell r="K178" t="str">
            <v>CAL</v>
          </cell>
          <cell r="L178">
            <v>6937.5</v>
          </cell>
          <cell r="M178">
            <v>1009561.34</v>
          </cell>
          <cell r="N178">
            <v>1012080</v>
          </cell>
          <cell r="O178">
            <v>1026310</v>
          </cell>
          <cell r="P178">
            <v>1000000</v>
          </cell>
          <cell r="Q178">
            <v>1033247.5</v>
          </cell>
          <cell r="R178" t="str">
            <v>JD   10</v>
          </cell>
          <cell r="S178">
            <v>41253</v>
          </cell>
          <cell r="T178">
            <v>2012</v>
          </cell>
          <cell r="U178">
            <v>12</v>
          </cell>
          <cell r="V178">
            <v>802</v>
          </cell>
          <cell r="W178" t="str">
            <v>MS</v>
          </cell>
          <cell r="X178">
            <v>2.25</v>
          </cell>
          <cell r="Y178">
            <v>2.13</v>
          </cell>
          <cell r="Z178">
            <v>9.6536593448119418E-4</v>
          </cell>
          <cell r="AA178">
            <v>40451</v>
          </cell>
          <cell r="AB178">
            <v>16748.66</v>
          </cell>
          <cell r="AC178">
            <v>5.67E-2</v>
          </cell>
          <cell r="AD178">
            <v>1</v>
          </cell>
          <cell r="AE178">
            <v>102.631</v>
          </cell>
          <cell r="AF178" t="str">
            <v>A+</v>
          </cell>
          <cell r="AG178">
            <v>101.208</v>
          </cell>
          <cell r="AH178">
            <v>1.8</v>
          </cell>
          <cell r="AI178">
            <v>1</v>
          </cell>
          <cell r="AJ178">
            <v>8.1580219815312186E-4</v>
          </cell>
          <cell r="AK178">
            <v>1.0106279878664341E-3</v>
          </cell>
          <cell r="AL178" t="str">
            <v xml:space="preserve">A+ </v>
          </cell>
          <cell r="AM178" t="str">
            <v>A1</v>
          </cell>
          <cell r="AN178" t="str">
            <v xml:space="preserve">A+ </v>
          </cell>
          <cell r="AO178" t="str">
            <v>Financial</v>
          </cell>
          <cell r="AP178" t="str">
            <v>Diversified Finan Serv</v>
          </cell>
          <cell r="AQ178" t="str">
            <v>UNITED STATES</v>
          </cell>
          <cell r="AR178" t="str">
            <v>#N/A Field Not Applicable</v>
          </cell>
        </row>
        <row r="179">
          <cell r="A179" t="str">
            <v>CP Inc</v>
          </cell>
          <cell r="B179" t="str">
            <v>Inveco</v>
          </cell>
          <cell r="C179" t="str">
            <v>13400002</v>
          </cell>
          <cell r="D179" t="str">
            <v>USD</v>
          </cell>
          <cell r="E179" t="str">
            <v>015</v>
          </cell>
          <cell r="F179" t="str">
            <v>070</v>
          </cell>
          <cell r="G179" t="str">
            <v>BOEING CO</v>
          </cell>
          <cell r="H179" t="str">
            <v>5.125 FEB 15 13</v>
          </cell>
          <cell r="I179" t="str">
            <v>097023AT2</v>
          </cell>
          <cell r="J179" t="str">
            <v>B</v>
          </cell>
          <cell r="K179" t="str">
            <v>CAL</v>
          </cell>
          <cell r="L179">
            <v>9822.92</v>
          </cell>
          <cell r="M179">
            <v>1535866.97</v>
          </cell>
          <cell r="N179">
            <v>1573800</v>
          </cell>
          <cell r="O179">
            <v>1636140</v>
          </cell>
          <cell r="P179">
            <v>1500000</v>
          </cell>
          <cell r="Q179">
            <v>1645962.92</v>
          </cell>
          <cell r="R179" t="str">
            <v>FA   15</v>
          </cell>
          <cell r="S179">
            <v>41320</v>
          </cell>
          <cell r="T179">
            <v>2013</v>
          </cell>
          <cell r="U179">
            <v>2</v>
          </cell>
          <cell r="V179">
            <v>869</v>
          </cell>
          <cell r="W179" t="str">
            <v>MS</v>
          </cell>
          <cell r="X179">
            <v>5.125</v>
          </cell>
          <cell r="Y179">
            <v>2.25</v>
          </cell>
          <cell r="Z179">
            <v>1.5513713735769326E-3</v>
          </cell>
          <cell r="AA179">
            <v>40451</v>
          </cell>
          <cell r="AB179">
            <v>100273.03</v>
          </cell>
          <cell r="AC179">
            <v>6.3200000000000006E-2</v>
          </cell>
          <cell r="AD179">
            <v>1</v>
          </cell>
          <cell r="AE179">
            <v>109.07600000000001</v>
          </cell>
          <cell r="AF179" t="str">
            <v>A</v>
          </cell>
          <cell r="AG179">
            <v>104.92</v>
          </cell>
          <cell r="AH179">
            <v>4</v>
          </cell>
          <cell r="AI179">
            <v>1.2</v>
          </cell>
          <cell r="AJ179">
            <v>2.7579935530256581E-3</v>
          </cell>
          <cell r="AK179">
            <v>3.4166437420161929E-3</v>
          </cell>
          <cell r="AL179" t="str">
            <v xml:space="preserve">A </v>
          </cell>
          <cell r="AM179" t="str">
            <v>A2</v>
          </cell>
          <cell r="AN179" t="str">
            <v xml:space="preserve">A </v>
          </cell>
          <cell r="AO179" t="str">
            <v>Industrial</v>
          </cell>
          <cell r="AP179" t="str">
            <v>Aerospace/Defense</v>
          </cell>
          <cell r="AQ179" t="str">
            <v>UNITED STATES</v>
          </cell>
          <cell r="AR179" t="str">
            <v>#N/A Field Not Applicable</v>
          </cell>
        </row>
        <row r="180">
          <cell r="A180" t="str">
            <v>CP Inc</v>
          </cell>
          <cell r="B180" t="str">
            <v>Inveco</v>
          </cell>
          <cell r="C180" t="str">
            <v>13400002</v>
          </cell>
          <cell r="D180" t="str">
            <v>USD</v>
          </cell>
          <cell r="E180" t="str">
            <v>015</v>
          </cell>
          <cell r="F180" t="str">
            <v>070</v>
          </cell>
          <cell r="G180" t="str">
            <v>CISCO SYS INC</v>
          </cell>
          <cell r="H180" t="str">
            <v>5.250 FEB 22 11</v>
          </cell>
          <cell r="I180" t="str">
            <v>17275RAB8</v>
          </cell>
          <cell r="J180" t="str">
            <v>B</v>
          </cell>
          <cell r="K180" t="str">
            <v>CAL</v>
          </cell>
          <cell r="L180">
            <v>11375</v>
          </cell>
          <cell r="M180">
            <v>2010470.23</v>
          </cell>
          <cell r="N180">
            <v>2076200</v>
          </cell>
          <cell r="O180">
            <v>2036562.5</v>
          </cell>
          <cell r="P180">
            <v>2000000</v>
          </cell>
          <cell r="Q180">
            <v>2047937.5</v>
          </cell>
          <cell r="R180" t="str">
            <v>FA   22</v>
          </cell>
          <cell r="S180">
            <v>40596</v>
          </cell>
          <cell r="T180">
            <v>2011</v>
          </cell>
          <cell r="U180">
            <v>2</v>
          </cell>
          <cell r="V180">
            <v>145</v>
          </cell>
          <cell r="W180" t="str">
            <v>MS</v>
          </cell>
          <cell r="X180">
            <v>5.25</v>
          </cell>
          <cell r="Y180">
            <v>0.39</v>
          </cell>
          <cell r="Z180">
            <v>3.5199938797874931E-4</v>
          </cell>
          <cell r="AA180">
            <v>40451</v>
          </cell>
          <cell r="AB180">
            <v>26092.27</v>
          </cell>
          <cell r="AC180">
            <v>3.4999999999999996E-3</v>
          </cell>
          <cell r="AD180">
            <v>1</v>
          </cell>
          <cell r="AE180">
            <v>101.82799999999999</v>
          </cell>
          <cell r="AF180" t="str">
            <v>A+</v>
          </cell>
          <cell r="AG180">
            <v>103.81</v>
          </cell>
          <cell r="AH180">
            <v>3.8</v>
          </cell>
          <cell r="AI180">
            <v>0.6</v>
          </cell>
          <cell r="AJ180">
            <v>3.4297376264596086E-3</v>
          </cell>
          <cell r="AK180">
            <v>4.2488103662698005E-3</v>
          </cell>
          <cell r="AL180" t="str">
            <v xml:space="preserve">A+ </v>
          </cell>
          <cell r="AM180" t="str">
            <v>A1</v>
          </cell>
          <cell r="AN180" t="str">
            <v xml:space="preserve">A+ </v>
          </cell>
          <cell r="AO180" t="str">
            <v>Communications</v>
          </cell>
          <cell r="AP180" t="str">
            <v>Telecommunications</v>
          </cell>
          <cell r="AQ180" t="str">
            <v>UNITED STATES</v>
          </cell>
          <cell r="AR180" t="str">
            <v>#N/A Field Not Applicable</v>
          </cell>
        </row>
        <row r="181">
          <cell r="A181" t="str">
            <v>CP Inc</v>
          </cell>
          <cell r="B181" t="str">
            <v>Inveco</v>
          </cell>
          <cell r="C181" t="str">
            <v>13400002</v>
          </cell>
          <cell r="D181" t="str">
            <v>USD</v>
          </cell>
          <cell r="E181" t="str">
            <v>015</v>
          </cell>
          <cell r="F181" t="str">
            <v>070</v>
          </cell>
          <cell r="G181" t="str">
            <v>COLGATE PALMOLIVE CO</v>
          </cell>
          <cell r="H181" t="str">
            <v>4.200 MAY 15 13</v>
          </cell>
          <cell r="I181" t="str">
            <v>19416QDL1</v>
          </cell>
          <cell r="J181" t="str">
            <v>B</v>
          </cell>
          <cell r="K181" t="str">
            <v>CAL</v>
          </cell>
          <cell r="L181">
            <v>31733.33</v>
          </cell>
          <cell r="M181">
            <v>2134503.4300000002</v>
          </cell>
          <cell r="N181">
            <v>2154180</v>
          </cell>
          <cell r="O181">
            <v>2171580</v>
          </cell>
          <cell r="P181">
            <v>2000000</v>
          </cell>
          <cell r="Q181">
            <v>2203313.33</v>
          </cell>
          <cell r="R181" t="str">
            <v>MN   15</v>
          </cell>
          <cell r="S181">
            <v>41409</v>
          </cell>
          <cell r="T181">
            <v>2013</v>
          </cell>
          <cell r="U181">
            <v>5</v>
          </cell>
          <cell r="V181">
            <v>958</v>
          </cell>
          <cell r="W181" t="str">
            <v>MS</v>
          </cell>
          <cell r="X181">
            <v>4.2</v>
          </cell>
          <cell r="Y181">
            <v>2.4700000000000002</v>
          </cell>
          <cell r="Z181">
            <v>2.3668648766765185E-3</v>
          </cell>
          <cell r="AA181">
            <v>40451</v>
          </cell>
          <cell r="AB181">
            <v>37076.57</v>
          </cell>
          <cell r="AC181">
            <v>7.5800000000000006E-2</v>
          </cell>
          <cell r="AD181">
            <v>1</v>
          </cell>
          <cell r="AE181">
            <v>108.57899999999999</v>
          </cell>
          <cell r="AF181" t="str">
            <v>AA-</v>
          </cell>
          <cell r="AG181">
            <v>107.709</v>
          </cell>
          <cell r="AH181">
            <v>1.6</v>
          </cell>
          <cell r="AI181">
            <v>0.9</v>
          </cell>
          <cell r="AJ181">
            <v>1.533191822948352E-3</v>
          </cell>
          <cell r="AK181">
            <v>1.8993410051448922E-3</v>
          </cell>
          <cell r="AL181" t="str">
            <v>AA-</v>
          </cell>
          <cell r="AM181" t="str">
            <v>Aa3</v>
          </cell>
          <cell r="AN181" t="str">
            <v>AA-</v>
          </cell>
          <cell r="AO181" t="str">
            <v>Consumer, Non-cyclical</v>
          </cell>
          <cell r="AP181" t="str">
            <v>Cosmetics/Personal Care</v>
          </cell>
          <cell r="AQ181" t="str">
            <v>UNITED STATES</v>
          </cell>
          <cell r="AR181" t="str">
            <v>#N/A Field Not Applicable</v>
          </cell>
        </row>
        <row r="182">
          <cell r="A182" t="str">
            <v>CP Inc</v>
          </cell>
          <cell r="B182" t="str">
            <v>Inveco</v>
          </cell>
          <cell r="C182" t="str">
            <v>13400002</v>
          </cell>
          <cell r="D182" t="str">
            <v>USD</v>
          </cell>
          <cell r="E182" t="str">
            <v>015</v>
          </cell>
          <cell r="F182" t="str">
            <v>070</v>
          </cell>
          <cell r="G182" t="str">
            <v>CONOCOPHILLIPS AUS F</v>
          </cell>
          <cell r="H182" t="str">
            <v>5.500 APR 15 13</v>
          </cell>
          <cell r="I182" t="str">
            <v>20825RAB7</v>
          </cell>
          <cell r="J182" t="str">
            <v>B</v>
          </cell>
          <cell r="K182" t="str">
            <v>CAL</v>
          </cell>
          <cell r="L182">
            <v>25361.11</v>
          </cell>
          <cell r="M182">
            <v>1096376.67</v>
          </cell>
          <cell r="N182">
            <v>1104590</v>
          </cell>
          <cell r="O182">
            <v>1108090</v>
          </cell>
          <cell r="P182">
            <v>1000000</v>
          </cell>
          <cell r="Q182">
            <v>1133451.1100000001</v>
          </cell>
          <cell r="R182" t="str">
            <v>AO   15</v>
          </cell>
          <cell r="S182">
            <v>41379</v>
          </cell>
          <cell r="T182">
            <v>2013</v>
          </cell>
          <cell r="U182">
            <v>4</v>
          </cell>
          <cell r="V182">
            <v>928</v>
          </cell>
          <cell r="W182" t="str">
            <v>MS</v>
          </cell>
          <cell r="X182">
            <v>5.5</v>
          </cell>
          <cell r="Y182">
            <v>2.35</v>
          </cell>
          <cell r="Z182">
            <v>1.156664222803292E-3</v>
          </cell>
          <cell r="AA182">
            <v>40451</v>
          </cell>
          <cell r="AB182">
            <v>11713.33</v>
          </cell>
          <cell r="AC182">
            <v>6.9699999999999998E-2</v>
          </cell>
          <cell r="AD182">
            <v>1</v>
          </cell>
          <cell r="AE182">
            <v>110.809</v>
          </cell>
          <cell r="AF182" t="str">
            <v>A</v>
          </cell>
          <cell r="AG182">
            <v>110.459</v>
          </cell>
          <cell r="AH182">
            <v>1.6</v>
          </cell>
          <cell r="AI182">
            <v>1.2</v>
          </cell>
          <cell r="AJ182">
            <v>7.8751606658947529E-4</v>
          </cell>
          <cell r="AK182">
            <v>9.7558670421776252E-4</v>
          </cell>
          <cell r="AL182" t="str">
            <v xml:space="preserve">A </v>
          </cell>
          <cell r="AM182" t="str">
            <v>A1</v>
          </cell>
          <cell r="AN182" t="str">
            <v xml:space="preserve">A </v>
          </cell>
          <cell r="AO182" t="str">
            <v>Energy</v>
          </cell>
          <cell r="AP182" t="str">
            <v>Oil&amp;Gas</v>
          </cell>
          <cell r="AQ182" t="str">
            <v>UNITED STATES</v>
          </cell>
          <cell r="AR182" t="str">
            <v>#N/A Field Not Applicable</v>
          </cell>
        </row>
        <row r="183">
          <cell r="A183" t="str">
            <v>CP Inc</v>
          </cell>
          <cell r="B183" t="str">
            <v>Inveco</v>
          </cell>
          <cell r="C183" t="str">
            <v>13400002</v>
          </cell>
          <cell r="D183" t="str">
            <v>USD</v>
          </cell>
          <cell r="E183" t="str">
            <v>015</v>
          </cell>
          <cell r="F183" t="str">
            <v>070</v>
          </cell>
          <cell r="G183" t="str">
            <v>CREDIT SUISSE USA IN</v>
          </cell>
          <cell r="H183" t="str">
            <v>5.500 AUG 16 11</v>
          </cell>
          <cell r="I183" t="str">
            <v>225434CH0</v>
          </cell>
          <cell r="J183" t="str">
            <v>B</v>
          </cell>
          <cell r="K183" t="str">
            <v>ZZZ</v>
          </cell>
          <cell r="L183">
            <v>13750</v>
          </cell>
          <cell r="M183">
            <v>2019308.16</v>
          </cell>
          <cell r="N183">
            <v>2073782.6</v>
          </cell>
          <cell r="O183">
            <v>2083380</v>
          </cell>
          <cell r="P183">
            <v>2000000</v>
          </cell>
          <cell r="Q183">
            <v>2097130</v>
          </cell>
          <cell r="R183" t="str">
            <v>FA   16</v>
          </cell>
          <cell r="S183">
            <v>40771</v>
          </cell>
          <cell r="T183">
            <v>2011</v>
          </cell>
          <cell r="U183">
            <v>8</v>
          </cell>
          <cell r="V183">
            <v>320</v>
          </cell>
          <cell r="W183" t="str">
            <v>MS</v>
          </cell>
          <cell r="X183">
            <v>5.5</v>
          </cell>
          <cell r="Y183">
            <v>0.86</v>
          </cell>
          <cell r="Z183">
            <v>7.7961593293018221E-4</v>
          </cell>
          <cell r="AA183">
            <v>40451</v>
          </cell>
          <cell r="AB183">
            <v>64071.839999999997</v>
          </cell>
          <cell r="AC183">
            <v>1.18E-2</v>
          </cell>
          <cell r="AD183">
            <v>1</v>
          </cell>
          <cell r="AE183">
            <v>104.169</v>
          </cell>
          <cell r="AF183" t="str">
            <v>A+</v>
          </cell>
          <cell r="AG183">
            <v>103.68899999999999</v>
          </cell>
          <cell r="AH183">
            <v>4.3</v>
          </cell>
          <cell r="AI183">
            <v>0.7</v>
          </cell>
          <cell r="AJ183">
            <v>3.8980796646509112E-3</v>
          </cell>
          <cell r="AK183">
            <v>4.8289995012857139E-3</v>
          </cell>
          <cell r="AL183" t="str">
            <v xml:space="preserve">A+ </v>
          </cell>
          <cell r="AM183" t="str">
            <v>Aa1</v>
          </cell>
          <cell r="AN183" t="str">
            <v xml:space="preserve">A+ </v>
          </cell>
          <cell r="AO183" t="str">
            <v>Financial</v>
          </cell>
          <cell r="AP183" t="str">
            <v>Diversified Finan Serv</v>
          </cell>
          <cell r="AQ183" t="str">
            <v>UNITED STATES</v>
          </cell>
          <cell r="AR183" t="str">
            <v>#N/A Field Not Applicable</v>
          </cell>
        </row>
        <row r="184">
          <cell r="A184" t="str">
            <v>CP Inc</v>
          </cell>
          <cell r="B184" t="str">
            <v>Inveco</v>
          </cell>
          <cell r="C184" t="str">
            <v>13400002</v>
          </cell>
          <cell r="D184" t="str">
            <v>USD</v>
          </cell>
          <cell r="E184" t="str">
            <v>255</v>
          </cell>
          <cell r="F184" t="str">
            <v>070</v>
          </cell>
          <cell r="G184" t="str">
            <v>CREDIT SUISSE NEW YO</v>
          </cell>
          <cell r="H184" t="str">
            <v>3.500 MAR 23 15</v>
          </cell>
          <cell r="I184" t="str">
            <v>22546QAE7</v>
          </cell>
          <cell r="J184" t="str">
            <v>B</v>
          </cell>
          <cell r="K184" t="str">
            <v>ZZZ</v>
          </cell>
          <cell r="L184">
            <v>777.78</v>
          </cell>
          <cell r="M184">
            <v>995604.92</v>
          </cell>
          <cell r="N184">
            <v>995110</v>
          </cell>
          <cell r="O184">
            <v>1051875</v>
          </cell>
          <cell r="P184">
            <v>1000000</v>
          </cell>
          <cell r="Q184">
            <v>1052652.78</v>
          </cell>
          <cell r="R184" t="str">
            <v>MS   23</v>
          </cell>
          <cell r="S184">
            <v>42086</v>
          </cell>
          <cell r="T184">
            <v>2015</v>
          </cell>
          <cell r="U184">
            <v>3</v>
          </cell>
          <cell r="V184">
            <v>1635</v>
          </cell>
          <cell r="W184" t="str">
            <v>MS</v>
          </cell>
          <cell r="X184">
            <v>3.5</v>
          </cell>
          <cell r="Y184">
            <v>4.1500000000000004</v>
          </cell>
          <cell r="Z184">
            <v>1.8548755878724638E-3</v>
          </cell>
          <cell r="AA184">
            <v>40451</v>
          </cell>
          <cell r="AB184">
            <v>56270.080000000002</v>
          </cell>
          <cell r="AC184">
            <v>0.19949999999999998</v>
          </cell>
          <cell r="AD184">
            <v>1</v>
          </cell>
          <cell r="AE184">
            <v>105.18799999999999</v>
          </cell>
          <cell r="AF184" t="str">
            <v>A+</v>
          </cell>
          <cell r="AG184">
            <v>99.51100000000001</v>
          </cell>
          <cell r="AH184">
            <v>3.6</v>
          </cell>
          <cell r="AI184">
            <v>2.2999999999999998</v>
          </cell>
          <cell r="AJ184">
            <v>1.6090487027327397E-3</v>
          </cell>
          <cell r="AK184">
            <v>1.9933136445369872E-3</v>
          </cell>
          <cell r="AL184" t="str">
            <v xml:space="preserve">A+ </v>
          </cell>
          <cell r="AM184" t="str">
            <v>Aa1</v>
          </cell>
          <cell r="AN184" t="str">
            <v xml:space="preserve">A+ </v>
          </cell>
          <cell r="AO184" t="str">
            <v>Financial</v>
          </cell>
          <cell r="AP184" t="str">
            <v>Banks</v>
          </cell>
          <cell r="AQ184" t="str">
            <v>SWITZERLAND</v>
          </cell>
          <cell r="AR184" t="str">
            <v>#N/A Field Not Applicable</v>
          </cell>
        </row>
        <row r="185">
          <cell r="A185" t="str">
            <v>CP Inc</v>
          </cell>
          <cell r="B185" t="str">
            <v>Inveco</v>
          </cell>
          <cell r="C185" t="str">
            <v>13400002</v>
          </cell>
          <cell r="D185" t="str">
            <v>USD</v>
          </cell>
          <cell r="E185" t="str">
            <v>015</v>
          </cell>
          <cell r="F185" t="str">
            <v>070</v>
          </cell>
          <cell r="G185" t="str">
            <v>DEERE JOHN CAP CORP</v>
          </cell>
          <cell r="H185" t="str">
            <v>2.950 MAR 09 15</v>
          </cell>
          <cell r="I185" t="str">
            <v>24422EQY8</v>
          </cell>
          <cell r="J185" t="str">
            <v>B</v>
          </cell>
          <cell r="K185" t="str">
            <v>ZZZ</v>
          </cell>
          <cell r="L185">
            <v>3605.56</v>
          </cell>
          <cell r="M185">
            <v>1997665.19</v>
          </cell>
          <cell r="N185">
            <v>1997400</v>
          </cell>
          <cell r="O185">
            <v>2112640</v>
          </cell>
          <cell r="P185">
            <v>2000000</v>
          </cell>
          <cell r="Q185">
            <v>2116245.56</v>
          </cell>
          <cell r="R185" t="str">
            <v>MS    9</v>
          </cell>
          <cell r="S185">
            <v>42072</v>
          </cell>
          <cell r="T185">
            <v>2015</v>
          </cell>
          <cell r="U185">
            <v>3</v>
          </cell>
          <cell r="V185">
            <v>1621</v>
          </cell>
          <cell r="W185" t="str">
            <v>MS</v>
          </cell>
          <cell r="X185">
            <v>2.95</v>
          </cell>
          <cell r="Y185">
            <v>4.16</v>
          </cell>
          <cell r="Z185">
            <v>3.7307460448405419E-3</v>
          </cell>
          <cell r="AA185">
            <v>40451</v>
          </cell>
          <cell r="AB185">
            <v>114974.81</v>
          </cell>
          <cell r="AC185">
            <v>0.20019999999999999</v>
          </cell>
          <cell r="AD185">
            <v>1</v>
          </cell>
          <cell r="AE185">
            <v>105.63200000000001</v>
          </cell>
          <cell r="AF185" t="str">
            <v>A</v>
          </cell>
          <cell r="AG185">
            <v>99.87</v>
          </cell>
          <cell r="AH185">
            <v>3</v>
          </cell>
          <cell r="AI185">
            <v>1.6</v>
          </cell>
          <cell r="AJ185">
            <v>2.690441859260006E-3</v>
          </cell>
          <cell r="AK185">
            <v>3.3329596915173043E-3</v>
          </cell>
          <cell r="AL185" t="str">
            <v xml:space="preserve">A </v>
          </cell>
          <cell r="AM185" t="str">
            <v>A2</v>
          </cell>
          <cell r="AN185" t="str">
            <v xml:space="preserve">A </v>
          </cell>
          <cell r="AO185" t="str">
            <v>Financial</v>
          </cell>
          <cell r="AP185" t="str">
            <v>Diversified Finan Serv</v>
          </cell>
          <cell r="AQ185" t="str">
            <v>UNITED STATES</v>
          </cell>
          <cell r="AR185" t="str">
            <v>#N/A Field Not Applicable</v>
          </cell>
        </row>
        <row r="186">
          <cell r="A186" t="str">
            <v>CP Inc</v>
          </cell>
          <cell r="B186" t="str">
            <v>Inveco</v>
          </cell>
          <cell r="C186" t="str">
            <v>13400002</v>
          </cell>
          <cell r="D186" t="str">
            <v>USD</v>
          </cell>
          <cell r="E186" t="str">
            <v>150</v>
          </cell>
          <cell r="F186" t="str">
            <v>070</v>
          </cell>
          <cell r="G186" t="str">
            <v>DEUTSCHE BK AG</v>
          </cell>
          <cell r="H186" t="str">
            <v>5.000 OCT 12 10</v>
          </cell>
          <cell r="I186" t="str">
            <v>2515A0HP1</v>
          </cell>
          <cell r="J186" t="str">
            <v>B</v>
          </cell>
          <cell r="K186" t="str">
            <v>ZZZ</v>
          </cell>
          <cell r="L186">
            <v>46944.44</v>
          </cell>
          <cell r="M186">
            <v>2000359.29</v>
          </cell>
          <cell r="N186">
            <v>2027600</v>
          </cell>
          <cell r="O186">
            <v>2001800</v>
          </cell>
          <cell r="P186">
            <v>2000000</v>
          </cell>
          <cell r="Q186">
            <v>2048744.44</v>
          </cell>
          <cell r="R186" t="str">
            <v>AO   12</v>
          </cell>
          <cell r="S186">
            <v>40463</v>
          </cell>
          <cell r="T186">
            <v>2010</v>
          </cell>
          <cell r="U186">
            <v>10</v>
          </cell>
          <cell r="V186">
            <v>12</v>
          </cell>
          <cell r="W186" t="str">
            <v>MS</v>
          </cell>
          <cell r="X186">
            <v>5</v>
          </cell>
          <cell r="Y186">
            <v>0.03</v>
          </cell>
          <cell r="Z186">
            <v>2.6940702547735868E-5</v>
          </cell>
          <cell r="AA186">
            <v>40451</v>
          </cell>
          <cell r="AB186">
            <v>1440.71</v>
          </cell>
          <cell r="AC186">
            <v>2.0000000000000001E-4</v>
          </cell>
          <cell r="AD186">
            <v>1</v>
          </cell>
          <cell r="AE186">
            <v>100.09</v>
          </cell>
          <cell r="AF186" t="str">
            <v>A+</v>
          </cell>
          <cell r="AG186">
            <v>101.38</v>
          </cell>
          <cell r="AH186">
            <v>4.4000000000000004</v>
          </cell>
          <cell r="AI186">
            <v>2</v>
          </cell>
          <cell r="AJ186">
            <v>3.9513030403345939E-3</v>
          </cell>
          <cell r="AK186">
            <v>4.894933416634841E-3</v>
          </cell>
          <cell r="AL186" t="str">
            <v xml:space="preserve">A+ </v>
          </cell>
          <cell r="AM186" t="str">
            <v>Aa3</v>
          </cell>
          <cell r="AN186" t="str">
            <v xml:space="preserve">A+ </v>
          </cell>
          <cell r="AO186" t="str">
            <v>Financial</v>
          </cell>
          <cell r="AP186" t="str">
            <v>Banks</v>
          </cell>
          <cell r="AQ186" t="str">
            <v>GERMANY</v>
          </cell>
          <cell r="AR186" t="str">
            <v>#N/A Field Not Applicable</v>
          </cell>
        </row>
        <row r="187">
          <cell r="A187" t="str">
            <v>CP Inc</v>
          </cell>
          <cell r="B187" t="str">
            <v>Inveco</v>
          </cell>
          <cell r="C187" t="str">
            <v>13400002</v>
          </cell>
          <cell r="D187" t="str">
            <v>USD</v>
          </cell>
          <cell r="E187" t="str">
            <v>015</v>
          </cell>
          <cell r="F187" t="str">
            <v>070</v>
          </cell>
          <cell r="G187" t="str">
            <v>EMERSON ELEC CO</v>
          </cell>
          <cell r="H187" t="str">
            <v>5.750 NOV 01 11</v>
          </cell>
          <cell r="I187" t="str">
            <v>291011AN4</v>
          </cell>
          <cell r="J187" t="str">
            <v>B</v>
          </cell>
          <cell r="K187" t="str">
            <v>ZZZ</v>
          </cell>
          <cell r="L187">
            <v>23958.33</v>
          </cell>
          <cell r="M187">
            <v>1018155.12</v>
          </cell>
          <cell r="N187">
            <v>1059050</v>
          </cell>
          <cell r="O187">
            <v>1052690</v>
          </cell>
          <cell r="P187">
            <v>1000000</v>
          </cell>
          <cell r="Q187">
            <v>1076648.33</v>
          </cell>
          <cell r="R187" t="str">
            <v>MN    1</v>
          </cell>
          <cell r="S187">
            <v>40848</v>
          </cell>
          <cell r="T187">
            <v>2011</v>
          </cell>
          <cell r="U187">
            <v>11</v>
          </cell>
          <cell r="V187">
            <v>397</v>
          </cell>
          <cell r="W187" t="str">
            <v>MS</v>
          </cell>
          <cell r="X187">
            <v>5.75</v>
          </cell>
          <cell r="Y187">
            <v>1.04</v>
          </cell>
          <cell r="Z187">
            <v>4.7536471651865592E-4</v>
          </cell>
          <cell r="AA187">
            <v>40451</v>
          </cell>
          <cell r="AB187">
            <v>34534.879999999997</v>
          </cell>
          <cell r="AC187">
            <v>1.6399999999999998E-2</v>
          </cell>
          <cell r="AD187">
            <v>1</v>
          </cell>
          <cell r="AE187">
            <v>105.26899999999999</v>
          </cell>
          <cell r="AF187" t="str">
            <v>A</v>
          </cell>
          <cell r="AG187">
            <v>105.905</v>
          </cell>
          <cell r="AH187">
            <v>3.9</v>
          </cell>
          <cell r="AI187">
            <v>0.9</v>
          </cell>
          <cell r="AJ187">
            <v>1.7826176869449595E-3</v>
          </cell>
          <cell r="AK187">
            <v>2.2083335031099745E-3</v>
          </cell>
          <cell r="AL187" t="str">
            <v xml:space="preserve">A </v>
          </cell>
          <cell r="AM187" t="str">
            <v>A2</v>
          </cell>
          <cell r="AN187" t="str">
            <v xml:space="preserve">A </v>
          </cell>
          <cell r="AO187" t="str">
            <v>Industrial</v>
          </cell>
          <cell r="AP187" t="str">
            <v>Electrical Compo&amp;Equip</v>
          </cell>
          <cell r="AQ187" t="str">
            <v>UNITED STATES</v>
          </cell>
          <cell r="AR187" t="str">
            <v>#N/A Field Not Applicable</v>
          </cell>
        </row>
        <row r="188">
          <cell r="A188" t="str">
            <v>CP Inc</v>
          </cell>
          <cell r="B188" t="str">
            <v>Inveco</v>
          </cell>
          <cell r="C188" t="str">
            <v>13400002</v>
          </cell>
          <cell r="D188" t="str">
            <v>USD</v>
          </cell>
          <cell r="E188" t="str">
            <v>015</v>
          </cell>
          <cell r="F188" t="str">
            <v>070</v>
          </cell>
          <cell r="G188" t="str">
            <v>FLORIDA PWR &amp; LT CO</v>
          </cell>
          <cell r="H188" t="str">
            <v>4.850 FEB 01 13</v>
          </cell>
          <cell r="I188" t="str">
            <v>341081EN3</v>
          </cell>
          <cell r="J188" t="str">
            <v>B</v>
          </cell>
          <cell r="K188" t="str">
            <v>CAL</v>
          </cell>
          <cell r="L188">
            <v>24250</v>
          </cell>
          <cell r="M188">
            <v>3059045.43</v>
          </cell>
          <cell r="N188">
            <v>3124590</v>
          </cell>
          <cell r="O188">
            <v>3265290</v>
          </cell>
          <cell r="P188">
            <v>3000000</v>
          </cell>
          <cell r="Q188">
            <v>3289540</v>
          </cell>
          <cell r="R188" t="str">
            <v>FA    1</v>
          </cell>
          <cell r="S188">
            <v>41306</v>
          </cell>
          <cell r="T188">
            <v>2013</v>
          </cell>
          <cell r="U188">
            <v>2</v>
          </cell>
          <cell r="V188">
            <v>855</v>
          </cell>
          <cell r="W188" t="str">
            <v>MS</v>
          </cell>
          <cell r="X188">
            <v>4.8499999999999996</v>
          </cell>
          <cell r="Y188">
            <v>2.2200000000000002</v>
          </cell>
          <cell r="Z188">
            <v>3.048727132770942E-3</v>
          </cell>
          <cell r="AA188">
            <v>40451</v>
          </cell>
          <cell r="AB188">
            <v>206244.57</v>
          </cell>
          <cell r="AC188">
            <v>6.1600000000000002E-2</v>
          </cell>
          <cell r="AD188">
            <v>1</v>
          </cell>
          <cell r="AE188">
            <v>108.84299999999999</v>
          </cell>
          <cell r="AF188" t="str">
            <v>A</v>
          </cell>
          <cell r="AG188">
            <v>104.15300000000001</v>
          </cell>
          <cell r="AH188">
            <v>3.9</v>
          </cell>
          <cell r="AI188">
            <v>1</v>
          </cell>
          <cell r="AJ188">
            <v>5.3558719900030057E-3</v>
          </cell>
          <cell r="AK188">
            <v>6.6349344789470386E-3</v>
          </cell>
          <cell r="AL188" t="str">
            <v xml:space="preserve">A </v>
          </cell>
          <cell r="AM188" t="str">
            <v>Aa3</v>
          </cell>
          <cell r="AN188" t="str">
            <v xml:space="preserve">A </v>
          </cell>
          <cell r="AO188" t="str">
            <v>Utilities</v>
          </cell>
          <cell r="AP188" t="str">
            <v>Electric</v>
          </cell>
          <cell r="AQ188" t="str">
            <v>UNITED STATES</v>
          </cell>
          <cell r="AR188" t="str">
            <v>#N/A Field Not Applicable</v>
          </cell>
        </row>
        <row r="189">
          <cell r="A189" t="str">
            <v>CP Inc</v>
          </cell>
          <cell r="B189" t="str">
            <v>Inveco</v>
          </cell>
          <cell r="C189" t="str">
            <v>13400002</v>
          </cell>
          <cell r="D189" t="str">
            <v>USD</v>
          </cell>
          <cell r="E189" t="str">
            <v>015</v>
          </cell>
          <cell r="F189" t="str">
            <v>070</v>
          </cell>
          <cell r="G189" t="str">
            <v>GEORGIA POWER CO</v>
          </cell>
          <cell r="H189" t="str">
            <v>5.125 NOV 15 12</v>
          </cell>
          <cell r="I189" t="str">
            <v>373334FN6</v>
          </cell>
          <cell r="J189" t="str">
            <v>B</v>
          </cell>
          <cell r="K189" t="str">
            <v>CAL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MN   15</v>
          </cell>
          <cell r="S189">
            <v>41228</v>
          </cell>
          <cell r="T189">
            <v>2012</v>
          </cell>
          <cell r="U189">
            <v>11</v>
          </cell>
          <cell r="V189">
            <v>777</v>
          </cell>
          <cell r="W189" t="str">
            <v>MS</v>
          </cell>
          <cell r="X189">
            <v>5.125</v>
          </cell>
          <cell r="Y189">
            <v>2</v>
          </cell>
          <cell r="Z189">
            <v>0</v>
          </cell>
          <cell r="AA189">
            <v>40451</v>
          </cell>
          <cell r="AB189">
            <v>0</v>
          </cell>
          <cell r="AC189">
            <v>5.1500000000000004E-2</v>
          </cell>
          <cell r="AD189">
            <v>1</v>
          </cell>
          <cell r="AE189">
            <v>108.45399999999999</v>
          </cell>
          <cell r="AF189" t="str">
            <v>A</v>
          </cell>
          <cell r="AG189">
            <v>100.66500000000001</v>
          </cell>
          <cell r="AH189">
            <v>4.8</v>
          </cell>
          <cell r="AI189">
            <v>1.1000000000000001</v>
          </cell>
          <cell r="AJ189">
            <v>0</v>
          </cell>
          <cell r="AK189">
            <v>0</v>
          </cell>
          <cell r="AL189" t="str">
            <v xml:space="preserve">A </v>
          </cell>
          <cell r="AM189" t="str">
            <v>A3</v>
          </cell>
          <cell r="AN189" t="str">
            <v xml:space="preserve">A </v>
          </cell>
          <cell r="AO189" t="str">
            <v>Utilities</v>
          </cell>
          <cell r="AP189" t="str">
            <v>Electric</v>
          </cell>
          <cell r="AQ189" t="str">
            <v>UNITED STATES</v>
          </cell>
          <cell r="AR189" t="str">
            <v>#N/A Field Not Applicable</v>
          </cell>
        </row>
        <row r="190">
          <cell r="A190" t="str">
            <v>CP Inc</v>
          </cell>
          <cell r="B190" t="str">
            <v>Inveco</v>
          </cell>
          <cell r="C190" t="str">
            <v>13400002</v>
          </cell>
          <cell r="D190" t="str">
            <v>USD</v>
          </cell>
          <cell r="E190" t="str">
            <v>015</v>
          </cell>
          <cell r="F190" t="str">
            <v>070</v>
          </cell>
          <cell r="G190" t="str">
            <v>GLAXOSMITHKLINE CAP</v>
          </cell>
          <cell r="H190" t="str">
            <v>4.850 MAY 15 13</v>
          </cell>
          <cell r="I190" t="str">
            <v>377372AC1</v>
          </cell>
          <cell r="J190" t="str">
            <v>B</v>
          </cell>
          <cell r="K190" t="str">
            <v>CAL</v>
          </cell>
          <cell r="L190">
            <v>36644.44</v>
          </cell>
          <cell r="M190">
            <v>1991588.22</v>
          </cell>
          <cell r="N190">
            <v>1984240</v>
          </cell>
          <cell r="O190">
            <v>2199740</v>
          </cell>
          <cell r="P190">
            <v>2000000</v>
          </cell>
          <cell r="Q190">
            <v>2236384.44</v>
          </cell>
          <cell r="R190" t="str">
            <v>MN   15</v>
          </cell>
          <cell r="S190">
            <v>41409</v>
          </cell>
          <cell r="T190">
            <v>2013</v>
          </cell>
          <cell r="U190">
            <v>5</v>
          </cell>
          <cell r="V190">
            <v>958</v>
          </cell>
          <cell r="W190" t="str">
            <v>MS</v>
          </cell>
          <cell r="X190">
            <v>4.8499999999999996</v>
          </cell>
          <cell r="Y190">
            <v>2.4500000000000002</v>
          </cell>
          <cell r="Z190">
            <v>2.1905102406187763E-3</v>
          </cell>
          <cell r="AA190">
            <v>40451</v>
          </cell>
          <cell r="AB190">
            <v>208151.78</v>
          </cell>
          <cell r="AC190">
            <v>7.4999999999999997E-2</v>
          </cell>
          <cell r="AD190">
            <v>1</v>
          </cell>
          <cell r="AE190">
            <v>109.98700000000001</v>
          </cell>
          <cell r="AF190" t="str">
            <v>A+</v>
          </cell>
          <cell r="AG190">
            <v>99.212000000000003</v>
          </cell>
          <cell r="AH190">
            <v>5</v>
          </cell>
          <cell r="AI190">
            <v>1</v>
          </cell>
          <cell r="AJ190">
            <v>4.470429062487298E-3</v>
          </cell>
          <cell r="AK190">
            <v>5.5380345119800389E-3</v>
          </cell>
          <cell r="AL190" t="str">
            <v xml:space="preserve">A+ </v>
          </cell>
          <cell r="AM190" t="str">
            <v>A1</v>
          </cell>
          <cell r="AN190" t="str">
            <v xml:space="preserve">A+ </v>
          </cell>
          <cell r="AO190" t="str">
            <v>Consumer, Non-cyclical</v>
          </cell>
          <cell r="AP190" t="str">
            <v>Pharmaceuticals</v>
          </cell>
          <cell r="AQ190" t="str">
            <v>UNITED STATES</v>
          </cell>
          <cell r="AR190" t="str">
            <v>#N/A Field Not Applicable</v>
          </cell>
        </row>
        <row r="191">
          <cell r="A191" t="str">
            <v>CP Inc</v>
          </cell>
          <cell r="B191" t="str">
            <v>Inveco</v>
          </cell>
          <cell r="C191" t="str">
            <v>13400002</v>
          </cell>
          <cell r="D191" t="str">
            <v>USD</v>
          </cell>
          <cell r="E191" t="str">
            <v>015</v>
          </cell>
          <cell r="F191" t="str">
            <v>070</v>
          </cell>
          <cell r="G191" t="str">
            <v>GOLDMAN SACHS GROUP</v>
          </cell>
          <cell r="H191" t="str">
            <v>3.250 JUN 15 12</v>
          </cell>
          <cell r="I191" t="str">
            <v>38146FAA9</v>
          </cell>
          <cell r="J191" t="str">
            <v>B</v>
          </cell>
          <cell r="K191" t="str">
            <v>ZZZ</v>
          </cell>
          <cell r="L191">
            <v>18181.939999999999</v>
          </cell>
          <cell r="M191">
            <v>1929263.32</v>
          </cell>
          <cell r="N191">
            <v>1957258.4</v>
          </cell>
          <cell r="O191">
            <v>1986412</v>
          </cell>
          <cell r="P191">
            <v>1900000</v>
          </cell>
          <cell r="Q191">
            <v>2004593.94</v>
          </cell>
          <cell r="R191" t="str">
            <v>JD   15</v>
          </cell>
          <cell r="S191">
            <v>41075</v>
          </cell>
          <cell r="T191">
            <v>2012</v>
          </cell>
          <cell r="U191">
            <v>6</v>
          </cell>
          <cell r="V191">
            <v>624</v>
          </cell>
          <cell r="W191" t="str">
            <v>MS</v>
          </cell>
          <cell r="X191">
            <v>3.25</v>
          </cell>
          <cell r="Y191">
            <v>1.66</v>
          </cell>
          <cell r="Z191">
            <v>1.4377363401722766E-3</v>
          </cell>
          <cell r="AA191">
            <v>40451</v>
          </cell>
          <cell r="AB191">
            <v>57148.68</v>
          </cell>
          <cell r="AC191">
            <v>3.6299999999999999E-2</v>
          </cell>
          <cell r="AD191">
            <v>1</v>
          </cell>
          <cell r="AE191">
            <v>104.54799999999999</v>
          </cell>
          <cell r="AF191" t="str">
            <v>AAA</v>
          </cell>
          <cell r="AG191">
            <v>103.014</v>
          </cell>
          <cell r="AH191">
            <v>1.8</v>
          </cell>
          <cell r="AI191">
            <v>0.6</v>
          </cell>
          <cell r="AJ191">
            <v>1.5589912122349989E-3</v>
          </cell>
          <cell r="AK191">
            <v>1.9313016751969887E-3</v>
          </cell>
          <cell r="AL191" t="str">
            <v>AAA</v>
          </cell>
          <cell r="AM191" t="str">
            <v>Aaa</v>
          </cell>
          <cell r="AN191" t="str">
            <v>AAA</v>
          </cell>
          <cell r="AO191" t="str">
            <v>Financial</v>
          </cell>
          <cell r="AP191" t="str">
            <v>Banks</v>
          </cell>
          <cell r="AQ191" t="str">
            <v>UNITED STATES</v>
          </cell>
          <cell r="AR191" t="str">
            <v>#N/A Field Not Applicable</v>
          </cell>
        </row>
        <row r="192">
          <cell r="A192" t="str">
            <v>CP Inc</v>
          </cell>
          <cell r="B192" t="str">
            <v>Inveco</v>
          </cell>
          <cell r="C192" t="str">
            <v>13400002</v>
          </cell>
          <cell r="D192" t="str">
            <v>USD</v>
          </cell>
          <cell r="E192" t="str">
            <v>015</v>
          </cell>
          <cell r="F192" t="str">
            <v>070</v>
          </cell>
          <cell r="G192" t="str">
            <v>HEWLETT PACKARD CO</v>
          </cell>
          <cell r="H192" t="str">
            <v>5.250 MAR 01 12</v>
          </cell>
          <cell r="I192" t="str">
            <v>428236AL7</v>
          </cell>
          <cell r="J192" t="str">
            <v>B</v>
          </cell>
          <cell r="K192" t="str">
            <v>CAL</v>
          </cell>
          <cell r="L192">
            <v>4375</v>
          </cell>
          <cell r="M192">
            <v>1009862.71</v>
          </cell>
          <cell r="N192">
            <v>1025830</v>
          </cell>
          <cell r="O192">
            <v>1063930</v>
          </cell>
          <cell r="P192">
            <v>1000000</v>
          </cell>
          <cell r="Q192">
            <v>1068305</v>
          </cell>
          <cell r="R192" t="str">
            <v>MS    1</v>
          </cell>
          <cell r="S192">
            <v>40969</v>
          </cell>
          <cell r="T192">
            <v>2012</v>
          </cell>
          <cell r="U192">
            <v>3</v>
          </cell>
          <cell r="V192">
            <v>518</v>
          </cell>
          <cell r="W192" t="str">
            <v>MS</v>
          </cell>
          <cell r="X192">
            <v>5.25</v>
          </cell>
          <cell r="Y192">
            <v>1.38</v>
          </cell>
          <cell r="Z192">
            <v>6.2563505812567326E-4</v>
          </cell>
          <cell r="AA192">
            <v>40451</v>
          </cell>
          <cell r="AB192">
            <v>54067.29</v>
          </cell>
          <cell r="AC192">
            <v>2.6099999999999998E-2</v>
          </cell>
          <cell r="AD192">
            <v>1</v>
          </cell>
          <cell r="AE192">
            <v>106.39299999999999</v>
          </cell>
          <cell r="AF192" t="str">
            <v>A</v>
          </cell>
          <cell r="AG192">
            <v>102.583</v>
          </cell>
          <cell r="AH192">
            <v>4.5</v>
          </cell>
          <cell r="AI192">
            <v>0.7</v>
          </cell>
          <cell r="AJ192">
            <v>2.0401143199750217E-3</v>
          </cell>
          <cell r="AK192">
            <v>2.5273241906941593E-3</v>
          </cell>
          <cell r="AL192" t="str">
            <v xml:space="preserve">A </v>
          </cell>
          <cell r="AM192" t="str">
            <v>A2</v>
          </cell>
          <cell r="AN192" t="str">
            <v xml:space="preserve">A </v>
          </cell>
          <cell r="AO192" t="str">
            <v>Technology</v>
          </cell>
          <cell r="AP192" t="str">
            <v>Computers</v>
          </cell>
          <cell r="AQ192" t="str">
            <v>UNITED STATES</v>
          </cell>
          <cell r="AR192" t="str">
            <v>#N/A Field Not Applicable</v>
          </cell>
        </row>
        <row r="193">
          <cell r="A193" t="str">
            <v>CP Inc</v>
          </cell>
          <cell r="B193" t="str">
            <v>Inveco</v>
          </cell>
          <cell r="C193" t="str">
            <v>13400002</v>
          </cell>
          <cell r="D193" t="str">
            <v>USD</v>
          </cell>
          <cell r="E193" t="str">
            <v>015</v>
          </cell>
          <cell r="F193" t="str">
            <v>070</v>
          </cell>
          <cell r="G193" t="str">
            <v>HEWLETT PACKARD CO</v>
          </cell>
          <cell r="H193" t="str">
            <v>6.125 MAR 01 14</v>
          </cell>
          <cell r="I193" t="str">
            <v>428236AT0</v>
          </cell>
          <cell r="J193" t="str">
            <v>B</v>
          </cell>
          <cell r="K193" t="str">
            <v>CAL</v>
          </cell>
          <cell r="L193">
            <v>5104.17</v>
          </cell>
          <cell r="M193">
            <v>1112985.76</v>
          </cell>
          <cell r="N193">
            <v>1134550</v>
          </cell>
          <cell r="O193">
            <v>1155610</v>
          </cell>
          <cell r="P193">
            <v>1000000</v>
          </cell>
          <cell r="Q193">
            <v>1160714.17</v>
          </cell>
          <cell r="R193" t="str">
            <v>MS    1</v>
          </cell>
          <cell r="S193">
            <v>41699</v>
          </cell>
          <cell r="T193">
            <v>2014</v>
          </cell>
          <cell r="U193">
            <v>3</v>
          </cell>
          <cell r="V193">
            <v>1248</v>
          </cell>
          <cell r="W193" t="str">
            <v>MS</v>
          </cell>
          <cell r="X193">
            <v>6.125</v>
          </cell>
          <cell r="Y193">
            <v>3.12</v>
          </cell>
          <cell r="Z193">
            <v>1.558920099400082E-3</v>
          </cell>
          <cell r="AA193">
            <v>40451</v>
          </cell>
          <cell r="AB193">
            <v>42624.24</v>
          </cell>
          <cell r="AC193">
            <v>0.1183</v>
          </cell>
          <cell r="AD193">
            <v>1</v>
          </cell>
          <cell r="AE193">
            <v>115.56100000000001</v>
          </cell>
          <cell r="AF193" t="str">
            <v>A</v>
          </cell>
          <cell r="AG193">
            <v>113.455</v>
          </cell>
          <cell r="AH193">
            <v>2.6</v>
          </cell>
          <cell r="AI193">
            <v>1.4</v>
          </cell>
          <cell r="AJ193">
            <v>1.2991000828334017E-3</v>
          </cell>
          <cell r="AK193">
            <v>1.6093446496262232E-3</v>
          </cell>
          <cell r="AL193" t="str">
            <v xml:space="preserve">A </v>
          </cell>
          <cell r="AM193" t="str">
            <v>A2</v>
          </cell>
          <cell r="AN193" t="str">
            <v xml:space="preserve">A </v>
          </cell>
          <cell r="AO193" t="str">
            <v>Technology</v>
          </cell>
          <cell r="AP193" t="str">
            <v>Computers</v>
          </cell>
          <cell r="AQ193" t="str">
            <v>UNITED STATES</v>
          </cell>
          <cell r="AR193" t="str">
            <v>#N/A Field Not Applicable</v>
          </cell>
        </row>
        <row r="194">
          <cell r="A194" t="str">
            <v>CP Inc</v>
          </cell>
          <cell r="B194" t="str">
            <v>Inveco</v>
          </cell>
          <cell r="C194" t="str">
            <v>13400002</v>
          </cell>
          <cell r="D194" t="str">
            <v>USD</v>
          </cell>
          <cell r="E194" t="str">
            <v>015</v>
          </cell>
          <cell r="F194" t="str">
            <v>070</v>
          </cell>
          <cell r="G194" t="str">
            <v>HEWLETT PACKARD CO</v>
          </cell>
          <cell r="H194" t="str">
            <v>4.750 JUN 02 14</v>
          </cell>
          <cell r="I194" t="str">
            <v>428236AV5</v>
          </cell>
          <cell r="J194" t="str">
            <v>B</v>
          </cell>
          <cell r="K194" t="str">
            <v>CAL</v>
          </cell>
          <cell r="L194">
            <v>15701.39</v>
          </cell>
          <cell r="M194">
            <v>1091603.58</v>
          </cell>
          <cell r="N194">
            <v>1099260</v>
          </cell>
          <cell r="O194">
            <v>1120900</v>
          </cell>
          <cell r="P194">
            <v>1000000</v>
          </cell>
          <cell r="Q194">
            <v>1136601.3899999999</v>
          </cell>
          <cell r="R194" t="str">
            <v>JD    2</v>
          </cell>
          <cell r="S194">
            <v>41792</v>
          </cell>
          <cell r="T194">
            <v>2014</v>
          </cell>
          <cell r="U194">
            <v>6</v>
          </cell>
          <cell r="V194">
            <v>1341</v>
          </cell>
          <cell r="W194" t="str">
            <v>MS</v>
          </cell>
          <cell r="X194">
            <v>4.75</v>
          </cell>
          <cell r="Y194">
            <v>3.36</v>
          </cell>
          <cell r="Z194">
            <v>1.6465839709566589E-3</v>
          </cell>
          <cell r="AA194">
            <v>40451</v>
          </cell>
          <cell r="AB194">
            <v>29296.42</v>
          </cell>
          <cell r="AC194">
            <v>0.13600000000000001</v>
          </cell>
          <cell r="AD194">
            <v>1</v>
          </cell>
          <cell r="AE194">
            <v>112.09</v>
          </cell>
          <cell r="AF194" t="str">
            <v>A</v>
          </cell>
          <cell r="AG194">
            <v>109.926</v>
          </cell>
          <cell r="AH194">
            <v>2.1</v>
          </cell>
          <cell r="AI194">
            <v>1.4</v>
          </cell>
          <cell r="AJ194">
            <v>1.0291149818479118E-3</v>
          </cell>
          <cell r="AK194">
            <v>1.2748830607991872E-3</v>
          </cell>
          <cell r="AL194" t="str">
            <v xml:space="preserve">A </v>
          </cell>
          <cell r="AM194" t="str">
            <v>A2</v>
          </cell>
          <cell r="AN194" t="str">
            <v xml:space="preserve">A </v>
          </cell>
          <cell r="AO194" t="str">
            <v>Technology</v>
          </cell>
          <cell r="AP194" t="str">
            <v>Computers</v>
          </cell>
          <cell r="AQ194" t="str">
            <v>UNITED STATES</v>
          </cell>
          <cell r="AR194" t="str">
            <v>#N/A Field Not Applicable</v>
          </cell>
        </row>
        <row r="195">
          <cell r="A195" t="str">
            <v>CP Inc</v>
          </cell>
          <cell r="B195" t="str">
            <v>Inveco</v>
          </cell>
          <cell r="C195" t="str">
            <v>13400002</v>
          </cell>
          <cell r="D195" t="str">
            <v>USD</v>
          </cell>
          <cell r="E195" t="str">
            <v>015</v>
          </cell>
          <cell r="F195" t="str">
            <v>070</v>
          </cell>
          <cell r="G195" t="str">
            <v>HOUSEHOLD FIN CORP</v>
          </cell>
          <cell r="H195" t="str">
            <v>6.375 OCT 15 11</v>
          </cell>
          <cell r="I195" t="str">
            <v>441812JW5</v>
          </cell>
          <cell r="J195" t="str">
            <v>B</v>
          </cell>
          <cell r="K195" t="str">
            <v>ZZZ</v>
          </cell>
          <cell r="L195">
            <v>58791.67</v>
          </cell>
          <cell r="M195">
            <v>2027612.45</v>
          </cell>
          <cell r="N195">
            <v>2096680</v>
          </cell>
          <cell r="O195">
            <v>2106220</v>
          </cell>
          <cell r="P195">
            <v>2000000</v>
          </cell>
          <cell r="Q195">
            <v>2165011.67</v>
          </cell>
          <cell r="R195" t="str">
            <v>AO   15</v>
          </cell>
          <cell r="S195">
            <v>40831</v>
          </cell>
          <cell r="T195">
            <v>2011</v>
          </cell>
          <cell r="U195">
            <v>10</v>
          </cell>
          <cell r="V195">
            <v>380</v>
          </cell>
          <cell r="W195" t="str">
            <v>MS</v>
          </cell>
          <cell r="X195">
            <v>6.375</v>
          </cell>
          <cell r="Y195">
            <v>0.99</v>
          </cell>
          <cell r="Z195">
            <v>9.0115562620687352E-4</v>
          </cell>
          <cell r="AA195">
            <v>40451</v>
          </cell>
          <cell r="AB195">
            <v>78607.55</v>
          </cell>
          <cell r="AC195">
            <v>1.5100000000000001E-2</v>
          </cell>
          <cell r="AD195">
            <v>1</v>
          </cell>
          <cell r="AE195">
            <v>105.31100000000001</v>
          </cell>
          <cell r="AF195" t="str">
            <v>A</v>
          </cell>
          <cell r="AG195">
            <v>104.834</v>
          </cell>
          <cell r="AH195">
            <v>4.9000000000000004</v>
          </cell>
          <cell r="AI195">
            <v>1.2</v>
          </cell>
          <cell r="AJ195">
            <v>4.4602652206198797E-3</v>
          </cell>
          <cell r="AK195">
            <v>5.5254433923695306E-3</v>
          </cell>
          <cell r="AL195" t="str">
            <v xml:space="preserve">A </v>
          </cell>
          <cell r="AM195" t="str">
            <v>A3</v>
          </cell>
          <cell r="AN195" t="str">
            <v xml:space="preserve">A </v>
          </cell>
          <cell r="AO195" t="str">
            <v>Financial</v>
          </cell>
          <cell r="AP195" t="str">
            <v>Diversified Finan Serv</v>
          </cell>
          <cell r="AQ195" t="str">
            <v>UNITED STATES</v>
          </cell>
          <cell r="AR195" t="str">
            <v>#N/A Field Not Applicable</v>
          </cell>
        </row>
        <row r="196">
          <cell r="A196" t="str">
            <v>CP Inc</v>
          </cell>
          <cell r="B196" t="str">
            <v>Inveco</v>
          </cell>
          <cell r="C196" t="str">
            <v>13400002</v>
          </cell>
          <cell r="D196" t="str">
            <v>USD</v>
          </cell>
          <cell r="E196" t="str">
            <v>015</v>
          </cell>
          <cell r="F196" t="str">
            <v>070</v>
          </cell>
          <cell r="G196" t="str">
            <v>IBM INTL GROUP CAP</v>
          </cell>
          <cell r="H196" t="str">
            <v>5.050 OCT 22 12</v>
          </cell>
          <cell r="I196" t="str">
            <v>44924EAB6</v>
          </cell>
          <cell r="J196" t="str">
            <v>B</v>
          </cell>
          <cell r="K196" t="str">
            <v>CAL</v>
          </cell>
          <cell r="L196">
            <v>22304.17</v>
          </cell>
          <cell r="M196">
            <v>1015547.74</v>
          </cell>
          <cell r="N196">
            <v>1033990</v>
          </cell>
          <cell r="O196">
            <v>1087500</v>
          </cell>
          <cell r="P196">
            <v>1000000</v>
          </cell>
          <cell r="Q196">
            <v>1109804.17</v>
          </cell>
          <cell r="R196" t="str">
            <v>AO   22</v>
          </cell>
          <cell r="S196">
            <v>41204</v>
          </cell>
          <cell r="T196">
            <v>2012</v>
          </cell>
          <cell r="U196">
            <v>10</v>
          </cell>
          <cell r="V196">
            <v>753</v>
          </cell>
          <cell r="W196" t="str">
            <v>MS</v>
          </cell>
          <cell r="X196">
            <v>5.05</v>
          </cell>
          <cell r="Y196">
            <v>1.94</v>
          </cell>
          <cell r="Z196">
            <v>8.8446719318356192E-4</v>
          </cell>
          <cell r="AA196">
            <v>40451</v>
          </cell>
          <cell r="AB196">
            <v>71952.259999999995</v>
          </cell>
          <cell r="AC196">
            <v>4.8899999999999999E-2</v>
          </cell>
          <cell r="AD196">
            <v>1</v>
          </cell>
          <cell r="AE196">
            <v>108.75</v>
          </cell>
          <cell r="AF196" t="str">
            <v>A+</v>
          </cell>
          <cell r="AG196">
            <v>103.399</v>
          </cell>
          <cell r="AH196">
            <v>4.2</v>
          </cell>
          <cell r="AI196">
            <v>0.8</v>
          </cell>
          <cell r="AJ196">
            <v>1.9148258821499796E-3</v>
          </cell>
          <cell r="AK196">
            <v>2.3721149964695005E-3</v>
          </cell>
          <cell r="AL196" t="str">
            <v xml:space="preserve">A+ </v>
          </cell>
          <cell r="AM196" t="str">
            <v>A1</v>
          </cell>
          <cell r="AN196" t="str">
            <v xml:space="preserve">A+ </v>
          </cell>
          <cell r="AO196" t="str">
            <v>Financial</v>
          </cell>
          <cell r="AP196" t="str">
            <v>Diversified Finan Serv</v>
          </cell>
          <cell r="AQ196" t="str">
            <v>UNITED STATES</v>
          </cell>
          <cell r="AR196" t="str">
            <v>#N/A Field Not Applicable</v>
          </cell>
        </row>
        <row r="197">
          <cell r="A197" t="str">
            <v>CP Inc</v>
          </cell>
          <cell r="B197" t="str">
            <v>Inveco</v>
          </cell>
          <cell r="C197" t="str">
            <v>13400002</v>
          </cell>
          <cell r="D197" t="str">
            <v>USD</v>
          </cell>
          <cell r="E197" t="str">
            <v>600</v>
          </cell>
          <cell r="F197" t="str">
            <v>070</v>
          </cell>
          <cell r="G197" t="str">
            <v>INTERNATIONAL BK FOR</v>
          </cell>
          <cell r="H197" t="str">
            <v>2.375 MAY 26 15</v>
          </cell>
          <cell r="I197" t="str">
            <v>459058AR4U</v>
          </cell>
          <cell r="J197" t="str">
            <v>B</v>
          </cell>
          <cell r="K197" t="str">
            <v>ZZZ</v>
          </cell>
          <cell r="L197">
            <v>16493.060000000001</v>
          </cell>
          <cell r="M197">
            <v>1991556.5</v>
          </cell>
          <cell r="N197">
            <v>1990920</v>
          </cell>
          <cell r="O197">
            <v>2097150</v>
          </cell>
          <cell r="P197">
            <v>2000000</v>
          </cell>
          <cell r="Q197">
            <v>2113643.06</v>
          </cell>
          <cell r="R197" t="str">
            <v>MN   26</v>
          </cell>
          <cell r="S197">
            <v>42150</v>
          </cell>
          <cell r="T197">
            <v>2015</v>
          </cell>
          <cell r="U197">
            <v>5</v>
          </cell>
          <cell r="V197">
            <v>1699</v>
          </cell>
          <cell r="W197" t="str">
            <v>MS</v>
          </cell>
          <cell r="X197">
            <v>2.375</v>
          </cell>
          <cell r="Y197">
            <v>4.38</v>
          </cell>
          <cell r="Z197">
            <v>3.9160334871304291E-3</v>
          </cell>
          <cell r="AA197">
            <v>40451</v>
          </cell>
          <cell r="AB197">
            <v>105593.5</v>
          </cell>
          <cell r="AC197">
            <v>0.22070000000000001</v>
          </cell>
          <cell r="AD197">
            <v>1</v>
          </cell>
          <cell r="AE197">
            <v>104.85799999999999</v>
          </cell>
          <cell r="AF197" t="str">
            <v>N/R</v>
          </cell>
          <cell r="AG197">
            <v>99.546000000000006</v>
          </cell>
          <cell r="AH197">
            <v>2.5</v>
          </cell>
          <cell r="AI197">
            <v>1.3</v>
          </cell>
          <cell r="AJ197">
            <v>2.2351789310105191E-3</v>
          </cell>
          <cell r="AK197">
            <v>2.7689731538877486E-3</v>
          </cell>
          <cell r="AL197" t="str">
            <v>NR</v>
          </cell>
          <cell r="AM197" t="str">
            <v>Aaa</v>
          </cell>
          <cell r="AN197" t="str">
            <v>NR</v>
          </cell>
          <cell r="AO197" t="str">
            <v>Government</v>
          </cell>
          <cell r="AP197" t="str">
            <v>Multi-National</v>
          </cell>
          <cell r="AQ197" t="str">
            <v>SNAT</v>
          </cell>
          <cell r="AR197" t="str">
            <v>#N/A Field Not Applicable</v>
          </cell>
        </row>
        <row r="198">
          <cell r="A198" t="str">
            <v>CP Inc</v>
          </cell>
          <cell r="B198" t="str">
            <v>Inveco</v>
          </cell>
          <cell r="C198" t="str">
            <v>13400002</v>
          </cell>
          <cell r="D198" t="str">
            <v>USD</v>
          </cell>
          <cell r="E198" t="str">
            <v>015</v>
          </cell>
          <cell r="F198" t="str">
            <v>070</v>
          </cell>
          <cell r="G198" t="str">
            <v>INTL BUSINESS MCHN</v>
          </cell>
          <cell r="H198" t="str">
            <v>4.750 NOV 29 12</v>
          </cell>
          <cell r="I198" t="str">
            <v>459200BA8</v>
          </cell>
          <cell r="J198" t="str">
            <v>B</v>
          </cell>
          <cell r="K198" t="str">
            <v>CAL</v>
          </cell>
          <cell r="L198">
            <v>32194.44</v>
          </cell>
          <cell r="M198">
            <v>2008300.66</v>
          </cell>
          <cell r="N198">
            <v>2019060</v>
          </cell>
          <cell r="O198">
            <v>2174620</v>
          </cell>
          <cell r="P198">
            <v>2000000</v>
          </cell>
          <cell r="Q198">
            <v>2206814.44</v>
          </cell>
          <cell r="R198" t="str">
            <v>MN   29</v>
          </cell>
          <cell r="S198">
            <v>41242</v>
          </cell>
          <cell r="T198">
            <v>2012</v>
          </cell>
          <cell r="U198">
            <v>11</v>
          </cell>
          <cell r="V198">
            <v>791</v>
          </cell>
          <cell r="W198" t="str">
            <v>MS</v>
          </cell>
          <cell r="X198">
            <v>4.75</v>
          </cell>
          <cell r="Y198">
            <v>2.0499999999999998</v>
          </cell>
          <cell r="Z198">
            <v>1.8482565191299094E-3</v>
          </cell>
          <cell r="AA198">
            <v>40451</v>
          </cell>
          <cell r="AB198">
            <v>166319.34</v>
          </cell>
          <cell r="AC198">
            <v>5.3699999999999998E-2</v>
          </cell>
          <cell r="AD198">
            <v>1</v>
          </cell>
          <cell r="AE198">
            <v>108.73100000000001</v>
          </cell>
          <cell r="AF198" t="str">
            <v>A+</v>
          </cell>
          <cell r="AG198">
            <v>100.95300000000002</v>
          </cell>
          <cell r="AH198">
            <v>4.5</v>
          </cell>
          <cell r="AI198">
            <v>0.7</v>
          </cell>
          <cell r="AJ198">
            <v>4.0571484566266306E-3</v>
          </cell>
          <cell r="AK198">
            <v>5.0260563044307724E-3</v>
          </cell>
          <cell r="AL198" t="str">
            <v xml:space="preserve">A+ </v>
          </cell>
          <cell r="AM198" t="str">
            <v>A1</v>
          </cell>
          <cell r="AN198" t="str">
            <v xml:space="preserve">A+ </v>
          </cell>
          <cell r="AO198" t="str">
            <v>Technology</v>
          </cell>
          <cell r="AP198" t="str">
            <v>Computers</v>
          </cell>
          <cell r="AQ198" t="str">
            <v>UNITED STATES</v>
          </cell>
          <cell r="AR198" t="str">
            <v>#N/A Field Not Applicable</v>
          </cell>
        </row>
        <row r="199">
          <cell r="A199" t="str">
            <v>CP Inc</v>
          </cell>
          <cell r="B199" t="str">
            <v>Inveco</v>
          </cell>
          <cell r="C199" t="str">
            <v>13400002</v>
          </cell>
          <cell r="D199" t="str">
            <v>USD</v>
          </cell>
          <cell r="E199" t="str">
            <v>015</v>
          </cell>
          <cell r="F199" t="str">
            <v>070</v>
          </cell>
          <cell r="G199" t="str">
            <v>JPMORGAN CHASE &amp; CO</v>
          </cell>
          <cell r="H199" t="str">
            <v>4.500 NOV 15 10</v>
          </cell>
          <cell r="I199" t="str">
            <v>46625HBA7</v>
          </cell>
          <cell r="J199" t="str">
            <v>B</v>
          </cell>
          <cell r="K199" t="str">
            <v>ZZZ</v>
          </cell>
          <cell r="L199">
            <v>34000</v>
          </cell>
          <cell r="M199">
            <v>2001191.61</v>
          </cell>
          <cell r="N199">
            <v>2022720</v>
          </cell>
          <cell r="O199">
            <v>2009140</v>
          </cell>
          <cell r="P199">
            <v>2000000</v>
          </cell>
          <cell r="Q199">
            <v>2043140</v>
          </cell>
          <cell r="R199" t="str">
            <v>MN   15</v>
          </cell>
          <cell r="S199">
            <v>40497</v>
          </cell>
          <cell r="T199">
            <v>2010</v>
          </cell>
          <cell r="U199">
            <v>11</v>
          </cell>
          <cell r="V199">
            <v>46</v>
          </cell>
          <cell r="W199" t="str">
            <v>MS</v>
          </cell>
          <cell r="X199">
            <v>4.5</v>
          </cell>
          <cell r="Y199">
            <v>0.12</v>
          </cell>
          <cell r="Z199">
            <v>1.0780764870701732E-4</v>
          </cell>
          <cell r="AA199">
            <v>40451</v>
          </cell>
          <cell r="AB199">
            <v>7948.39</v>
          </cell>
          <cell r="AC199">
            <v>8.0000000000000004E-4</v>
          </cell>
          <cell r="AD199">
            <v>1</v>
          </cell>
          <cell r="AE199">
            <v>100.45700000000001</v>
          </cell>
          <cell r="AF199" t="str">
            <v>A+</v>
          </cell>
          <cell r="AG199">
            <v>101.13600000000001</v>
          </cell>
          <cell r="AH199">
            <v>4</v>
          </cell>
          <cell r="AI199">
            <v>0.8</v>
          </cell>
          <cell r="AJ199">
            <v>3.5935882902339107E-3</v>
          </cell>
          <cell r="AK199">
            <v>4.4517910238552824E-3</v>
          </cell>
          <cell r="AL199" t="str">
            <v xml:space="preserve">A+ </v>
          </cell>
          <cell r="AM199" t="str">
            <v>Aa3</v>
          </cell>
          <cell r="AN199" t="str">
            <v xml:space="preserve">A+ </v>
          </cell>
          <cell r="AO199" t="str">
            <v>Financial</v>
          </cell>
          <cell r="AP199" t="str">
            <v>Banks</v>
          </cell>
          <cell r="AQ199" t="str">
            <v>UNITED STATES</v>
          </cell>
          <cell r="AR199" t="str">
            <v>#N/A Field Not Applicable</v>
          </cell>
        </row>
        <row r="200">
          <cell r="A200" t="str">
            <v>CP Inc</v>
          </cell>
          <cell r="B200" t="str">
            <v>Inveco</v>
          </cell>
          <cell r="C200" t="str">
            <v>13400002</v>
          </cell>
          <cell r="D200" t="str">
            <v>USD</v>
          </cell>
          <cell r="E200" t="str">
            <v>015</v>
          </cell>
          <cell r="F200" t="str">
            <v>070</v>
          </cell>
          <cell r="G200" t="str">
            <v>JP MORGAN CHASE &amp; CO</v>
          </cell>
          <cell r="H200" t="str">
            <v>5.600 JUN 01 11</v>
          </cell>
          <cell r="I200" t="str">
            <v>46625HGG9</v>
          </cell>
          <cell r="J200" t="str">
            <v>B</v>
          </cell>
          <cell r="K200" t="str">
            <v>ZZZ</v>
          </cell>
          <cell r="L200">
            <v>46666.67</v>
          </cell>
          <cell r="M200">
            <v>2524772.2000000002</v>
          </cell>
          <cell r="N200">
            <v>2615807.5</v>
          </cell>
          <cell r="O200">
            <v>2581625</v>
          </cell>
          <cell r="P200">
            <v>2500000</v>
          </cell>
          <cell r="Q200">
            <v>2628291.67</v>
          </cell>
          <cell r="R200" t="str">
            <v>JD    1</v>
          </cell>
          <cell r="S200">
            <v>40695</v>
          </cell>
          <cell r="T200">
            <v>2011</v>
          </cell>
          <cell r="U200">
            <v>6</v>
          </cell>
          <cell r="V200">
            <v>244</v>
          </cell>
          <cell r="W200" t="str">
            <v>MS</v>
          </cell>
          <cell r="X200">
            <v>5.6</v>
          </cell>
          <cell r="Y200">
            <v>0.65</v>
          </cell>
          <cell r="Z200">
            <v>7.3674163049387755E-4</v>
          </cell>
          <cell r="AA200">
            <v>40451</v>
          </cell>
          <cell r="AB200">
            <v>56852.800000000003</v>
          </cell>
          <cell r="AC200">
            <v>7.6E-3</v>
          </cell>
          <cell r="AD200">
            <v>1</v>
          </cell>
          <cell r="AE200">
            <v>103.265</v>
          </cell>
          <cell r="AF200" t="str">
            <v>A+</v>
          </cell>
          <cell r="AG200">
            <v>104.63200000000001</v>
          </cell>
          <cell r="AH200">
            <v>4</v>
          </cell>
          <cell r="AI200">
            <v>0.7</v>
          </cell>
          <cell r="AJ200">
            <v>4.5337946491930924E-3</v>
          </cell>
          <cell r="AK200">
            <v>5.6165327503243699E-3</v>
          </cell>
          <cell r="AL200" t="str">
            <v xml:space="preserve">A+ </v>
          </cell>
          <cell r="AM200" t="str">
            <v>Aa3</v>
          </cell>
          <cell r="AN200" t="str">
            <v xml:space="preserve">A+ </v>
          </cell>
          <cell r="AO200" t="str">
            <v>Financial</v>
          </cell>
          <cell r="AP200" t="str">
            <v>Banks</v>
          </cell>
          <cell r="AQ200" t="str">
            <v>UNITED STATES</v>
          </cell>
          <cell r="AR200" t="str">
            <v>#N/A Field Not Applicable</v>
          </cell>
        </row>
        <row r="201">
          <cell r="A201" t="str">
            <v>CP Inc</v>
          </cell>
          <cell r="B201" t="str">
            <v>Inveco</v>
          </cell>
          <cell r="C201" t="str">
            <v>13400002</v>
          </cell>
          <cell r="D201" t="str">
            <v>USD</v>
          </cell>
          <cell r="E201" t="str">
            <v>015</v>
          </cell>
          <cell r="F201" t="str">
            <v>070</v>
          </cell>
          <cell r="G201" t="str">
            <v>JPMORGAN CHASE &amp; CO</v>
          </cell>
          <cell r="H201" t="str">
            <v>2.125 JUN 22 12</v>
          </cell>
          <cell r="I201" t="str">
            <v>481247AE4</v>
          </cell>
          <cell r="J201" t="str">
            <v>B</v>
          </cell>
          <cell r="K201" t="str">
            <v>ZZZ</v>
          </cell>
          <cell r="L201">
            <v>11103.13</v>
          </cell>
          <cell r="M201">
            <v>1894990.37</v>
          </cell>
          <cell r="N201">
            <v>1890251.1</v>
          </cell>
          <cell r="O201">
            <v>1952877</v>
          </cell>
          <cell r="P201">
            <v>1900000</v>
          </cell>
          <cell r="Q201">
            <v>1963980.13</v>
          </cell>
          <cell r="R201" t="str">
            <v>JD   22</v>
          </cell>
          <cell r="S201">
            <v>41082</v>
          </cell>
          <cell r="T201">
            <v>2012</v>
          </cell>
          <cell r="U201">
            <v>6</v>
          </cell>
          <cell r="V201">
            <v>631</v>
          </cell>
          <cell r="W201" t="str">
            <v>MS</v>
          </cell>
          <cell r="X201">
            <v>2.125</v>
          </cell>
          <cell r="Y201">
            <v>1.69</v>
          </cell>
          <cell r="Z201">
            <v>1.4377168628941612E-3</v>
          </cell>
          <cell r="AA201">
            <v>40451</v>
          </cell>
          <cell r="AB201">
            <v>57886.63</v>
          </cell>
          <cell r="AC201">
            <v>3.7400000000000003E-2</v>
          </cell>
          <cell r="AD201">
            <v>1</v>
          </cell>
          <cell r="AE201">
            <v>102.78299999999999</v>
          </cell>
          <cell r="AF201" t="str">
            <v>AAA</v>
          </cell>
          <cell r="AG201">
            <v>99.486999999999995</v>
          </cell>
          <cell r="AH201">
            <v>2.4</v>
          </cell>
          <cell r="AI201">
            <v>0.5</v>
          </cell>
          <cell r="AJ201">
            <v>2.0417280893171522E-3</v>
          </cell>
          <cell r="AK201">
            <v>2.5293233523375207E-3</v>
          </cell>
          <cell r="AL201" t="str">
            <v>AAA</v>
          </cell>
          <cell r="AM201" t="str">
            <v>Aaa</v>
          </cell>
          <cell r="AN201" t="str">
            <v>AAA</v>
          </cell>
          <cell r="AO201" t="str">
            <v>Financial</v>
          </cell>
          <cell r="AP201" t="str">
            <v>Banks</v>
          </cell>
          <cell r="AQ201" t="str">
            <v>UNITED STATES</v>
          </cell>
          <cell r="AR201" t="str">
            <v>#N/A Field Not Applicable</v>
          </cell>
        </row>
        <row r="202">
          <cell r="A202" t="str">
            <v>CP Inc</v>
          </cell>
          <cell r="B202" t="str">
            <v>Inveco</v>
          </cell>
          <cell r="C202" t="str">
            <v>13400002</v>
          </cell>
          <cell r="D202" t="str">
            <v>USD</v>
          </cell>
          <cell r="E202" t="str">
            <v>015</v>
          </cell>
          <cell r="F202" t="str">
            <v>070</v>
          </cell>
          <cell r="G202" t="str">
            <v>MCDONNELL DOUGLAS</v>
          </cell>
          <cell r="H202" t="str">
            <v>9.750 APR 01 12</v>
          </cell>
          <cell r="I202" t="str">
            <v>580169AM2</v>
          </cell>
          <cell r="J202" t="str">
            <v>B</v>
          </cell>
          <cell r="K202" t="str">
            <v>CAL</v>
          </cell>
          <cell r="L202">
            <v>24375</v>
          </cell>
          <cell r="M202">
            <v>528238.18000000005</v>
          </cell>
          <cell r="N202">
            <v>590795</v>
          </cell>
          <cell r="O202">
            <v>564140.63</v>
          </cell>
          <cell r="P202">
            <v>500000</v>
          </cell>
          <cell r="Q202">
            <v>588515.63</v>
          </cell>
          <cell r="R202" t="str">
            <v>AO    1</v>
          </cell>
          <cell r="S202">
            <v>41000</v>
          </cell>
          <cell r="T202">
            <v>2012</v>
          </cell>
          <cell r="U202">
            <v>4</v>
          </cell>
          <cell r="V202">
            <v>549</v>
          </cell>
          <cell r="W202" t="str">
            <v>MS</v>
          </cell>
          <cell r="X202">
            <v>9.75</v>
          </cell>
          <cell r="Y202">
            <v>1.37</v>
          </cell>
          <cell r="Z202">
            <v>3.248852613868879E-4</v>
          </cell>
          <cell r="AA202">
            <v>40451</v>
          </cell>
          <cell r="AB202">
            <v>35902.449999999997</v>
          </cell>
          <cell r="AC202">
            <v>2.69E-2</v>
          </cell>
          <cell r="AD202">
            <v>1</v>
          </cell>
          <cell r="AE202">
            <v>112.82799999999999</v>
          </cell>
          <cell r="AF202" t="str">
            <v>A</v>
          </cell>
          <cell r="AG202">
            <v>118.15900000000002</v>
          </cell>
          <cell r="AH202">
            <v>0.3</v>
          </cell>
          <cell r="AI202">
            <v>1.1000000000000001</v>
          </cell>
          <cell r="AJ202">
            <v>7.1142757967931642E-5</v>
          </cell>
          <cell r="AK202">
            <v>8.8132714644762979E-5</v>
          </cell>
          <cell r="AL202" t="str">
            <v xml:space="preserve">A </v>
          </cell>
          <cell r="AM202" t="str">
            <v>A2</v>
          </cell>
          <cell r="AN202" t="str">
            <v xml:space="preserve">A </v>
          </cell>
          <cell r="AO202" t="str">
            <v>Industrial</v>
          </cell>
          <cell r="AP202" t="str">
            <v>Aerospace/Defense</v>
          </cell>
          <cell r="AQ202" t="str">
            <v>UNITED STATES</v>
          </cell>
          <cell r="AR202" t="str">
            <v>#N/A Field Not Applicable</v>
          </cell>
        </row>
        <row r="203">
          <cell r="A203" t="str">
            <v>CP Inc</v>
          </cell>
          <cell r="B203" t="str">
            <v>Inveco</v>
          </cell>
          <cell r="C203" t="str">
            <v>13400002</v>
          </cell>
          <cell r="D203" t="str">
            <v>USD</v>
          </cell>
          <cell r="E203" t="str">
            <v>015</v>
          </cell>
          <cell r="F203" t="str">
            <v>070</v>
          </cell>
          <cell r="G203" t="str">
            <v>MERCK &amp; CO INC</v>
          </cell>
          <cell r="H203" t="str">
            <v>1.875 JUN 30 11</v>
          </cell>
          <cell r="I203" t="str">
            <v>589331AR8</v>
          </cell>
          <cell r="J203" t="str">
            <v>B</v>
          </cell>
          <cell r="K203" t="str">
            <v>CAL</v>
          </cell>
          <cell r="L203">
            <v>4858.07</v>
          </cell>
          <cell r="M203">
            <v>1024908.97</v>
          </cell>
          <cell r="N203">
            <v>1024754</v>
          </cell>
          <cell r="O203">
            <v>1036715.75</v>
          </cell>
          <cell r="P203">
            <v>1025000</v>
          </cell>
          <cell r="Q203">
            <v>1041573.82</v>
          </cell>
          <cell r="R203" t="str">
            <v>JD   30</v>
          </cell>
          <cell r="S203">
            <v>40724</v>
          </cell>
          <cell r="T203">
            <v>2011</v>
          </cell>
          <cell r="U203">
            <v>6</v>
          </cell>
          <cell r="V203">
            <v>273</v>
          </cell>
          <cell r="W203" t="str">
            <v>MS</v>
          </cell>
          <cell r="X203">
            <v>1.875</v>
          </cell>
          <cell r="Y203">
            <v>0.74</v>
          </cell>
          <cell r="Z203">
            <v>3.4048396871518173E-4</v>
          </cell>
          <cell r="AA203">
            <v>40451</v>
          </cell>
          <cell r="AB203">
            <v>11806.78</v>
          </cell>
          <cell r="AC203">
            <v>9.300000000000001E-3</v>
          </cell>
          <cell r="AD203">
            <v>1</v>
          </cell>
          <cell r="AE203">
            <v>101.14299999999999</v>
          </cell>
          <cell r="AF203" t="str">
            <v>AA-</v>
          </cell>
          <cell r="AG203">
            <v>99.975999999999999</v>
          </cell>
          <cell r="AH203">
            <v>1.9</v>
          </cell>
          <cell r="AI203">
            <v>0.3</v>
          </cell>
          <cell r="AJ203">
            <v>8.7421559534979086E-4</v>
          </cell>
          <cell r="AK203">
            <v>1.0829913796383105E-3</v>
          </cell>
          <cell r="AL203" t="str">
            <v>AA-</v>
          </cell>
          <cell r="AM203" t="str">
            <v>Aa3</v>
          </cell>
          <cell r="AN203" t="str">
            <v>AA-</v>
          </cell>
          <cell r="AO203" t="str">
            <v>Consumer, Non-cyclical</v>
          </cell>
          <cell r="AP203" t="str">
            <v>Pharmaceuticals</v>
          </cell>
          <cell r="AQ203" t="str">
            <v>UNITED STATES</v>
          </cell>
          <cell r="AR203" t="str">
            <v>#N/A Field Not Applicable</v>
          </cell>
        </row>
        <row r="204">
          <cell r="A204" t="str">
            <v>CP Inc</v>
          </cell>
          <cell r="B204" t="str">
            <v>Inveco</v>
          </cell>
          <cell r="C204" t="str">
            <v>13400002</v>
          </cell>
          <cell r="D204" t="str">
            <v>USD</v>
          </cell>
          <cell r="E204" t="str">
            <v>015</v>
          </cell>
          <cell r="F204" t="str">
            <v>070</v>
          </cell>
          <cell r="G204" t="str">
            <v>METROPOLITAN LIFE GL</v>
          </cell>
          <cell r="H204" t="str">
            <v>5.125 APR 10 13</v>
          </cell>
          <cell r="I204" t="str">
            <v>592179JG1</v>
          </cell>
          <cell r="J204" t="str">
            <v>B</v>
          </cell>
          <cell r="K204" t="str">
            <v>ZZZ</v>
          </cell>
          <cell r="L204">
            <v>73031.25</v>
          </cell>
          <cell r="M204">
            <v>3150241.67</v>
          </cell>
          <cell r="N204">
            <v>3181170</v>
          </cell>
          <cell r="O204">
            <v>3265312.5</v>
          </cell>
          <cell r="P204">
            <v>3000000</v>
          </cell>
          <cell r="Q204">
            <v>3338343.75</v>
          </cell>
          <cell r="R204" t="str">
            <v>AO   10</v>
          </cell>
          <cell r="S204">
            <v>41374</v>
          </cell>
          <cell r="T204">
            <v>2013</v>
          </cell>
          <cell r="U204">
            <v>4</v>
          </cell>
          <cell r="V204">
            <v>923</v>
          </cell>
          <cell r="W204" t="str">
            <v>MS</v>
          </cell>
          <cell r="X204">
            <v>5.125</v>
          </cell>
          <cell r="Y204">
            <v>2.34</v>
          </cell>
          <cell r="Z204">
            <v>3.3093247239731169E-3</v>
          </cell>
          <cell r="AA204">
            <v>40451</v>
          </cell>
          <cell r="AB204">
            <v>115070.83</v>
          </cell>
          <cell r="AC204">
            <v>6.9099999999999995E-2</v>
          </cell>
          <cell r="AD204">
            <v>1</v>
          </cell>
          <cell r="AE204">
            <v>108.84399999999999</v>
          </cell>
          <cell r="AF204" t="str">
            <v>AA-</v>
          </cell>
          <cell r="AG204">
            <v>106.039</v>
          </cell>
          <cell r="AH204">
            <v>3.2</v>
          </cell>
          <cell r="AI204">
            <v>1.5</v>
          </cell>
          <cell r="AJ204">
            <v>4.5255722720999895E-3</v>
          </cell>
          <cell r="AK204">
            <v>5.6063467463691296E-3</v>
          </cell>
          <cell r="AL204" t="str">
            <v>AA-</v>
          </cell>
          <cell r="AM204" t="str">
            <v>Aa3</v>
          </cell>
          <cell r="AN204" t="str">
            <v>AA-</v>
          </cell>
          <cell r="AO204" t="str">
            <v>Financial</v>
          </cell>
          <cell r="AP204" t="str">
            <v>Insurance</v>
          </cell>
          <cell r="AQ204" t="str">
            <v>UNITED STATES</v>
          </cell>
          <cell r="AR204" t="str">
            <v>#N/A Field Not Applicable</v>
          </cell>
        </row>
        <row r="205">
          <cell r="A205" t="str">
            <v>CP Inc</v>
          </cell>
          <cell r="B205" t="str">
            <v>Inveco</v>
          </cell>
          <cell r="C205" t="str">
            <v>13400002</v>
          </cell>
          <cell r="D205" t="str">
            <v>USD</v>
          </cell>
          <cell r="E205" t="str">
            <v>015</v>
          </cell>
          <cell r="F205" t="str">
            <v>070</v>
          </cell>
          <cell r="G205" t="str">
            <v>MICROSOFT CORP</v>
          </cell>
          <cell r="H205" t="str">
            <v>2.950 JUN 01 14</v>
          </cell>
          <cell r="I205" t="str">
            <v>594918AB0</v>
          </cell>
          <cell r="J205" t="str">
            <v>B</v>
          </cell>
          <cell r="K205" t="str">
            <v>ZZZ</v>
          </cell>
          <cell r="L205">
            <v>29500</v>
          </cell>
          <cell r="M205">
            <v>2990697.61</v>
          </cell>
          <cell r="N205">
            <v>2987564.39</v>
          </cell>
          <cell r="O205">
            <v>3180468.75</v>
          </cell>
          <cell r="P205">
            <v>3000000</v>
          </cell>
          <cell r="Q205">
            <v>3209968.75</v>
          </cell>
          <cell r="R205" t="str">
            <v>JD    1</v>
          </cell>
          <cell r="S205">
            <v>41791</v>
          </cell>
          <cell r="T205">
            <v>2014</v>
          </cell>
          <cell r="U205">
            <v>6</v>
          </cell>
          <cell r="V205">
            <v>1340</v>
          </cell>
          <cell r="W205" t="str">
            <v>MS</v>
          </cell>
          <cell r="X205">
            <v>2.95</v>
          </cell>
          <cell r="Y205">
            <v>3.46</v>
          </cell>
          <cell r="Z205">
            <v>4.645454996161741E-3</v>
          </cell>
          <cell r="AA205">
            <v>40451</v>
          </cell>
          <cell r="AB205">
            <v>189771.14</v>
          </cell>
          <cell r="AC205">
            <v>0.1411</v>
          </cell>
          <cell r="AD205">
            <v>1</v>
          </cell>
          <cell r="AE205">
            <v>106.01600000000001</v>
          </cell>
          <cell r="AF205" t="str">
            <v>AAA</v>
          </cell>
          <cell r="AG205">
            <v>99.584999999999994</v>
          </cell>
          <cell r="AH205">
            <v>3</v>
          </cell>
          <cell r="AI205">
            <v>1.3</v>
          </cell>
          <cell r="AJ205">
            <v>4.027851152741394E-3</v>
          </cell>
          <cell r="AK205">
            <v>4.9897623653576998E-3</v>
          </cell>
          <cell r="AL205" t="str">
            <v>AAA</v>
          </cell>
          <cell r="AM205" t="str">
            <v>Aaa</v>
          </cell>
          <cell r="AN205" t="str">
            <v>AAA</v>
          </cell>
          <cell r="AO205" t="str">
            <v>Technology</v>
          </cell>
          <cell r="AP205" t="str">
            <v>Software</v>
          </cell>
          <cell r="AQ205" t="str">
            <v>UNITED STATES</v>
          </cell>
          <cell r="AR205" t="str">
            <v>#N/A Field Not Applicable</v>
          </cell>
        </row>
        <row r="206">
          <cell r="A206" t="str">
            <v>CP Inc</v>
          </cell>
          <cell r="B206" t="str">
            <v>Inveco</v>
          </cell>
          <cell r="C206" t="str">
            <v>13400002</v>
          </cell>
          <cell r="D206" t="str">
            <v>USD</v>
          </cell>
          <cell r="E206" t="str">
            <v>015</v>
          </cell>
          <cell r="F206" t="str">
            <v>070</v>
          </cell>
          <cell r="G206" t="str">
            <v>MONSANTO CO</v>
          </cell>
          <cell r="H206" t="str">
            <v>7.375 AUG 15 12</v>
          </cell>
          <cell r="I206" t="str">
            <v>61166WAA9</v>
          </cell>
          <cell r="J206" t="str">
            <v>B</v>
          </cell>
          <cell r="K206" t="str">
            <v>CAL</v>
          </cell>
          <cell r="L206">
            <v>9706.32</v>
          </cell>
          <cell r="M206">
            <v>1084847.1299999999</v>
          </cell>
          <cell r="N206">
            <v>1156453.1000000001</v>
          </cell>
          <cell r="O206">
            <v>1146029.5</v>
          </cell>
          <cell r="P206">
            <v>1030000</v>
          </cell>
          <cell r="Q206">
            <v>1155735.82</v>
          </cell>
          <cell r="R206" t="str">
            <v>FA   15</v>
          </cell>
          <cell r="S206">
            <v>41136</v>
          </cell>
          <cell r="T206">
            <v>2012</v>
          </cell>
          <cell r="U206">
            <v>8</v>
          </cell>
          <cell r="V206">
            <v>685</v>
          </cell>
          <cell r="W206" t="str">
            <v>MS</v>
          </cell>
          <cell r="X206">
            <v>7.375</v>
          </cell>
          <cell r="Y206">
            <v>1.77</v>
          </cell>
          <cell r="Z206">
            <v>8.6202818420015018E-4</v>
          </cell>
          <cell r="AA206">
            <v>40451</v>
          </cell>
          <cell r="AB206">
            <v>61182.37</v>
          </cell>
          <cell r="AC206">
            <v>4.0999999999999995E-2</v>
          </cell>
          <cell r="AD206">
            <v>1</v>
          </cell>
          <cell r="AE206">
            <v>111.265</v>
          </cell>
          <cell r="AF206" t="str">
            <v>A+</v>
          </cell>
          <cell r="AG206">
            <v>112.277</v>
          </cell>
          <cell r="AH206">
            <v>4.2</v>
          </cell>
          <cell r="AI206">
            <v>1.3</v>
          </cell>
          <cell r="AJ206">
            <v>2.0454906065766275E-3</v>
          </cell>
          <cell r="AK206">
            <v>2.5339844150998724E-3</v>
          </cell>
          <cell r="AL206" t="str">
            <v xml:space="preserve">A+ </v>
          </cell>
          <cell r="AM206" t="str">
            <v>A2</v>
          </cell>
          <cell r="AN206" t="str">
            <v xml:space="preserve">A+ </v>
          </cell>
          <cell r="AO206" t="str">
            <v>Basic Materials</v>
          </cell>
          <cell r="AP206" t="str">
            <v>Chemicals</v>
          </cell>
          <cell r="AQ206" t="str">
            <v>UNITED STATES</v>
          </cell>
          <cell r="AR206" t="str">
            <v>#N/A Field Not Applicable</v>
          </cell>
        </row>
        <row r="207">
          <cell r="A207" t="str">
            <v>CP Inc</v>
          </cell>
          <cell r="B207" t="str">
            <v>Inveco</v>
          </cell>
          <cell r="C207" t="str">
            <v>13400002</v>
          </cell>
          <cell r="D207" t="str">
            <v>USD</v>
          </cell>
          <cell r="E207" t="str">
            <v>015</v>
          </cell>
          <cell r="F207" t="str">
            <v>070</v>
          </cell>
          <cell r="G207" t="str">
            <v>NEW YORK LIFE GLOBAL</v>
          </cell>
          <cell r="H207" t="str">
            <v>5.250 OCT 16 12</v>
          </cell>
          <cell r="I207" t="str">
            <v>64952WAJ2</v>
          </cell>
          <cell r="J207" t="str">
            <v>B</v>
          </cell>
          <cell r="K207" t="str">
            <v>ZZZ</v>
          </cell>
          <cell r="L207">
            <v>24062.5</v>
          </cell>
          <cell r="M207">
            <v>1053072.01</v>
          </cell>
          <cell r="N207">
            <v>1081600</v>
          </cell>
          <cell r="O207">
            <v>1086093.75</v>
          </cell>
          <cell r="P207">
            <v>1000000</v>
          </cell>
          <cell r="Q207">
            <v>1110156.25</v>
          </cell>
          <cell r="R207" t="str">
            <v>AO   16</v>
          </cell>
          <cell r="S207">
            <v>41198</v>
          </cell>
          <cell r="T207">
            <v>2012</v>
          </cell>
          <cell r="U207">
            <v>10</v>
          </cell>
          <cell r="V207">
            <v>747</v>
          </cell>
          <cell r="W207" t="str">
            <v>MS</v>
          </cell>
          <cell r="X207">
            <v>5.25</v>
          </cell>
          <cell r="Y207">
            <v>1.92</v>
          </cell>
          <cell r="Z207">
            <v>9.0769293055169363E-4</v>
          </cell>
          <cell r="AA207">
            <v>40451</v>
          </cell>
          <cell r="AB207">
            <v>33021.74</v>
          </cell>
          <cell r="AC207">
            <v>4.7899999999999998E-2</v>
          </cell>
          <cell r="AD207">
            <v>1</v>
          </cell>
          <cell r="AE207">
            <v>108.60899999999999</v>
          </cell>
          <cell r="AF207" t="str">
            <v>AAA</v>
          </cell>
          <cell r="AG207">
            <v>108.16</v>
          </cell>
          <cell r="AH207">
            <v>2.5</v>
          </cell>
          <cell r="AI207">
            <v>1</v>
          </cell>
          <cell r="AJ207">
            <v>1.1818918366558512E-3</v>
          </cell>
          <cell r="AK207">
            <v>1.4641453178961333E-3</v>
          </cell>
          <cell r="AL207" t="str">
            <v>AAA</v>
          </cell>
          <cell r="AM207" t="str">
            <v>Aaa</v>
          </cell>
          <cell r="AN207" t="str">
            <v>AAA</v>
          </cell>
          <cell r="AO207" t="str">
            <v>Financial</v>
          </cell>
          <cell r="AP207" t="str">
            <v>Insurance</v>
          </cell>
          <cell r="AQ207" t="str">
            <v>UNITED STATES</v>
          </cell>
          <cell r="AR207" t="str">
            <v>#N/A Field Not Applicable</v>
          </cell>
        </row>
        <row r="208">
          <cell r="A208" t="str">
            <v>CP Inc</v>
          </cell>
          <cell r="B208" t="str">
            <v>Inveco</v>
          </cell>
          <cell r="C208" t="str">
            <v>13400002</v>
          </cell>
          <cell r="D208" t="str">
            <v>USD</v>
          </cell>
          <cell r="E208" t="str">
            <v>015</v>
          </cell>
          <cell r="F208" t="str">
            <v>070</v>
          </cell>
          <cell r="G208" t="str">
            <v>NORTHERN TR CORP</v>
          </cell>
          <cell r="H208" t="str">
            <v>5.200 NOV 09 12</v>
          </cell>
          <cell r="I208" t="str">
            <v>665859AH7</v>
          </cell>
          <cell r="J208" t="str">
            <v>B</v>
          </cell>
          <cell r="K208" t="str">
            <v>ZZZ</v>
          </cell>
          <cell r="L208">
            <v>21536.67</v>
          </cell>
          <cell r="M208">
            <v>1056799.05</v>
          </cell>
          <cell r="N208">
            <v>1066044</v>
          </cell>
          <cell r="O208">
            <v>1146304.69</v>
          </cell>
          <cell r="P208">
            <v>1050000</v>
          </cell>
          <cell r="Q208">
            <v>1167841.3600000001</v>
          </cell>
          <cell r="R208" t="str">
            <v>MN    9</v>
          </cell>
          <cell r="S208">
            <v>41222</v>
          </cell>
          <cell r="T208">
            <v>2012</v>
          </cell>
          <cell r="U208">
            <v>11</v>
          </cell>
          <cell r="V208">
            <v>771</v>
          </cell>
          <cell r="W208" t="str">
            <v>MS</v>
          </cell>
          <cell r="X208">
            <v>5.2</v>
          </cell>
          <cell r="Y208">
            <v>1.98</v>
          </cell>
          <cell r="Z208">
            <v>9.3937123899350591E-4</v>
          </cell>
          <cell r="AA208">
            <v>40451</v>
          </cell>
          <cell r="AB208">
            <v>89505.63</v>
          </cell>
          <cell r="AC208">
            <v>5.0799999999999998E-2</v>
          </cell>
          <cell r="AD208">
            <v>1</v>
          </cell>
          <cell r="AE208">
            <v>109.17200000000001</v>
          </cell>
          <cell r="AF208" t="str">
            <v>AA-</v>
          </cell>
          <cell r="AG208">
            <v>101.52800000000001</v>
          </cell>
          <cell r="AH208">
            <v>4.9000000000000004</v>
          </cell>
          <cell r="AI208">
            <v>0.8</v>
          </cell>
          <cell r="AJ208">
            <v>2.3247066015495855E-3</v>
          </cell>
          <cell r="AK208">
            <v>2.8798813737235126E-3</v>
          </cell>
          <cell r="AL208" t="str">
            <v>AA-</v>
          </cell>
          <cell r="AM208" t="str">
            <v>A1</v>
          </cell>
          <cell r="AN208" t="str">
            <v>AA-</v>
          </cell>
          <cell r="AO208" t="str">
            <v>Financial</v>
          </cell>
          <cell r="AP208" t="str">
            <v>Banks</v>
          </cell>
          <cell r="AQ208" t="str">
            <v>UNITED STATES</v>
          </cell>
          <cell r="AR208" t="str">
            <v>#N/A Field Not Applicable</v>
          </cell>
        </row>
        <row r="209">
          <cell r="A209" t="str">
            <v>CP Inc</v>
          </cell>
          <cell r="B209" t="str">
            <v>Inveco</v>
          </cell>
          <cell r="C209" t="str">
            <v>13400002</v>
          </cell>
          <cell r="D209" t="str">
            <v>USD</v>
          </cell>
          <cell r="E209" t="str">
            <v>015</v>
          </cell>
          <cell r="F209" t="str">
            <v>070</v>
          </cell>
          <cell r="G209" t="str">
            <v>ORACLE CORP</v>
          </cell>
          <cell r="H209" t="str">
            <v>4.950 APR 15 13</v>
          </cell>
          <cell r="I209" t="str">
            <v>68389XAD7</v>
          </cell>
          <cell r="J209" t="str">
            <v>B</v>
          </cell>
          <cell r="K209" t="str">
            <v>CAL</v>
          </cell>
          <cell r="L209">
            <v>22825</v>
          </cell>
          <cell r="M209">
            <v>1009326.68</v>
          </cell>
          <cell r="N209">
            <v>1018100</v>
          </cell>
          <cell r="O209">
            <v>1101562.5</v>
          </cell>
          <cell r="P209">
            <v>1000000</v>
          </cell>
          <cell r="Q209">
            <v>1124387.5</v>
          </cell>
          <cell r="R209" t="str">
            <v>AO   15</v>
          </cell>
          <cell r="S209">
            <v>41379</v>
          </cell>
          <cell r="T209">
            <v>2013</v>
          </cell>
          <cell r="U209">
            <v>4</v>
          </cell>
          <cell r="V209">
            <v>928</v>
          </cell>
          <cell r="W209" t="str">
            <v>MS</v>
          </cell>
          <cell r="X209">
            <v>4.95</v>
          </cell>
          <cell r="Y209">
            <v>2.37</v>
          </cell>
          <cell r="Z209">
            <v>1.0738898904958864E-3</v>
          </cell>
          <cell r="AA209">
            <v>40451</v>
          </cell>
          <cell r="AB209">
            <v>92235.82</v>
          </cell>
          <cell r="AC209">
            <v>7.0499999999999993E-2</v>
          </cell>
          <cell r="AD209">
            <v>1</v>
          </cell>
          <cell r="AE209">
            <v>110.15600000000001</v>
          </cell>
          <cell r="AF209" t="str">
            <v>A</v>
          </cell>
          <cell r="AG209">
            <v>101.81</v>
          </cell>
          <cell r="AH209">
            <v>4.5</v>
          </cell>
          <cell r="AI209">
            <v>0.9</v>
          </cell>
          <cell r="AJ209">
            <v>2.0390314376504174E-3</v>
          </cell>
          <cell r="AK209">
            <v>2.5259826998434497E-3</v>
          </cell>
          <cell r="AL209" t="str">
            <v xml:space="preserve">A </v>
          </cell>
          <cell r="AM209" t="str">
            <v>A2</v>
          </cell>
          <cell r="AN209" t="str">
            <v xml:space="preserve">A </v>
          </cell>
          <cell r="AO209" t="str">
            <v>Technology</v>
          </cell>
          <cell r="AP209" t="str">
            <v>Software</v>
          </cell>
          <cell r="AQ209" t="str">
            <v>UNITED STATES</v>
          </cell>
          <cell r="AR209" t="str">
            <v>#N/A Field Not Applicable</v>
          </cell>
        </row>
        <row r="210">
          <cell r="A210" t="str">
            <v>CP Inc</v>
          </cell>
          <cell r="B210" t="str">
            <v>Inveco</v>
          </cell>
          <cell r="C210" t="str">
            <v>13400002</v>
          </cell>
          <cell r="D210" t="str">
            <v>USD</v>
          </cell>
          <cell r="E210" t="str">
            <v>015</v>
          </cell>
          <cell r="F210" t="str">
            <v>070</v>
          </cell>
          <cell r="G210" t="str">
            <v>PEPSICO INC</v>
          </cell>
          <cell r="H210" t="str">
            <v>4.650 FEB 15 13</v>
          </cell>
          <cell r="I210" t="str">
            <v>713448BG2</v>
          </cell>
          <cell r="J210" t="str">
            <v>B</v>
          </cell>
          <cell r="K210" t="str">
            <v>ZZZ</v>
          </cell>
          <cell r="L210">
            <v>11883.33</v>
          </cell>
          <cell r="M210">
            <v>2013462.23</v>
          </cell>
          <cell r="N210">
            <v>2026180</v>
          </cell>
          <cell r="O210">
            <v>2179680</v>
          </cell>
          <cell r="P210">
            <v>2000000</v>
          </cell>
          <cell r="Q210">
            <v>2191563.33</v>
          </cell>
          <cell r="R210" t="str">
            <v>FA   15</v>
          </cell>
          <cell r="S210">
            <v>41320</v>
          </cell>
          <cell r="T210">
            <v>2013</v>
          </cell>
          <cell r="U210">
            <v>2</v>
          </cell>
          <cell r="V210">
            <v>869</v>
          </cell>
          <cell r="W210" t="str">
            <v>MS</v>
          </cell>
          <cell r="X210">
            <v>4.6500000000000004</v>
          </cell>
          <cell r="Y210">
            <v>2.2599999999999998</v>
          </cell>
          <cell r="Z210">
            <v>2.0428269611295663E-3</v>
          </cell>
          <cell r="AA210">
            <v>40451</v>
          </cell>
          <cell r="AB210">
            <v>166217.76999999999</v>
          </cell>
          <cell r="AC210">
            <v>6.3799999999999996E-2</v>
          </cell>
          <cell r="AD210">
            <v>1</v>
          </cell>
          <cell r="AE210">
            <v>108.98399999999999</v>
          </cell>
          <cell r="AF210" t="str">
            <v>A-</v>
          </cell>
          <cell r="AG210">
            <v>101.309</v>
          </cell>
          <cell r="AH210">
            <v>4.3</v>
          </cell>
          <cell r="AI210">
            <v>0.8</v>
          </cell>
          <cell r="AJ210">
            <v>3.8867946605562549E-3</v>
          </cell>
          <cell r="AK210">
            <v>4.8150194691074892E-3</v>
          </cell>
          <cell r="AL210" t="str">
            <v>A-</v>
          </cell>
          <cell r="AM210" t="str">
            <v>Aa3</v>
          </cell>
          <cell r="AN210" t="str">
            <v>A-</v>
          </cell>
          <cell r="AO210" t="str">
            <v>Consumer, Non-cyclical</v>
          </cell>
          <cell r="AP210" t="str">
            <v>Beverages</v>
          </cell>
          <cell r="AQ210" t="str">
            <v>UNITED STATES</v>
          </cell>
          <cell r="AR210" t="str">
            <v>#N/A Field Not Applicable</v>
          </cell>
        </row>
        <row r="211">
          <cell r="A211" t="str">
            <v>CP Inc</v>
          </cell>
          <cell r="B211" t="str">
            <v>Inveco</v>
          </cell>
          <cell r="C211" t="str">
            <v>13400002</v>
          </cell>
          <cell r="D211" t="str">
            <v>USD</v>
          </cell>
          <cell r="E211" t="str">
            <v>015</v>
          </cell>
          <cell r="F211" t="str">
            <v>070</v>
          </cell>
          <cell r="G211" t="str">
            <v>PRAXAIR INC</v>
          </cell>
          <cell r="H211" t="str">
            <v>1.750 NOV 15 12</v>
          </cell>
          <cell r="I211" t="str">
            <v>74005PAW4</v>
          </cell>
          <cell r="J211" t="str">
            <v>B</v>
          </cell>
          <cell r="K211" t="str">
            <v>CAL</v>
          </cell>
          <cell r="L211">
            <v>6611.11</v>
          </cell>
          <cell r="M211">
            <v>1002928.02</v>
          </cell>
          <cell r="N211">
            <v>1003860</v>
          </cell>
          <cell r="O211">
            <v>1019375</v>
          </cell>
          <cell r="P211">
            <v>1000000</v>
          </cell>
          <cell r="Q211">
            <v>1025986.11</v>
          </cell>
          <cell r="R211" t="str">
            <v>MN   15</v>
          </cell>
          <cell r="S211">
            <v>41228</v>
          </cell>
          <cell r="T211">
            <v>2012</v>
          </cell>
          <cell r="U211">
            <v>11</v>
          </cell>
          <cell r="V211">
            <v>777</v>
          </cell>
          <cell r="W211" t="str">
            <v>MS</v>
          </cell>
          <cell r="X211">
            <v>1.75</v>
          </cell>
          <cell r="Y211">
            <v>2.0699999999999998</v>
          </cell>
          <cell r="Z211">
            <v>9.3200826786925283E-4</v>
          </cell>
          <cell r="AA211">
            <v>40451</v>
          </cell>
          <cell r="AB211">
            <v>16446.98</v>
          </cell>
          <cell r="AC211">
            <v>5.4000000000000006E-2</v>
          </cell>
          <cell r="AD211">
            <v>1</v>
          </cell>
          <cell r="AE211">
            <v>101.93799999999999</v>
          </cell>
          <cell r="AF211" t="str">
            <v>A</v>
          </cell>
          <cell r="AG211">
            <v>100.38600000000001</v>
          </cell>
          <cell r="AH211">
            <v>1.6</v>
          </cell>
          <cell r="AI211">
            <v>0.8</v>
          </cell>
          <cell r="AJ211">
            <v>7.2039286405352885E-4</v>
          </cell>
          <cell r="AK211">
            <v>8.9243347507517309E-4</v>
          </cell>
          <cell r="AL211" t="str">
            <v xml:space="preserve">A </v>
          </cell>
          <cell r="AM211" t="str">
            <v>A2</v>
          </cell>
          <cell r="AN211" t="str">
            <v xml:space="preserve">A </v>
          </cell>
          <cell r="AO211" t="str">
            <v>Basic Materials</v>
          </cell>
          <cell r="AP211" t="str">
            <v>Chemicals</v>
          </cell>
          <cell r="AQ211" t="str">
            <v>UNITED STATES</v>
          </cell>
          <cell r="AR211" t="str">
            <v>#N/A Field Not Applicable</v>
          </cell>
        </row>
        <row r="212">
          <cell r="A212" t="str">
            <v>CP Inc</v>
          </cell>
          <cell r="B212" t="str">
            <v>Inveco</v>
          </cell>
          <cell r="C212" t="str">
            <v>13400002</v>
          </cell>
          <cell r="D212" t="str">
            <v>USD</v>
          </cell>
          <cell r="E212" t="str">
            <v>015</v>
          </cell>
          <cell r="F212" t="str">
            <v>070</v>
          </cell>
          <cell r="G212" t="str">
            <v>PROCTER &amp; GAMBLE CO</v>
          </cell>
          <cell r="H212" t="str">
            <v>1.375 AUG 01 12</v>
          </cell>
          <cell r="I212" t="str">
            <v>742718DR7</v>
          </cell>
          <cell r="J212" t="str">
            <v>B</v>
          </cell>
          <cell r="K212" t="str">
            <v>CAL</v>
          </cell>
          <cell r="L212">
            <v>4583.33</v>
          </cell>
          <cell r="M212">
            <v>2014280.67</v>
          </cell>
          <cell r="N212">
            <v>2016540</v>
          </cell>
          <cell r="O212">
            <v>2027187.5</v>
          </cell>
          <cell r="P212">
            <v>2000000</v>
          </cell>
          <cell r="Q212">
            <v>2031770.83</v>
          </cell>
          <cell r="R212" t="str">
            <v>FA    1</v>
          </cell>
          <cell r="S212">
            <v>41122</v>
          </cell>
          <cell r="T212">
            <v>2012</v>
          </cell>
          <cell r="U212">
            <v>8</v>
          </cell>
          <cell r="V212">
            <v>671</v>
          </cell>
          <cell r="W212" t="str">
            <v>MS</v>
          </cell>
          <cell r="X212">
            <v>1.375</v>
          </cell>
          <cell r="Y212">
            <v>1.81</v>
          </cell>
          <cell r="Z212">
            <v>1.6367344162525363E-3</v>
          </cell>
          <cell r="AA212">
            <v>40451</v>
          </cell>
          <cell r="AB212">
            <v>12906.83</v>
          </cell>
          <cell r="AC212">
            <v>4.2000000000000003E-2</v>
          </cell>
          <cell r="AD212">
            <v>1</v>
          </cell>
          <cell r="AE212">
            <v>101.35899999999999</v>
          </cell>
          <cell r="AF212" t="str">
            <v>AA-</v>
          </cell>
          <cell r="AG212">
            <v>100.82700000000001</v>
          </cell>
          <cell r="AH212">
            <v>1</v>
          </cell>
          <cell r="AI212">
            <v>0.6</v>
          </cell>
          <cell r="AJ212">
            <v>9.0427315815057253E-4</v>
          </cell>
          <cell r="AK212">
            <v>1.1202271388484389E-3</v>
          </cell>
          <cell r="AL212" t="str">
            <v>AA-</v>
          </cell>
          <cell r="AM212" t="str">
            <v>Aa3</v>
          </cell>
          <cell r="AN212" t="str">
            <v>AA-</v>
          </cell>
          <cell r="AO212" t="str">
            <v>Consumer, Non-cyclical</v>
          </cell>
          <cell r="AP212" t="str">
            <v>Cosmetics/Personal Care</v>
          </cell>
          <cell r="AQ212" t="str">
            <v>UNITED STATES</v>
          </cell>
          <cell r="AR212" t="str">
            <v>#N/A Field Not Applicable</v>
          </cell>
        </row>
        <row r="213">
          <cell r="A213" t="str">
            <v>CP Inc</v>
          </cell>
          <cell r="B213" t="str">
            <v>Inveco</v>
          </cell>
          <cell r="C213" t="str">
            <v>13400002</v>
          </cell>
          <cell r="D213" t="str">
            <v>USD</v>
          </cell>
          <cell r="E213" t="str">
            <v>015</v>
          </cell>
          <cell r="F213" t="str">
            <v>070</v>
          </cell>
          <cell r="G213" t="str">
            <v>SCHLUMBERGER TECHNOL</v>
          </cell>
          <cell r="H213" t="str">
            <v>6.500 APR 15 12</v>
          </cell>
          <cell r="I213" t="str">
            <v>806860AA0</v>
          </cell>
          <cell r="J213" t="str">
            <v>B</v>
          </cell>
          <cell r="K213" t="str">
            <v>CAL</v>
          </cell>
          <cell r="L213">
            <v>59944.44</v>
          </cell>
          <cell r="M213">
            <v>2060642.29</v>
          </cell>
          <cell r="N213">
            <v>2158080</v>
          </cell>
          <cell r="O213">
            <v>2162812.5</v>
          </cell>
          <cell r="P213">
            <v>2000000</v>
          </cell>
          <cell r="Q213">
            <v>2222756.94</v>
          </cell>
          <cell r="R213" t="str">
            <v>AO   15</v>
          </cell>
          <cell r="S213">
            <v>41014</v>
          </cell>
          <cell r="T213">
            <v>2012</v>
          </cell>
          <cell r="U213">
            <v>4</v>
          </cell>
          <cell r="V213">
            <v>563</v>
          </cell>
          <cell r="W213" t="str">
            <v>MS</v>
          </cell>
          <cell r="X213">
            <v>6.5</v>
          </cell>
          <cell r="Y213">
            <v>1.45</v>
          </cell>
          <cell r="Z213">
            <v>1.341375177633783E-3</v>
          </cell>
          <cell r="AA213">
            <v>40451</v>
          </cell>
          <cell r="AB213">
            <v>102170.21</v>
          </cell>
          <cell r="AC213">
            <v>2.8999999999999998E-2</v>
          </cell>
          <cell r="AD213">
            <v>1</v>
          </cell>
          <cell r="AE213">
            <v>108.14100000000001</v>
          </cell>
          <cell r="AF213" t="str">
            <v>A+</v>
          </cell>
          <cell r="AG213">
            <v>107.904</v>
          </cell>
          <cell r="AH213">
            <v>4.3</v>
          </cell>
          <cell r="AI213">
            <v>1.2</v>
          </cell>
          <cell r="AJ213">
            <v>3.9778712164312184E-3</v>
          </cell>
          <cell r="AK213">
            <v>4.9278464713074059E-3</v>
          </cell>
          <cell r="AL213" t="str">
            <v xml:space="preserve">A+ </v>
          </cell>
          <cell r="AM213" t="str">
            <v>A2</v>
          </cell>
          <cell r="AN213" t="str">
            <v xml:space="preserve">A+ </v>
          </cell>
          <cell r="AO213" t="str">
            <v>Energy</v>
          </cell>
          <cell r="AP213" t="str">
            <v>Oil&amp;Gas</v>
          </cell>
          <cell r="AQ213" t="str">
            <v>UNITED STATES</v>
          </cell>
          <cell r="AR213" t="str">
            <v>#N/A Field Not Applicable</v>
          </cell>
        </row>
        <row r="214">
          <cell r="A214" t="str">
            <v>CP Inc</v>
          </cell>
          <cell r="B214" t="str">
            <v>Inveco</v>
          </cell>
          <cell r="C214" t="str">
            <v>13400002</v>
          </cell>
          <cell r="D214" t="str">
            <v>USD</v>
          </cell>
          <cell r="E214" t="str">
            <v>205</v>
          </cell>
          <cell r="F214" t="str">
            <v>070</v>
          </cell>
          <cell r="G214" t="str">
            <v>SHELL INTERNATIONAL</v>
          </cell>
          <cell r="H214" t="str">
            <v>5.625 JUN 27 11</v>
          </cell>
          <cell r="I214" t="str">
            <v>822582AA0</v>
          </cell>
          <cell r="J214" t="str">
            <v>B</v>
          </cell>
          <cell r="K214" t="str">
            <v>CAL</v>
          </cell>
          <cell r="L214">
            <v>40743.120000000003</v>
          </cell>
          <cell r="M214">
            <v>2813975.21</v>
          </cell>
          <cell r="N214">
            <v>2920460.8</v>
          </cell>
          <cell r="O214">
            <v>2880133.24</v>
          </cell>
          <cell r="P214">
            <v>2774000</v>
          </cell>
          <cell r="Q214">
            <v>2920876.36</v>
          </cell>
          <cell r="R214" t="str">
            <v>JD   27</v>
          </cell>
          <cell r="S214">
            <v>40721</v>
          </cell>
          <cell r="T214">
            <v>2011</v>
          </cell>
          <cell r="U214">
            <v>6</v>
          </cell>
          <cell r="V214">
            <v>270</v>
          </cell>
          <cell r="W214" t="str">
            <v>MS</v>
          </cell>
          <cell r="X214">
            <v>5.625</v>
          </cell>
          <cell r="Y214">
            <v>0.73</v>
          </cell>
          <cell r="Z214">
            <v>9.2219503976871708E-4</v>
          </cell>
          <cell r="AA214">
            <v>40451</v>
          </cell>
          <cell r="AB214">
            <v>66158.03</v>
          </cell>
          <cell r="AC214">
            <v>9.0000000000000011E-3</v>
          </cell>
          <cell r="AD214">
            <v>1</v>
          </cell>
          <cell r="AE214">
            <v>103.82600000000001</v>
          </cell>
          <cell r="AF214" t="str">
            <v>AA</v>
          </cell>
          <cell r="AG214">
            <v>105.28</v>
          </cell>
          <cell r="AH214">
            <v>3.6</v>
          </cell>
          <cell r="AI214">
            <v>0.5</v>
          </cell>
          <cell r="AJ214">
            <v>4.5478111550238103E-3</v>
          </cell>
          <cell r="AK214">
            <v>5.6338966077847767E-3</v>
          </cell>
          <cell r="AL214" t="str">
            <v>AA</v>
          </cell>
          <cell r="AM214" t="str">
            <v>Aa1</v>
          </cell>
          <cell r="AN214" t="str">
            <v>AA</v>
          </cell>
          <cell r="AO214" t="str">
            <v>Energy</v>
          </cell>
          <cell r="AP214" t="str">
            <v>Oil&amp;Gas</v>
          </cell>
          <cell r="AQ214" t="str">
            <v>NETHERLANDS</v>
          </cell>
          <cell r="AR214" t="str">
            <v>#N/A Field Not Applicable</v>
          </cell>
        </row>
        <row r="215">
          <cell r="A215" t="str">
            <v>CP Inc</v>
          </cell>
          <cell r="B215" t="str">
            <v>Inveco</v>
          </cell>
          <cell r="C215" t="str">
            <v>13400002</v>
          </cell>
          <cell r="D215" t="str">
            <v>USD</v>
          </cell>
          <cell r="E215" t="str">
            <v>205</v>
          </cell>
          <cell r="F215" t="str">
            <v>070</v>
          </cell>
          <cell r="G215" t="str">
            <v>SHELL INTERNATIONAL</v>
          </cell>
          <cell r="H215" t="str">
            <v>4.950 MAR 22 12</v>
          </cell>
          <cell r="I215" t="str">
            <v>822582AB8</v>
          </cell>
          <cell r="J215" t="str">
            <v>B</v>
          </cell>
          <cell r="K215" t="str">
            <v>CAL</v>
          </cell>
          <cell r="L215">
            <v>711.56</v>
          </cell>
          <cell r="M215">
            <v>583929.46</v>
          </cell>
          <cell r="N215">
            <v>598402.5</v>
          </cell>
          <cell r="O215">
            <v>610839.75</v>
          </cell>
          <cell r="P215">
            <v>575000</v>
          </cell>
          <cell r="Q215">
            <v>611551.31000000006</v>
          </cell>
          <cell r="R215" t="str">
            <v>MS   22</v>
          </cell>
          <cell r="S215">
            <v>40990</v>
          </cell>
          <cell r="T215">
            <v>2012</v>
          </cell>
          <cell r="U215">
            <v>3</v>
          </cell>
          <cell r="V215">
            <v>539</v>
          </cell>
          <cell r="W215" t="str">
            <v>MS</v>
          </cell>
          <cell r="X215">
            <v>4.95</v>
          </cell>
          <cell r="Y215">
            <v>1.44</v>
          </cell>
          <cell r="Z215">
            <v>3.774874636418747E-4</v>
          </cell>
          <cell r="AA215">
            <v>40451</v>
          </cell>
          <cell r="AB215">
            <v>26910.29</v>
          </cell>
          <cell r="AC215">
            <v>2.81E-2</v>
          </cell>
          <cell r="AD215">
            <v>1</v>
          </cell>
          <cell r="AE215">
            <v>106.23299999999999</v>
          </cell>
          <cell r="AF215" t="str">
            <v>AA</v>
          </cell>
          <cell r="AG215">
            <v>104.07</v>
          </cell>
          <cell r="AH215">
            <v>3.8</v>
          </cell>
          <cell r="AI215">
            <v>0.7</v>
          </cell>
          <cell r="AJ215">
            <v>9.9614747349939178E-4</v>
          </cell>
          <cell r="AK215">
            <v>1.2340424174389921E-3</v>
          </cell>
          <cell r="AL215" t="str">
            <v>AA</v>
          </cell>
          <cell r="AM215" t="str">
            <v>Aa1</v>
          </cell>
          <cell r="AN215" t="str">
            <v>AA</v>
          </cell>
          <cell r="AO215" t="str">
            <v>Energy</v>
          </cell>
          <cell r="AP215" t="str">
            <v>Oil&amp;Gas</v>
          </cell>
          <cell r="AQ215" t="str">
            <v>NETHERLANDS</v>
          </cell>
          <cell r="AR215" t="str">
            <v>#N/A Field Not Applicable</v>
          </cell>
        </row>
        <row r="216">
          <cell r="A216" t="str">
            <v>CP Inc</v>
          </cell>
          <cell r="B216" t="str">
            <v>Inveco</v>
          </cell>
          <cell r="C216" t="str">
            <v>13400002</v>
          </cell>
          <cell r="D216" t="str">
            <v>USD</v>
          </cell>
          <cell r="E216" t="str">
            <v>015</v>
          </cell>
          <cell r="F216" t="str">
            <v>070</v>
          </cell>
          <cell r="G216" t="str">
            <v>3M CO MEDIUM TERM NT</v>
          </cell>
          <cell r="H216" t="str">
            <v>4.375 AUG 15 13</v>
          </cell>
          <cell r="I216" t="str">
            <v>88579EAE5</v>
          </cell>
          <cell r="J216" t="str">
            <v>B</v>
          </cell>
          <cell r="K216" t="str">
            <v>ZZZ</v>
          </cell>
          <cell r="L216">
            <v>15373.26</v>
          </cell>
          <cell r="M216">
            <v>2956748.52</v>
          </cell>
          <cell r="N216">
            <v>2983750</v>
          </cell>
          <cell r="O216">
            <v>3029565</v>
          </cell>
          <cell r="P216">
            <v>2750000</v>
          </cell>
          <cell r="Q216">
            <v>3044938.26</v>
          </cell>
          <cell r="R216" t="str">
            <v>FA   15</v>
          </cell>
          <cell r="S216">
            <v>41501</v>
          </cell>
          <cell r="T216">
            <v>2013</v>
          </cell>
          <cell r="U216">
            <v>8</v>
          </cell>
          <cell r="V216">
            <v>1050</v>
          </cell>
          <cell r="W216" t="str">
            <v>MS</v>
          </cell>
          <cell r="X216">
            <v>4.375</v>
          </cell>
          <cell r="Y216">
            <v>2.72</v>
          </cell>
          <cell r="Z216">
            <v>3.6104633997911593E-3</v>
          </cell>
          <cell r="AA216">
            <v>40451</v>
          </cell>
          <cell r="AB216">
            <v>72816.479999999996</v>
          </cell>
          <cell r="AC216">
            <v>8.9800000000000005E-2</v>
          </cell>
          <cell r="AD216">
            <v>1</v>
          </cell>
          <cell r="AE216">
            <v>110.166</v>
          </cell>
          <cell r="AF216" t="str">
            <v>AA-</v>
          </cell>
          <cell r="AG216">
            <v>108.5</v>
          </cell>
          <cell r="AH216">
            <v>1.7</v>
          </cell>
          <cell r="AI216">
            <v>0.8</v>
          </cell>
          <cell r="AJ216">
            <v>2.2565396248694744E-3</v>
          </cell>
          <cell r="AK216">
            <v>2.7954351015301781E-3</v>
          </cell>
          <cell r="AL216" t="str">
            <v>AA-</v>
          </cell>
          <cell r="AM216" t="str">
            <v>Aa2</v>
          </cell>
          <cell r="AN216" t="str">
            <v>AA-</v>
          </cell>
          <cell r="AO216" t="str">
            <v>Industrial</v>
          </cell>
          <cell r="AP216" t="str">
            <v>Miscellaneous Manufactur</v>
          </cell>
          <cell r="AQ216" t="str">
            <v>UNITED STATES</v>
          </cell>
          <cell r="AR216" t="str">
            <v>#N/A Field Not Applicable</v>
          </cell>
        </row>
        <row r="217">
          <cell r="A217" t="str">
            <v>CP Inc</v>
          </cell>
          <cell r="B217" t="str">
            <v>Inveco</v>
          </cell>
          <cell r="C217" t="str">
            <v>13400002</v>
          </cell>
          <cell r="D217" t="str">
            <v>USD</v>
          </cell>
          <cell r="E217" t="str">
            <v>015</v>
          </cell>
          <cell r="F217" t="str">
            <v>070</v>
          </cell>
          <cell r="G217" t="str">
            <v>UTD PARCEL SERV</v>
          </cell>
          <cell r="H217" t="str">
            <v>4.500 JAN 15 13</v>
          </cell>
          <cell r="I217" t="str">
            <v>911312AG1</v>
          </cell>
          <cell r="J217" t="str">
            <v>B</v>
          </cell>
          <cell r="K217" t="str">
            <v>CAL</v>
          </cell>
          <cell r="L217">
            <v>28500</v>
          </cell>
          <cell r="M217">
            <v>3077690.13</v>
          </cell>
          <cell r="N217">
            <v>3077188.8</v>
          </cell>
          <cell r="O217">
            <v>3246360</v>
          </cell>
          <cell r="P217">
            <v>3000000</v>
          </cell>
          <cell r="Q217">
            <v>3274860</v>
          </cell>
          <cell r="R217" t="str">
            <v>JJ   15</v>
          </cell>
          <cell r="S217">
            <v>41289</v>
          </cell>
          <cell r="T217">
            <v>2013</v>
          </cell>
          <cell r="U217">
            <v>1</v>
          </cell>
          <cell r="V217">
            <v>838</v>
          </cell>
          <cell r="W217" t="str">
            <v>MS</v>
          </cell>
          <cell r="X217">
            <v>4.5</v>
          </cell>
          <cell r="Y217">
            <v>2.1800000000000002</v>
          </cell>
          <cell r="Z217">
            <v>3.0120421155545333E-3</v>
          </cell>
          <cell r="AA217">
            <v>40451</v>
          </cell>
          <cell r="AB217">
            <v>168669.87</v>
          </cell>
          <cell r="AC217">
            <v>5.9800000000000006E-2</v>
          </cell>
          <cell r="AD217">
            <v>1</v>
          </cell>
          <cell r="AE217">
            <v>108.212</v>
          </cell>
          <cell r="AF217" t="str">
            <v>AA-</v>
          </cell>
          <cell r="AG217">
            <v>102.57299999999999</v>
          </cell>
          <cell r="AH217">
            <v>3.8</v>
          </cell>
          <cell r="AI217">
            <v>0.9</v>
          </cell>
          <cell r="AJ217">
            <v>5.2503486417923052E-3</v>
          </cell>
          <cell r="AK217">
            <v>6.5042105739164559E-3</v>
          </cell>
          <cell r="AL217" t="str">
            <v>AA-</v>
          </cell>
          <cell r="AM217" t="str">
            <v>Aa3</v>
          </cell>
          <cell r="AN217" t="str">
            <v>AA-</v>
          </cell>
          <cell r="AO217" t="str">
            <v>Industrial</v>
          </cell>
          <cell r="AP217" t="str">
            <v>Transportation</v>
          </cell>
          <cell r="AQ217" t="str">
            <v>UNITED STATES</v>
          </cell>
          <cell r="AR217" t="str">
            <v>#N/A Field Not Applicable</v>
          </cell>
        </row>
        <row r="218">
          <cell r="A218" t="str">
            <v>CP Inc</v>
          </cell>
          <cell r="B218" t="str">
            <v>Inveco</v>
          </cell>
          <cell r="C218" t="str">
            <v>13400002</v>
          </cell>
          <cell r="D218" t="str">
            <v>USD</v>
          </cell>
          <cell r="E218" t="str">
            <v>015</v>
          </cell>
          <cell r="F218" t="str">
            <v>070</v>
          </cell>
          <cell r="G218" t="str">
            <v>VERIZON COMMUNICATIO</v>
          </cell>
          <cell r="H218" t="str">
            <v>5.350 FEB 15 11</v>
          </cell>
          <cell r="I218" t="str">
            <v>92343VAB0</v>
          </cell>
          <cell r="J218" t="str">
            <v>B</v>
          </cell>
          <cell r="K218" t="str">
            <v>CAL</v>
          </cell>
          <cell r="L218">
            <v>8545.14</v>
          </cell>
          <cell r="M218">
            <v>1254199.98</v>
          </cell>
          <cell r="N218">
            <v>1281975</v>
          </cell>
          <cell r="O218">
            <v>1272075</v>
          </cell>
          <cell r="P218">
            <v>1250000</v>
          </cell>
          <cell r="Q218">
            <v>1280620.1399999999</v>
          </cell>
          <cell r="R218" t="str">
            <v>FA   15</v>
          </cell>
          <cell r="S218">
            <v>40589</v>
          </cell>
          <cell r="T218">
            <v>2011</v>
          </cell>
          <cell r="U218">
            <v>2</v>
          </cell>
          <cell r="V218">
            <v>138</v>
          </cell>
          <cell r="W218" t="str">
            <v>MS</v>
          </cell>
          <cell r="X218">
            <v>5.35</v>
          </cell>
          <cell r="Y218">
            <v>0.37</v>
          </cell>
          <cell r="Z218">
            <v>2.0832825121674053E-4</v>
          </cell>
          <cell r="AA218">
            <v>40451</v>
          </cell>
          <cell r="AB218">
            <v>17875.02</v>
          </cell>
          <cell r="AC218">
            <v>3.3E-3</v>
          </cell>
          <cell r="AD218">
            <v>1</v>
          </cell>
          <cell r="AE218">
            <v>101.76600000000001</v>
          </cell>
          <cell r="AF218" t="str">
            <v>A</v>
          </cell>
          <cell r="AG218">
            <v>102.55800000000001</v>
          </cell>
          <cell r="AH218">
            <v>2.1</v>
          </cell>
          <cell r="AI218">
            <v>0.6</v>
          </cell>
          <cell r="AJ218">
            <v>1.1824035879869057E-3</v>
          </cell>
          <cell r="AK218">
            <v>1.4647792831136365E-3</v>
          </cell>
          <cell r="AL218" t="str">
            <v xml:space="preserve">A </v>
          </cell>
          <cell r="AM218" t="str">
            <v>A3</v>
          </cell>
          <cell r="AN218" t="str">
            <v xml:space="preserve">A </v>
          </cell>
          <cell r="AO218" t="str">
            <v>Communications</v>
          </cell>
          <cell r="AP218" t="str">
            <v>Telecommunications</v>
          </cell>
          <cell r="AQ218" t="str">
            <v>UNITED STATES</v>
          </cell>
          <cell r="AR218" t="str">
            <v>#N/A Field Not Applicable</v>
          </cell>
        </row>
        <row r="219">
          <cell r="A219" t="str">
            <v>CP Inc</v>
          </cell>
          <cell r="B219" t="str">
            <v>Inveco</v>
          </cell>
          <cell r="C219" t="str">
            <v>13400002</v>
          </cell>
          <cell r="D219" t="str">
            <v>USD</v>
          </cell>
          <cell r="E219" t="str">
            <v>015</v>
          </cell>
          <cell r="F219" t="str">
            <v>070</v>
          </cell>
          <cell r="G219" t="str">
            <v>WACHOVIA CORP 2ND NE</v>
          </cell>
          <cell r="H219" t="str">
            <v>5.300 OCT 15 11</v>
          </cell>
          <cell r="I219" t="str">
            <v>929903CF7</v>
          </cell>
          <cell r="J219" t="str">
            <v>B</v>
          </cell>
          <cell r="K219" t="str">
            <v>ZZZ</v>
          </cell>
          <cell r="L219">
            <v>48877.78</v>
          </cell>
          <cell r="M219">
            <v>2013636.92</v>
          </cell>
          <cell r="N219">
            <v>2046200</v>
          </cell>
          <cell r="O219">
            <v>2093900</v>
          </cell>
          <cell r="P219">
            <v>2000000</v>
          </cell>
          <cell r="Q219">
            <v>2142777.7799999998</v>
          </cell>
          <cell r="R219" t="str">
            <v>AO   15</v>
          </cell>
          <cell r="S219">
            <v>40831</v>
          </cell>
          <cell r="T219">
            <v>2011</v>
          </cell>
          <cell r="U219">
            <v>10</v>
          </cell>
          <cell r="V219">
            <v>380</v>
          </cell>
          <cell r="W219" t="str">
            <v>MS</v>
          </cell>
          <cell r="X219">
            <v>5.3</v>
          </cell>
          <cell r="Y219">
            <v>1</v>
          </cell>
          <cell r="Z219">
            <v>9.0398415878011268E-4</v>
          </cell>
          <cell r="AA219">
            <v>40451</v>
          </cell>
          <cell r="AB219">
            <v>80263.08</v>
          </cell>
          <cell r="AC219">
            <v>1.5300000000000001E-2</v>
          </cell>
          <cell r="AD219">
            <v>1</v>
          </cell>
          <cell r="AE219">
            <v>104.69499999999999</v>
          </cell>
          <cell r="AF219" t="str">
            <v>AA-</v>
          </cell>
          <cell r="AG219">
            <v>102.31</v>
          </cell>
          <cell r="AH219">
            <v>4.5999999999999996</v>
          </cell>
          <cell r="AI219">
            <v>0.8</v>
          </cell>
          <cell r="AJ219">
            <v>4.1583271303885175E-3</v>
          </cell>
          <cell r="AK219">
            <v>5.1513979616492267E-3</v>
          </cell>
          <cell r="AL219" t="str">
            <v>AA-</v>
          </cell>
          <cell r="AM219" t="str">
            <v>A1</v>
          </cell>
          <cell r="AN219" t="str">
            <v>AA-</v>
          </cell>
          <cell r="AO219" t="str">
            <v>Financial</v>
          </cell>
          <cell r="AP219" t="str">
            <v>Banks</v>
          </cell>
          <cell r="AQ219" t="str">
            <v>UNITED STATES</v>
          </cell>
          <cell r="AR219" t="str">
            <v>#N/A Field Not Applicable</v>
          </cell>
        </row>
        <row r="220">
          <cell r="A220" t="str">
            <v>CP Inc</v>
          </cell>
          <cell r="B220" t="str">
            <v>Inveco</v>
          </cell>
          <cell r="C220" t="str">
            <v>13400002</v>
          </cell>
          <cell r="D220" t="str">
            <v>USD</v>
          </cell>
          <cell r="E220" t="str">
            <v>015</v>
          </cell>
          <cell r="F220" t="str">
            <v>070</v>
          </cell>
          <cell r="G220" t="str">
            <v>WAL MART STORES INC</v>
          </cell>
          <cell r="H220" t="str">
            <v>4.550 MAY 01 13</v>
          </cell>
          <cell r="I220" t="str">
            <v>931142BT9</v>
          </cell>
          <cell r="J220" t="str">
            <v>B</v>
          </cell>
          <cell r="K220" t="str">
            <v>ZZZ</v>
          </cell>
          <cell r="L220">
            <v>37916.67</v>
          </cell>
          <cell r="M220">
            <v>2003487.88</v>
          </cell>
          <cell r="N220">
            <v>2006580</v>
          </cell>
          <cell r="O220">
            <v>2188560</v>
          </cell>
          <cell r="P220">
            <v>2000000</v>
          </cell>
          <cell r="Q220">
            <v>2226476.67</v>
          </cell>
          <cell r="R220" t="str">
            <v>MN    1</v>
          </cell>
          <cell r="S220">
            <v>41395</v>
          </cell>
          <cell r="T220">
            <v>2013</v>
          </cell>
          <cell r="U220">
            <v>5</v>
          </cell>
          <cell r="V220">
            <v>944</v>
          </cell>
          <cell r="W220" t="str">
            <v>MS</v>
          </cell>
          <cell r="X220">
            <v>4.55</v>
          </cell>
          <cell r="Y220">
            <v>2.42</v>
          </cell>
          <cell r="Z220">
            <v>2.1766156135554176E-3</v>
          </cell>
          <cell r="AA220">
            <v>40451</v>
          </cell>
          <cell r="AB220">
            <v>185072.12</v>
          </cell>
          <cell r="AC220">
            <v>7.3300000000000004E-2</v>
          </cell>
          <cell r="AD220">
            <v>1</v>
          </cell>
          <cell r="AE220">
            <v>109.428</v>
          </cell>
          <cell r="AF220" t="str">
            <v>AA</v>
          </cell>
          <cell r="AG220">
            <v>100.32899999999999</v>
          </cell>
          <cell r="AH220">
            <v>4.5</v>
          </cell>
          <cell r="AI220">
            <v>0.9</v>
          </cell>
          <cell r="AJ220">
            <v>4.0474257276856941E-3</v>
          </cell>
          <cell r="AK220">
            <v>5.0140116421236664E-3</v>
          </cell>
          <cell r="AL220" t="str">
            <v>AA</v>
          </cell>
          <cell r="AM220" t="str">
            <v>Aa2</v>
          </cell>
          <cell r="AN220" t="str">
            <v>AA</v>
          </cell>
          <cell r="AO220" t="str">
            <v>Consumer, Cyclical</v>
          </cell>
          <cell r="AP220" t="str">
            <v>Retail</v>
          </cell>
          <cell r="AQ220" t="str">
            <v>UNITED STATES</v>
          </cell>
          <cell r="AR220" t="str">
            <v>#N/A Field Not Applicable</v>
          </cell>
        </row>
        <row r="221">
          <cell r="A221" t="str">
            <v>CP Inc</v>
          </cell>
          <cell r="B221" t="str">
            <v>Inveco</v>
          </cell>
          <cell r="C221" t="str">
            <v>13400002</v>
          </cell>
          <cell r="D221" t="str">
            <v>USD</v>
          </cell>
          <cell r="E221" t="str">
            <v>015</v>
          </cell>
          <cell r="F221" t="str">
            <v>070</v>
          </cell>
          <cell r="G221" t="str">
            <v>WAL MART STORES INC</v>
          </cell>
          <cell r="H221" t="str">
            <v>4.125 FEB 15 11</v>
          </cell>
          <cell r="I221" t="str">
            <v>931142BV4</v>
          </cell>
          <cell r="J221" t="str">
            <v>B</v>
          </cell>
          <cell r="K221" t="str">
            <v>ZZZ</v>
          </cell>
          <cell r="L221">
            <v>10541.67</v>
          </cell>
          <cell r="M221">
            <v>1998483.85</v>
          </cell>
          <cell r="N221">
            <v>1987240</v>
          </cell>
          <cell r="O221">
            <v>2027300</v>
          </cell>
          <cell r="P221">
            <v>2000000</v>
          </cell>
          <cell r="Q221">
            <v>2037841.67</v>
          </cell>
          <cell r="R221" t="str">
            <v>FA   15</v>
          </cell>
          <cell r="S221">
            <v>40589</v>
          </cell>
          <cell r="T221">
            <v>2011</v>
          </cell>
          <cell r="U221">
            <v>2</v>
          </cell>
          <cell r="V221">
            <v>138</v>
          </cell>
          <cell r="W221" t="str">
            <v>MS</v>
          </cell>
          <cell r="X221">
            <v>4.125</v>
          </cell>
          <cell r="Y221">
            <v>0.37</v>
          </cell>
          <cell r="Z221">
            <v>3.3195714574592707E-4</v>
          </cell>
          <cell r="AA221">
            <v>40451</v>
          </cell>
          <cell r="AB221">
            <v>28816.15</v>
          </cell>
          <cell r="AC221">
            <v>3.3E-3</v>
          </cell>
          <cell r="AD221">
            <v>1</v>
          </cell>
          <cell r="AE221">
            <v>101.36499999999999</v>
          </cell>
          <cell r="AF221" t="str">
            <v>AA</v>
          </cell>
          <cell r="AG221">
            <v>99.361999999999995</v>
          </cell>
          <cell r="AH221">
            <v>4.3</v>
          </cell>
          <cell r="AI221">
            <v>0.5</v>
          </cell>
          <cell r="AJ221">
            <v>3.8578803424526658E-3</v>
          </cell>
          <cell r="AK221">
            <v>4.7791999785597623E-3</v>
          </cell>
          <cell r="AL221" t="str">
            <v>AA</v>
          </cell>
          <cell r="AM221" t="str">
            <v>Aa2</v>
          </cell>
          <cell r="AN221" t="str">
            <v>AA</v>
          </cell>
          <cell r="AO221" t="str">
            <v>Consumer, Cyclical</v>
          </cell>
          <cell r="AP221" t="str">
            <v>Retail</v>
          </cell>
          <cell r="AQ221" t="str">
            <v>UNITED STATES</v>
          </cell>
          <cell r="AR221" t="str">
            <v>#N/A Field Not Applicable</v>
          </cell>
        </row>
        <row r="222">
          <cell r="A222" t="str">
            <v>CP Inc</v>
          </cell>
          <cell r="B222" t="str">
            <v>Inveco</v>
          </cell>
          <cell r="C222" t="str">
            <v>13400002</v>
          </cell>
          <cell r="D222" t="str">
            <v>USD</v>
          </cell>
          <cell r="E222" t="str">
            <v>270</v>
          </cell>
          <cell r="F222" t="str">
            <v>070</v>
          </cell>
          <cell r="G222" t="str">
            <v>BP CAPITAL MARKETS</v>
          </cell>
          <cell r="H222" t="str">
            <v>5.25 07 NOV 201</v>
          </cell>
          <cell r="I222" t="str">
            <v>B05565QBF4</v>
          </cell>
          <cell r="J222" t="str">
            <v>B</v>
          </cell>
          <cell r="K222" t="str">
            <v>ZZZ</v>
          </cell>
          <cell r="L222">
            <v>42000</v>
          </cell>
          <cell r="M222">
            <v>2079916.71</v>
          </cell>
          <cell r="N222">
            <v>2113280</v>
          </cell>
          <cell r="O222">
            <v>2178260</v>
          </cell>
          <cell r="P222">
            <v>2000000</v>
          </cell>
          <cell r="Q222">
            <v>2220260</v>
          </cell>
          <cell r="R222" t="str">
            <v>MN    7</v>
          </cell>
          <cell r="S222">
            <v>41585</v>
          </cell>
          <cell r="T222">
            <v>2013</v>
          </cell>
          <cell r="U222">
            <v>11</v>
          </cell>
          <cell r="V222">
            <v>1134</v>
          </cell>
          <cell r="W222" t="str">
            <v>MS</v>
          </cell>
          <cell r="X222">
            <v>5.25</v>
          </cell>
          <cell r="Y222">
            <v>2.83</v>
          </cell>
          <cell r="Z222">
            <v>2.6424819790771422E-3</v>
          </cell>
          <cell r="AA222">
            <v>40451</v>
          </cell>
          <cell r="AB222">
            <v>98343.29</v>
          </cell>
          <cell r="AC222">
            <v>9.849999999999999E-2</v>
          </cell>
          <cell r="AD222">
            <v>1</v>
          </cell>
          <cell r="AE222">
            <v>108.913</v>
          </cell>
          <cell r="AF222" t="str">
            <v>A</v>
          </cell>
          <cell r="AG222">
            <v>105.664</v>
          </cell>
          <cell r="AH222">
            <v>3.8</v>
          </cell>
          <cell r="AI222">
            <v>2.2999999999999998</v>
          </cell>
          <cell r="AJ222">
            <v>3.5482090178420985E-3</v>
          </cell>
          <cell r="AK222">
            <v>4.3955745012079972E-3</v>
          </cell>
          <cell r="AL222" t="str">
            <v xml:space="preserve">A </v>
          </cell>
          <cell r="AM222" t="str">
            <v>A2</v>
          </cell>
          <cell r="AN222" t="str">
            <v xml:space="preserve">A </v>
          </cell>
          <cell r="AO222" t="str">
            <v>Energy</v>
          </cell>
          <cell r="AP222" t="str">
            <v>Oil&amp;Gas</v>
          </cell>
          <cell r="AQ222" t="str">
            <v>BRITAIN</v>
          </cell>
          <cell r="AR222" t="str">
            <v>#N/A Field Not Applicable</v>
          </cell>
        </row>
        <row r="223">
          <cell r="A223" t="str">
            <v>CP Inc</v>
          </cell>
          <cell r="B223" t="str">
            <v>Inveco</v>
          </cell>
          <cell r="C223" t="str">
            <v>13400002</v>
          </cell>
          <cell r="D223" t="str">
            <v>USD</v>
          </cell>
          <cell r="E223" t="str">
            <v>015</v>
          </cell>
          <cell r="F223" t="str">
            <v>070</v>
          </cell>
          <cell r="G223" t="str">
            <v>BANK OF NEW YORK MEL</v>
          </cell>
          <cell r="H223" t="str">
            <v>4.95 01 NOV 201</v>
          </cell>
          <cell r="I223" t="str">
            <v>B06406HBE8</v>
          </cell>
          <cell r="J223" t="str">
            <v>B</v>
          </cell>
          <cell r="K223" t="str">
            <v>ZZZ</v>
          </cell>
          <cell r="L223">
            <v>20625</v>
          </cell>
          <cell r="M223">
            <v>1069308.32</v>
          </cell>
          <cell r="N223">
            <v>1088500</v>
          </cell>
          <cell r="O223">
            <v>1084580</v>
          </cell>
          <cell r="P223">
            <v>1000000</v>
          </cell>
          <cell r="Q223">
            <v>1105205</v>
          </cell>
          <cell r="R223" t="str">
            <v>MN    1</v>
          </cell>
          <cell r="S223">
            <v>41214</v>
          </cell>
          <cell r="T223">
            <v>2012</v>
          </cell>
          <cell r="U223">
            <v>11</v>
          </cell>
          <cell r="V223">
            <v>763</v>
          </cell>
          <cell r="W223" t="str">
            <v>MS</v>
          </cell>
          <cell r="X223">
            <v>4.95</v>
          </cell>
          <cell r="Y223">
            <v>1.97</v>
          </cell>
          <cell r="Z223">
            <v>9.4569006551568295E-4</v>
          </cell>
          <cell r="AA223">
            <v>40451</v>
          </cell>
          <cell r="AB223">
            <v>15271.68</v>
          </cell>
          <cell r="AC223">
            <v>0.05</v>
          </cell>
          <cell r="AD223">
            <v>1</v>
          </cell>
          <cell r="AE223">
            <v>108.458</v>
          </cell>
          <cell r="AF223" t="str">
            <v>AA-</v>
          </cell>
          <cell r="AG223">
            <v>108.85</v>
          </cell>
          <cell r="AH223">
            <v>1.5</v>
          </cell>
          <cell r="AI223">
            <v>0.9</v>
          </cell>
          <cell r="AJ223">
            <v>7.2006857780381947E-4</v>
          </cell>
          <cell r="AK223">
            <v>8.9203174440960421E-4</v>
          </cell>
          <cell r="AL223" t="str">
            <v>AA-</v>
          </cell>
          <cell r="AM223" t="str">
            <v>Aa2</v>
          </cell>
          <cell r="AN223" t="str">
            <v>AA-</v>
          </cell>
          <cell r="AO223" t="str">
            <v>Financial</v>
          </cell>
          <cell r="AP223" t="str">
            <v>Banks</v>
          </cell>
          <cell r="AQ223" t="str">
            <v>UNITED STATES</v>
          </cell>
          <cell r="AR223" t="str">
            <v>#N/A Field Not Applicable</v>
          </cell>
        </row>
        <row r="224">
          <cell r="A224" t="str">
            <v>CP Inc</v>
          </cell>
          <cell r="B224" t="str">
            <v>Inveco</v>
          </cell>
          <cell r="C224" t="str">
            <v>13400002</v>
          </cell>
          <cell r="D224" t="str">
            <v>USD</v>
          </cell>
          <cell r="E224" t="str">
            <v>015</v>
          </cell>
          <cell r="F224" t="str">
            <v>070</v>
          </cell>
          <cell r="G224" t="str">
            <v>CHEVRON CORP</v>
          </cell>
          <cell r="H224" t="str">
            <v>3.95 03 MAR 2014</v>
          </cell>
          <cell r="I224" t="str">
            <v>B166751AH0</v>
          </cell>
          <cell r="J224" t="str">
            <v>B</v>
          </cell>
          <cell r="K224" t="str">
            <v>CAL</v>
          </cell>
          <cell r="L224">
            <v>6144.44</v>
          </cell>
          <cell r="M224">
            <v>2047301.93</v>
          </cell>
          <cell r="N224">
            <v>2064420</v>
          </cell>
          <cell r="O224">
            <v>2187020</v>
          </cell>
          <cell r="P224">
            <v>2000000</v>
          </cell>
          <cell r="Q224">
            <v>2193164.44</v>
          </cell>
          <cell r="R224" t="str">
            <v>MS    3</v>
          </cell>
          <cell r="S224">
            <v>41701</v>
          </cell>
          <cell r="T224">
            <v>2014</v>
          </cell>
          <cell r="U224">
            <v>3</v>
          </cell>
          <cell r="V224">
            <v>1250</v>
          </cell>
          <cell r="W224" t="str">
            <v>MS</v>
          </cell>
          <cell r="X224">
            <v>3.95</v>
          </cell>
          <cell r="Y224">
            <v>3.22</v>
          </cell>
          <cell r="Z224">
            <v>2.9594937163404033E-3</v>
          </cell>
          <cell r="AA224">
            <v>40451</v>
          </cell>
          <cell r="AB224">
            <v>139718.07</v>
          </cell>
          <cell r="AC224">
            <v>0.12330000000000001</v>
          </cell>
          <cell r="AD224">
            <v>1</v>
          </cell>
          <cell r="AE224">
            <v>109.351</v>
          </cell>
          <cell r="AF224" t="str">
            <v>AA</v>
          </cell>
          <cell r="AG224">
            <v>103.221</v>
          </cell>
          <cell r="AH224">
            <v>3.2</v>
          </cell>
          <cell r="AI224">
            <v>1.2</v>
          </cell>
          <cell r="AJ224">
            <v>2.9411117677917049E-3</v>
          </cell>
          <cell r="AK224">
            <v>3.6434933304944628E-3</v>
          </cell>
          <cell r="AL224" t="str">
            <v>AA</v>
          </cell>
          <cell r="AM224" t="str">
            <v>Aa1</v>
          </cell>
          <cell r="AN224" t="str">
            <v>AA</v>
          </cell>
          <cell r="AO224" t="str">
            <v>Energy</v>
          </cell>
          <cell r="AP224" t="str">
            <v>Oil&amp;Gas</v>
          </cell>
          <cell r="AQ224" t="str">
            <v>UNITED STATES</v>
          </cell>
          <cell r="AR224" t="str">
            <v>#N/A Field Not Applicable</v>
          </cell>
        </row>
        <row r="225">
          <cell r="A225" t="str">
            <v>CP Inc</v>
          </cell>
          <cell r="B225" t="str">
            <v>Inveco</v>
          </cell>
          <cell r="C225" t="str">
            <v>13400002</v>
          </cell>
          <cell r="D225" t="str">
            <v>USD</v>
          </cell>
          <cell r="E225" t="str">
            <v>145</v>
          </cell>
          <cell r="F225" t="str">
            <v>070</v>
          </cell>
          <cell r="G225" t="str">
            <v>TOTAL CAPITAL SA</v>
          </cell>
          <cell r="H225" t="str">
            <v>5.000 OCT 10 11</v>
          </cell>
          <cell r="I225" t="str">
            <v>B1FQ076</v>
          </cell>
          <cell r="J225" t="str">
            <v>B</v>
          </cell>
          <cell r="K225" t="str">
            <v>ZZZ</v>
          </cell>
          <cell r="L225">
            <v>97500</v>
          </cell>
          <cell r="M225">
            <v>2078463.23</v>
          </cell>
          <cell r="N225">
            <v>2143080</v>
          </cell>
          <cell r="O225">
            <v>2085600</v>
          </cell>
          <cell r="P225">
            <v>2000000</v>
          </cell>
          <cell r="Q225">
            <v>2183100</v>
          </cell>
          <cell r="R225" t="str">
            <v>O    10</v>
          </cell>
          <cell r="S225">
            <v>40826</v>
          </cell>
          <cell r="T225">
            <v>2011</v>
          </cell>
          <cell r="U225">
            <v>10</v>
          </cell>
          <cell r="V225">
            <v>375</v>
          </cell>
          <cell r="W225" t="str">
            <v>MS</v>
          </cell>
          <cell r="X225">
            <v>5</v>
          </cell>
          <cell r="Y225">
            <v>0.97</v>
          </cell>
          <cell r="Z225">
            <v>9.0509410181609977E-4</v>
          </cell>
          <cell r="AA225">
            <v>40451</v>
          </cell>
          <cell r="AB225">
            <v>7136.77</v>
          </cell>
          <cell r="AC225">
            <v>1.9599999999999999E-2</v>
          </cell>
          <cell r="AD225">
            <v>1</v>
          </cell>
          <cell r="AE225">
            <v>104.28</v>
          </cell>
          <cell r="AF225" t="str">
            <v>AA</v>
          </cell>
          <cell r="AG225">
            <v>107.154</v>
          </cell>
          <cell r="AH225">
            <v>1.1000000000000001</v>
          </cell>
          <cell r="AI225">
            <v>0.8</v>
          </cell>
          <cell r="AJ225">
            <v>1.0263953731935154E-3</v>
          </cell>
          <cell r="AK225">
            <v>1.2715139688447904E-3</v>
          </cell>
          <cell r="AL225" t="str">
            <v>AA</v>
          </cell>
          <cell r="AM225" t="str">
            <v>Aa1</v>
          </cell>
          <cell r="AN225" t="str">
            <v>AA</v>
          </cell>
          <cell r="AO225" t="str">
            <v>Energy</v>
          </cell>
          <cell r="AP225" t="str">
            <v>Oil&amp;Gas</v>
          </cell>
          <cell r="AQ225" t="str">
            <v>FRANCE</v>
          </cell>
          <cell r="AR225" t="str">
            <v>#N/A Field Not Applicable</v>
          </cell>
        </row>
        <row r="226">
          <cell r="A226" t="str">
            <v>CP Inc</v>
          </cell>
          <cell r="B226" t="str">
            <v>Inveco</v>
          </cell>
          <cell r="C226" t="str">
            <v>13400002</v>
          </cell>
          <cell r="D226" t="str">
            <v>USD</v>
          </cell>
          <cell r="E226" t="str">
            <v>015</v>
          </cell>
          <cell r="F226" t="str">
            <v>070</v>
          </cell>
          <cell r="G226" t="str">
            <v>GEN ELEC CAP CORP</v>
          </cell>
          <cell r="H226" t="str">
            <v>4.375 03 MAR 20</v>
          </cell>
          <cell r="I226" t="str">
            <v>B36962GG57</v>
          </cell>
          <cell r="J226" t="str">
            <v>B</v>
          </cell>
          <cell r="K226" t="str">
            <v>ZZZ</v>
          </cell>
          <cell r="L226">
            <v>5104.17</v>
          </cell>
          <cell r="M226">
            <v>1504700.28</v>
          </cell>
          <cell r="N226">
            <v>1513005</v>
          </cell>
          <cell r="O226">
            <v>1568025</v>
          </cell>
          <cell r="P226">
            <v>1500000</v>
          </cell>
          <cell r="Q226">
            <v>1573129.17</v>
          </cell>
          <cell r="R226" t="str">
            <v>MS    3</v>
          </cell>
          <cell r="S226">
            <v>40971</v>
          </cell>
          <cell r="T226">
            <v>2012</v>
          </cell>
          <cell r="U226">
            <v>3</v>
          </cell>
          <cell r="V226">
            <v>520</v>
          </cell>
          <cell r="W226" t="str">
            <v>MS</v>
          </cell>
          <cell r="X226">
            <v>4.375</v>
          </cell>
          <cell r="Y226">
            <v>1.39</v>
          </cell>
          <cell r="Z226">
            <v>9.3895430333909449E-4</v>
          </cell>
          <cell r="AA226">
            <v>40451</v>
          </cell>
          <cell r="AB226">
            <v>63324.72</v>
          </cell>
          <cell r="AC226">
            <v>2.63E-2</v>
          </cell>
          <cell r="AD226">
            <v>1</v>
          </cell>
          <cell r="AE226">
            <v>104.535</v>
          </cell>
          <cell r="AF226" t="str">
            <v>AA+</v>
          </cell>
          <cell r="AG226">
            <v>100.867</v>
          </cell>
          <cell r="AH226">
            <v>4.0999999999999996</v>
          </cell>
          <cell r="AI226">
            <v>1.2</v>
          </cell>
          <cell r="AJ226">
            <v>2.7695774415038041E-3</v>
          </cell>
          <cell r="AK226">
            <v>3.4309940366474669E-3</v>
          </cell>
          <cell r="AL226" t="str">
            <v>AA+</v>
          </cell>
          <cell r="AM226" t="str">
            <v>Aa2</v>
          </cell>
          <cell r="AN226" t="str">
            <v>AA+</v>
          </cell>
          <cell r="AO226" t="str">
            <v>Financial</v>
          </cell>
          <cell r="AP226" t="str">
            <v>Diversified Finan Serv</v>
          </cell>
          <cell r="AQ226" t="str">
            <v>UNITED STATES</v>
          </cell>
          <cell r="AR226" t="str">
            <v>#N/A Field Not Applicable</v>
          </cell>
        </row>
        <row r="227">
          <cell r="A227" t="str">
            <v>CP Inc</v>
          </cell>
          <cell r="B227" t="str">
            <v>Inveco</v>
          </cell>
          <cell r="C227" t="str">
            <v>13400002</v>
          </cell>
          <cell r="D227" t="str">
            <v>USD</v>
          </cell>
          <cell r="E227" t="str">
            <v>015</v>
          </cell>
          <cell r="F227" t="str">
            <v>070</v>
          </cell>
          <cell r="G227" t="str">
            <v>GEN ELEC CAP CORP</v>
          </cell>
          <cell r="H227" t="str">
            <v>5.875 15 FEB 20</v>
          </cell>
          <cell r="I227" t="str">
            <v>B36962GXS8</v>
          </cell>
          <cell r="J227" t="str">
            <v>B</v>
          </cell>
          <cell r="K227" t="str">
            <v>ZZZ</v>
          </cell>
          <cell r="L227">
            <v>5187.3</v>
          </cell>
          <cell r="M227">
            <v>697469.69</v>
          </cell>
          <cell r="N227">
            <v>713450.59</v>
          </cell>
          <cell r="O227">
            <v>736495.44</v>
          </cell>
          <cell r="P227">
            <v>691000</v>
          </cell>
          <cell r="Q227">
            <v>741682.74</v>
          </cell>
          <cell r="R227" t="str">
            <v>FA   15</v>
          </cell>
          <cell r="S227">
            <v>40954</v>
          </cell>
          <cell r="T227">
            <v>2012</v>
          </cell>
          <cell r="U227">
            <v>2</v>
          </cell>
          <cell r="V227">
            <v>503</v>
          </cell>
          <cell r="W227" t="str">
            <v>MS</v>
          </cell>
          <cell r="X227">
            <v>5.875</v>
          </cell>
          <cell r="Y227">
            <v>1.33</v>
          </cell>
          <cell r="Z227">
            <v>4.1644402448468075E-4</v>
          </cell>
          <cell r="AA227">
            <v>40451</v>
          </cell>
          <cell r="AB227">
            <v>39025.75</v>
          </cell>
          <cell r="AC227">
            <v>2.4500000000000001E-2</v>
          </cell>
          <cell r="AD227">
            <v>1</v>
          </cell>
          <cell r="AE227">
            <v>106.584</v>
          </cell>
          <cell r="AF227" t="str">
            <v>AA+</v>
          </cell>
          <cell r="AG227">
            <v>103.249</v>
          </cell>
          <cell r="AH227">
            <v>4</v>
          </cell>
          <cell r="AI227">
            <v>1</v>
          </cell>
          <cell r="AJ227">
            <v>1.2524632315328744E-3</v>
          </cell>
          <cell r="AK227">
            <v>1.551570219382004E-3</v>
          </cell>
          <cell r="AL227" t="str">
            <v>AA+</v>
          </cell>
          <cell r="AM227" t="str">
            <v>Aa2</v>
          </cell>
          <cell r="AN227" t="str">
            <v>AA+</v>
          </cell>
          <cell r="AO227" t="str">
            <v>Financial</v>
          </cell>
          <cell r="AP227" t="str">
            <v>Diversified Finan Serv</v>
          </cell>
          <cell r="AQ227" t="str">
            <v>UNITED STATES</v>
          </cell>
          <cell r="AR227" t="str">
            <v>#N/A Field Not Applicable</v>
          </cell>
        </row>
        <row r="228">
          <cell r="A228" t="str">
            <v>CP Inc</v>
          </cell>
          <cell r="B228" t="str">
            <v>Inveco</v>
          </cell>
          <cell r="C228" t="str">
            <v>13400002</v>
          </cell>
          <cell r="D228" t="str">
            <v>USD</v>
          </cell>
          <cell r="E228" t="str">
            <v>015</v>
          </cell>
          <cell r="F228" t="str">
            <v>070</v>
          </cell>
          <cell r="G228" t="str">
            <v>NESTLE HLDGS INC</v>
          </cell>
          <cell r="H228" t="str">
            <v>4.000 JUN 23 11</v>
          </cell>
          <cell r="I228" t="str">
            <v>B39ZT54</v>
          </cell>
          <cell r="J228" t="str">
            <v>B</v>
          </cell>
          <cell r="K228" t="str">
            <v>ZZZ</v>
          </cell>
          <cell r="L228">
            <v>16333.33</v>
          </cell>
          <cell r="M228">
            <v>1534143.31</v>
          </cell>
          <cell r="N228">
            <v>1571250</v>
          </cell>
          <cell r="O228">
            <v>1537950</v>
          </cell>
          <cell r="P228">
            <v>1500000</v>
          </cell>
          <cell r="Q228">
            <v>1554283.33</v>
          </cell>
          <cell r="R228" t="str">
            <v>J    23</v>
          </cell>
          <cell r="S228">
            <v>40717</v>
          </cell>
          <cell r="T228">
            <v>2011</v>
          </cell>
          <cell r="U228">
            <v>6</v>
          </cell>
          <cell r="V228">
            <v>266</v>
          </cell>
          <cell r="W228" t="str">
            <v>MS</v>
          </cell>
          <cell r="X228">
            <v>4</v>
          </cell>
          <cell r="Y228">
            <v>0.73</v>
          </cell>
          <cell r="Z228">
            <v>5.0276894613309733E-4</v>
          </cell>
          <cell r="AA228">
            <v>40451</v>
          </cell>
          <cell r="AB228">
            <v>3806.69</v>
          </cell>
          <cell r="AC228">
            <v>1.2500000000000001E-2</v>
          </cell>
          <cell r="AD228">
            <v>1</v>
          </cell>
          <cell r="AE228">
            <v>102.53</v>
          </cell>
          <cell r="AF228" t="str">
            <v>AA</v>
          </cell>
          <cell r="AG228">
            <v>104.75</v>
          </cell>
          <cell r="AH228">
            <v>0.8</v>
          </cell>
          <cell r="AI228">
            <v>0.5</v>
          </cell>
          <cell r="AJ228">
            <v>5.5097966699517518E-4</v>
          </cell>
          <cell r="AK228">
            <v>6.8256186790285737E-4</v>
          </cell>
          <cell r="AL228" t="str">
            <v>AA</v>
          </cell>
          <cell r="AM228" t="str">
            <v>Aa1</v>
          </cell>
          <cell r="AN228" t="str">
            <v>AA</v>
          </cell>
          <cell r="AO228" t="str">
            <v>Consumer, Non-cyclical</v>
          </cell>
          <cell r="AP228" t="str">
            <v>Food</v>
          </cell>
          <cell r="AQ228" t="str">
            <v>UNITED STATES</v>
          </cell>
          <cell r="AR228" t="str">
            <v>#N/A Field Not Applicable</v>
          </cell>
        </row>
        <row r="229">
          <cell r="A229" t="str">
            <v>CP Inc</v>
          </cell>
          <cell r="B229" t="str">
            <v>Inveco</v>
          </cell>
          <cell r="C229" t="str">
            <v>13400002</v>
          </cell>
          <cell r="D229" t="str">
            <v>USD</v>
          </cell>
          <cell r="E229" t="str">
            <v>145</v>
          </cell>
          <cell r="F229" t="str">
            <v>070</v>
          </cell>
          <cell r="G229" t="str">
            <v>TOTAL CAPITAL SA</v>
          </cell>
          <cell r="H229" t="str">
            <v>2.875 MAR 18 15</v>
          </cell>
          <cell r="I229" t="str">
            <v>B3PCHJ9</v>
          </cell>
          <cell r="J229" t="str">
            <v>B</v>
          </cell>
          <cell r="K229" t="str">
            <v>ZZZ</v>
          </cell>
          <cell r="L229">
            <v>15413.19</v>
          </cell>
          <cell r="M229">
            <v>990116.38</v>
          </cell>
          <cell r="N229">
            <v>989000</v>
          </cell>
          <cell r="O229">
            <v>1048450</v>
          </cell>
          <cell r="P229">
            <v>1000000</v>
          </cell>
          <cell r="Q229">
            <v>1063863.19</v>
          </cell>
          <cell r="R229" t="str">
            <v>M    18</v>
          </cell>
          <cell r="S229">
            <v>42081</v>
          </cell>
          <cell r="T229">
            <v>2015</v>
          </cell>
          <cell r="U229">
            <v>3</v>
          </cell>
          <cell r="V229">
            <v>1630</v>
          </cell>
          <cell r="W229" t="str">
            <v>MS</v>
          </cell>
          <cell r="X229">
            <v>2.875</v>
          </cell>
          <cell r="Y229">
            <v>4.13</v>
          </cell>
          <cell r="Z229">
            <v>1.8357602071816274E-3</v>
          </cell>
          <cell r="AA229">
            <v>40451</v>
          </cell>
          <cell r="AB229">
            <v>58333.62</v>
          </cell>
          <cell r="AC229">
            <v>0.21829999999999999</v>
          </cell>
          <cell r="AD229">
            <v>1</v>
          </cell>
          <cell r="AE229">
            <v>104.845</v>
          </cell>
          <cell r="AF229" t="str">
            <v>AA</v>
          </cell>
          <cell r="AG229">
            <v>98.9</v>
          </cell>
          <cell r="AH229">
            <v>3.1</v>
          </cell>
          <cell r="AI229">
            <v>1.7</v>
          </cell>
          <cell r="AJ229">
            <v>1.3779313903784611E-3</v>
          </cell>
          <cell r="AK229">
            <v>1.7070020547000327E-3</v>
          </cell>
          <cell r="AL229" t="str">
            <v>AA</v>
          </cell>
          <cell r="AM229" t="str">
            <v>Aa1</v>
          </cell>
          <cell r="AN229" t="str">
            <v>AA</v>
          </cell>
          <cell r="AO229" t="str">
            <v>Energy</v>
          </cell>
          <cell r="AP229" t="str">
            <v>Oil&amp;Gas</v>
          </cell>
          <cell r="AQ229" t="str">
            <v>FRANCE</v>
          </cell>
          <cell r="AR229" t="str">
            <v>#N/A Field Not Applicable</v>
          </cell>
        </row>
        <row r="230">
          <cell r="A230" t="str">
            <v>CP Inc</v>
          </cell>
          <cell r="B230" t="str">
            <v>Inveco</v>
          </cell>
          <cell r="C230" t="str">
            <v>13400002</v>
          </cell>
          <cell r="D230" t="str">
            <v>USD</v>
          </cell>
          <cell r="E230" t="str">
            <v>600</v>
          </cell>
          <cell r="F230" t="str">
            <v>070</v>
          </cell>
          <cell r="G230" t="str">
            <v>EURO INV BANK</v>
          </cell>
          <cell r="H230" t="str">
            <v>1.750 SEP 14 12</v>
          </cell>
          <cell r="I230" t="str">
            <v>B41FN79</v>
          </cell>
          <cell r="J230" t="str">
            <v>B</v>
          </cell>
          <cell r="K230" t="str">
            <v>ZZZ</v>
          </cell>
          <cell r="L230">
            <v>2479.17</v>
          </cell>
          <cell r="M230">
            <v>2998909.53</v>
          </cell>
          <cell r="N230">
            <v>2998320</v>
          </cell>
          <cell r="O230">
            <v>3069900</v>
          </cell>
          <cell r="P230">
            <v>3000000</v>
          </cell>
          <cell r="Q230">
            <v>3072379.17</v>
          </cell>
          <cell r="R230" t="str">
            <v>MS   14</v>
          </cell>
          <cell r="S230">
            <v>41166</v>
          </cell>
          <cell r="T230">
            <v>2012</v>
          </cell>
          <cell r="U230">
            <v>9</v>
          </cell>
          <cell r="V230">
            <v>715</v>
          </cell>
          <cell r="W230" t="str">
            <v>MS</v>
          </cell>
          <cell r="X230">
            <v>1.75</v>
          </cell>
          <cell r="Y230">
            <v>1.92</v>
          </cell>
          <cell r="Z230">
            <v>2.5849029827932678E-3</v>
          </cell>
          <cell r="AA230">
            <v>40451</v>
          </cell>
          <cell r="AB230">
            <v>70990.47</v>
          </cell>
          <cell r="AC230">
            <v>4.6900000000000004E-2</v>
          </cell>
          <cell r="AD230">
            <v>1</v>
          </cell>
          <cell r="AE230">
            <v>102.33</v>
          </cell>
          <cell r="AF230" t="str">
            <v>AAA</v>
          </cell>
          <cell r="AG230">
            <v>99.944000000000003</v>
          </cell>
          <cell r="AH230">
            <v>1.8</v>
          </cell>
          <cell r="AI230">
            <v>0.6</v>
          </cell>
          <cell r="AJ230">
            <v>2.4233465463686888E-3</v>
          </cell>
          <cell r="AK230">
            <v>3.0020780154847984E-3</v>
          </cell>
          <cell r="AL230" t="str">
            <v>AAA</v>
          </cell>
          <cell r="AM230" t="str">
            <v>Aaa</v>
          </cell>
          <cell r="AN230" t="str">
            <v>AAA</v>
          </cell>
          <cell r="AO230" t="str">
            <v>Government</v>
          </cell>
          <cell r="AP230" t="str">
            <v>Multi-National</v>
          </cell>
          <cell r="AQ230" t="str">
            <v>SNAT</v>
          </cell>
          <cell r="AR230" t="str">
            <v>#N/A Field Not Applicable</v>
          </cell>
        </row>
        <row r="231">
          <cell r="A231" t="str">
            <v>CP Inc</v>
          </cell>
          <cell r="B231" t="str">
            <v>Inveco</v>
          </cell>
          <cell r="C231" t="str">
            <v>13400002</v>
          </cell>
          <cell r="D231" t="str">
            <v>USD</v>
          </cell>
          <cell r="E231" t="str">
            <v>015</v>
          </cell>
          <cell r="F231" t="str">
            <v>070</v>
          </cell>
          <cell r="G231" t="str">
            <v>HONEYWELL INTL</v>
          </cell>
          <cell r="H231" t="str">
            <v>5.625 01 AUG 2012</v>
          </cell>
          <cell r="I231" t="str">
            <v>B438516AV8</v>
          </cell>
          <cell r="J231" t="str">
            <v>B</v>
          </cell>
          <cell r="K231" t="str">
            <v>ZZZ</v>
          </cell>
          <cell r="L231">
            <v>9375</v>
          </cell>
          <cell r="M231">
            <v>1018002.86</v>
          </cell>
          <cell r="N231">
            <v>1040493</v>
          </cell>
          <cell r="O231">
            <v>1086390</v>
          </cell>
          <cell r="P231">
            <v>1000000</v>
          </cell>
          <cell r="Q231">
            <v>1095765</v>
          </cell>
          <cell r="R231" t="str">
            <v>FA    1</v>
          </cell>
          <cell r="S231">
            <v>41122</v>
          </cell>
          <cell r="T231">
            <v>2012</v>
          </cell>
          <cell r="U231">
            <v>8</v>
          </cell>
          <cell r="V231">
            <v>671</v>
          </cell>
          <cell r="W231" t="str">
            <v>MS</v>
          </cell>
          <cell r="X231">
            <v>5.625</v>
          </cell>
          <cell r="Y231">
            <v>1.75</v>
          </cell>
          <cell r="Z231">
            <v>7.9977293190844237E-4</v>
          </cell>
          <cell r="AA231">
            <v>40451</v>
          </cell>
          <cell r="AB231">
            <v>68387.14</v>
          </cell>
          <cell r="AC231">
            <v>4.0199999999999993E-2</v>
          </cell>
          <cell r="AD231">
            <v>1</v>
          </cell>
          <cell r="AE231">
            <v>108.639</v>
          </cell>
          <cell r="AF231" t="str">
            <v>A</v>
          </cell>
          <cell r="AG231">
            <v>104.04900000000002</v>
          </cell>
          <cell r="AH231">
            <v>4.5</v>
          </cell>
          <cell r="AI231">
            <v>0.9</v>
          </cell>
          <cell r="AJ231">
            <v>2.056558967764566E-3</v>
          </cell>
          <cell r="AK231">
            <v>2.5476960667988615E-3</v>
          </cell>
          <cell r="AL231" t="str">
            <v xml:space="preserve">A </v>
          </cell>
          <cell r="AM231" t="str">
            <v>A2</v>
          </cell>
          <cell r="AN231" t="str">
            <v xml:space="preserve">A </v>
          </cell>
          <cell r="AO231" t="str">
            <v>Industrial</v>
          </cell>
          <cell r="AP231" t="str">
            <v>Miscellaneous Manufactur</v>
          </cell>
          <cell r="AQ231" t="str">
            <v>UNITED STATES</v>
          </cell>
          <cell r="AR231" t="str">
            <v>#N/A Field Not Applicable</v>
          </cell>
        </row>
        <row r="232">
          <cell r="A232" t="str">
            <v>CP Inc</v>
          </cell>
          <cell r="B232" t="str">
            <v>Inveco</v>
          </cell>
          <cell r="C232" t="str">
            <v>13400002</v>
          </cell>
          <cell r="D232" t="str">
            <v>USD</v>
          </cell>
          <cell r="E232" t="str">
            <v>205</v>
          </cell>
          <cell r="F232" t="str">
            <v>070</v>
          </cell>
          <cell r="G232" t="str">
            <v>LEASEPLAN CORP NV</v>
          </cell>
          <cell r="H232" t="str">
            <v>3.0 07 MAY 2012</v>
          </cell>
          <cell r="I232" t="str">
            <v>B52205VAA3</v>
          </cell>
          <cell r="J232" t="str">
            <v>B</v>
          </cell>
          <cell r="K232" t="str">
            <v>ZZZ</v>
          </cell>
          <cell r="L232">
            <v>24000</v>
          </cell>
          <cell r="M232">
            <v>2039819.32</v>
          </cell>
          <cell r="N232">
            <v>2063820</v>
          </cell>
          <cell r="O232">
            <v>2066620</v>
          </cell>
          <cell r="P232">
            <v>2000000</v>
          </cell>
          <cell r="Q232">
            <v>2090620</v>
          </cell>
          <cell r="R232" t="str">
            <v>MN    7</v>
          </cell>
          <cell r="S232">
            <v>41036</v>
          </cell>
          <cell r="T232">
            <v>2012</v>
          </cell>
          <cell r="U232">
            <v>5</v>
          </cell>
          <cell r="V232">
            <v>585</v>
          </cell>
          <cell r="W232" t="str">
            <v>MS</v>
          </cell>
          <cell r="X232">
            <v>3</v>
          </cell>
          <cell r="Y232">
            <v>1.55</v>
          </cell>
          <cell r="Z232">
            <v>1.4193942896533272E-3</v>
          </cell>
          <cell r="AA232">
            <v>40451</v>
          </cell>
          <cell r="AB232">
            <v>26800.68</v>
          </cell>
          <cell r="AC232">
            <v>3.2300000000000002E-2</v>
          </cell>
          <cell r="AD232">
            <v>1</v>
          </cell>
          <cell r="AE232">
            <v>103.331</v>
          </cell>
          <cell r="AF232" t="str">
            <v>AAA</v>
          </cell>
          <cell r="AG232">
            <v>103.191</v>
          </cell>
          <cell r="AH232">
            <v>1.4</v>
          </cell>
          <cell r="AI232">
            <v>0.9</v>
          </cell>
          <cell r="AJ232">
            <v>1.2820335519449406E-3</v>
          </cell>
          <cell r="AK232">
            <v>1.5882023754196656E-3</v>
          </cell>
          <cell r="AL232" t="str">
            <v>AAA</v>
          </cell>
          <cell r="AM232" t="str">
            <v>Aaa</v>
          </cell>
          <cell r="AN232" t="str">
            <v>AAA</v>
          </cell>
          <cell r="AO232" t="str">
            <v>Financial</v>
          </cell>
          <cell r="AP232" t="str">
            <v>Diversified Finan Serv</v>
          </cell>
          <cell r="AQ232" t="str">
            <v>NETHERLANDS</v>
          </cell>
          <cell r="AR232" t="str">
            <v>#N/A Field Not Applicable</v>
          </cell>
        </row>
        <row r="233">
          <cell r="A233" t="str">
            <v>CP Inc</v>
          </cell>
          <cell r="B233" t="str">
            <v>Inveco</v>
          </cell>
          <cell r="C233" t="str">
            <v>13400002</v>
          </cell>
          <cell r="D233" t="str">
            <v>USD</v>
          </cell>
          <cell r="E233" t="str">
            <v>015</v>
          </cell>
          <cell r="F233" t="str">
            <v>070</v>
          </cell>
          <cell r="G233" t="str">
            <v>MORGAN STANLEY</v>
          </cell>
          <cell r="H233" t="str">
            <v>5.625 JAN 09 12</v>
          </cell>
          <cell r="I233" t="str">
            <v>B61746BCW4</v>
          </cell>
          <cell r="J233" t="str">
            <v>B</v>
          </cell>
          <cell r="K233" t="str">
            <v>ZZZ</v>
          </cell>
          <cell r="L233">
            <v>25625</v>
          </cell>
          <cell r="M233">
            <v>1998292.78</v>
          </cell>
          <cell r="N233">
            <v>1994100</v>
          </cell>
          <cell r="O233">
            <v>2106180</v>
          </cell>
          <cell r="P233">
            <v>2000000</v>
          </cell>
          <cell r="Q233">
            <v>2131805</v>
          </cell>
          <cell r="R233" t="str">
            <v>JJ    9</v>
          </cell>
          <cell r="S233">
            <v>40917</v>
          </cell>
          <cell r="T233">
            <v>2012</v>
          </cell>
          <cell r="U233">
            <v>1</v>
          </cell>
          <cell r="V233">
            <v>466</v>
          </cell>
          <cell r="W233" t="str">
            <v>MS</v>
          </cell>
          <cell r="X233">
            <v>5.625</v>
          </cell>
          <cell r="Y233">
            <v>1.23</v>
          </cell>
          <cell r="Z233">
            <v>1.1034277082093565E-3</v>
          </cell>
          <cell r="AA233">
            <v>40451</v>
          </cell>
          <cell r="AB233">
            <v>107887.22</v>
          </cell>
          <cell r="AC233">
            <v>2.1499999999999998E-2</v>
          </cell>
          <cell r="AD233">
            <v>1</v>
          </cell>
          <cell r="AE233">
            <v>105.309</v>
          </cell>
          <cell r="AF233" t="str">
            <v>A</v>
          </cell>
          <cell r="AG233">
            <v>99.704999999999998</v>
          </cell>
          <cell r="AH233">
            <v>5.7</v>
          </cell>
          <cell r="AI233">
            <v>1.4</v>
          </cell>
          <cell r="AJ233">
            <v>5.1134454770677511E-3</v>
          </cell>
          <cell r="AK233">
            <v>6.3346128819620207E-3</v>
          </cell>
          <cell r="AL233" t="str">
            <v xml:space="preserve">A </v>
          </cell>
          <cell r="AM233" t="str">
            <v>A2</v>
          </cell>
          <cell r="AN233" t="str">
            <v xml:space="preserve">A </v>
          </cell>
          <cell r="AO233" t="str">
            <v>Financial</v>
          </cell>
          <cell r="AP233" t="str">
            <v>Banks</v>
          </cell>
          <cell r="AQ233" t="str">
            <v>UNITED STATES</v>
          </cell>
          <cell r="AR233" t="str">
            <v>#N/A Field Not Applicable</v>
          </cell>
        </row>
        <row r="234">
          <cell r="A234" t="str">
            <v>CP Inc</v>
          </cell>
          <cell r="B234" t="str">
            <v>Inveco</v>
          </cell>
          <cell r="C234" t="str">
            <v>13400002</v>
          </cell>
          <cell r="D234" t="str">
            <v>USD</v>
          </cell>
          <cell r="E234" t="str">
            <v>015</v>
          </cell>
          <cell r="F234" t="str">
            <v>070</v>
          </cell>
          <cell r="G234" t="str">
            <v>NEW YORK LIFE GLB FD</v>
          </cell>
          <cell r="H234" t="str">
            <v>2.25 14 DEC 2012</v>
          </cell>
          <cell r="I234" t="str">
            <v>B64952WAS2</v>
          </cell>
          <cell r="J234" t="str">
            <v>B</v>
          </cell>
          <cell r="K234" t="str">
            <v>ZZZ</v>
          </cell>
          <cell r="L234">
            <v>6185.94</v>
          </cell>
          <cell r="M234">
            <v>923181.96</v>
          </cell>
          <cell r="N234">
            <v>922391.5</v>
          </cell>
          <cell r="O234">
            <v>948347</v>
          </cell>
          <cell r="P234">
            <v>925000</v>
          </cell>
          <cell r="Q234">
            <v>954532.94</v>
          </cell>
          <cell r="R234" t="str">
            <v>JD   14</v>
          </cell>
          <cell r="S234">
            <v>41257</v>
          </cell>
          <cell r="T234">
            <v>2012</v>
          </cell>
          <cell r="U234">
            <v>12</v>
          </cell>
          <cell r="V234">
            <v>806</v>
          </cell>
          <cell r="W234" t="str">
            <v>MS</v>
          </cell>
          <cell r="X234">
            <v>2.25</v>
          </cell>
          <cell r="Y234">
            <v>2.14</v>
          </cell>
          <cell r="Z234">
            <v>8.8691242136877983E-4</v>
          </cell>
          <cell r="AA234">
            <v>40451</v>
          </cell>
          <cell r="AB234">
            <v>25165.040000000001</v>
          </cell>
          <cell r="AC234">
            <v>5.7200000000000001E-2</v>
          </cell>
          <cell r="AD234">
            <v>1</v>
          </cell>
          <cell r="AE234">
            <v>102.524</v>
          </cell>
          <cell r="AF234" t="str">
            <v>AAA</v>
          </cell>
          <cell r="AG234">
            <v>99.718000000000018</v>
          </cell>
          <cell r="AH234">
            <v>2.4</v>
          </cell>
          <cell r="AI234">
            <v>1.1000000000000001</v>
          </cell>
          <cell r="AJ234">
            <v>9.9466813611451938E-4</v>
          </cell>
          <cell r="AK234">
            <v>1.2322097921187445E-3</v>
          </cell>
          <cell r="AL234" t="str">
            <v>AAA</v>
          </cell>
          <cell r="AM234" t="str">
            <v>Aaa</v>
          </cell>
          <cell r="AN234" t="str">
            <v>AAA</v>
          </cell>
          <cell r="AO234" t="str">
            <v>Financial</v>
          </cell>
          <cell r="AP234" t="str">
            <v>Insurance</v>
          </cell>
          <cell r="AQ234" t="str">
            <v>UNITED STATES</v>
          </cell>
          <cell r="AR234" t="str">
            <v>#N/A Field Not Applicable</v>
          </cell>
        </row>
        <row r="235">
          <cell r="A235" t="str">
            <v>CP Inc</v>
          </cell>
          <cell r="B235" t="str">
            <v>Inveco</v>
          </cell>
          <cell r="C235" t="str">
            <v>13400002</v>
          </cell>
          <cell r="D235" t="str">
            <v>USD</v>
          </cell>
          <cell r="E235" t="str">
            <v>015</v>
          </cell>
          <cell r="F235" t="str">
            <v>070</v>
          </cell>
          <cell r="G235" t="str">
            <v>NEW YORK LIFE GLOBAL</v>
          </cell>
          <cell r="H235" t="str">
            <v>4.65 09 MAY 201</v>
          </cell>
          <cell r="I235" t="str">
            <v>B64953BAP3</v>
          </cell>
          <cell r="J235" t="str">
            <v>B</v>
          </cell>
          <cell r="K235" t="str">
            <v>ZZZ</v>
          </cell>
          <cell r="L235">
            <v>55025</v>
          </cell>
          <cell r="M235">
            <v>3087873.78</v>
          </cell>
          <cell r="N235">
            <v>3126390</v>
          </cell>
          <cell r="O235">
            <v>3249150</v>
          </cell>
          <cell r="P235">
            <v>3000000</v>
          </cell>
          <cell r="Q235">
            <v>3304175</v>
          </cell>
          <cell r="R235" t="str">
            <v>MN    9</v>
          </cell>
          <cell r="S235">
            <v>41403</v>
          </cell>
          <cell r="T235">
            <v>2013</v>
          </cell>
          <cell r="U235">
            <v>5</v>
          </cell>
          <cell r="V235">
            <v>952</v>
          </cell>
          <cell r="W235" t="str">
            <v>MS</v>
          </cell>
          <cell r="X235">
            <v>4.6500000000000004</v>
          </cell>
          <cell r="Y235">
            <v>2.4300000000000002</v>
          </cell>
          <cell r="Z235">
            <v>3.3685691583768208E-3</v>
          </cell>
          <cell r="AA235">
            <v>40451</v>
          </cell>
          <cell r="AB235">
            <v>161276.22</v>
          </cell>
          <cell r="AC235">
            <v>7.400000000000001E-2</v>
          </cell>
          <cell r="AD235">
            <v>1</v>
          </cell>
          <cell r="AE235">
            <v>108.30500000000001</v>
          </cell>
          <cell r="AF235" t="str">
            <v>AAA</v>
          </cell>
          <cell r="AG235">
            <v>104.21299999999999</v>
          </cell>
          <cell r="AH235">
            <v>3.4</v>
          </cell>
          <cell r="AI235">
            <v>1.4</v>
          </cell>
          <cell r="AJ235">
            <v>4.7132243368235354E-3</v>
          </cell>
          <cell r="AK235">
            <v>5.8388129361144825E-3</v>
          </cell>
          <cell r="AL235" t="str">
            <v>AAA</v>
          </cell>
          <cell r="AM235" t="str">
            <v>Aaa</v>
          </cell>
          <cell r="AN235" t="str">
            <v>AAA</v>
          </cell>
          <cell r="AO235" t="str">
            <v>Financial</v>
          </cell>
          <cell r="AP235" t="str">
            <v>Insurance</v>
          </cell>
          <cell r="AQ235" t="str">
            <v>UNITED STATES</v>
          </cell>
          <cell r="AR235" t="str">
            <v>#N/A Field Not Applicable</v>
          </cell>
        </row>
        <row r="236">
          <cell r="A236" t="str">
            <v>CP Inc</v>
          </cell>
          <cell r="B236" t="str">
            <v>Inveco</v>
          </cell>
          <cell r="C236" t="str">
            <v>13400002</v>
          </cell>
          <cell r="D236" t="str">
            <v>USD</v>
          </cell>
          <cell r="E236" t="str">
            <v>205</v>
          </cell>
          <cell r="F236" t="str">
            <v>070</v>
          </cell>
          <cell r="G236" t="str">
            <v>RABOBANK NEDERLAND</v>
          </cell>
          <cell r="H236" t="str">
            <v>2.500 DEC 12 13</v>
          </cell>
          <cell r="I236" t="str">
            <v>B65KDL8</v>
          </cell>
          <cell r="J236" t="str">
            <v>B</v>
          </cell>
          <cell r="K236" t="str">
            <v>ZZZ</v>
          </cell>
          <cell r="L236">
            <v>39756.94</v>
          </cell>
          <cell r="M236">
            <v>2502793.23</v>
          </cell>
          <cell r="N236">
            <v>2503250</v>
          </cell>
          <cell r="O236">
            <v>2575375</v>
          </cell>
          <cell r="P236">
            <v>2500000</v>
          </cell>
          <cell r="Q236">
            <v>2615131.94</v>
          </cell>
          <cell r="R236" t="str">
            <v>D    12</v>
          </cell>
          <cell r="S236">
            <v>41620</v>
          </cell>
          <cell r="T236">
            <v>2013</v>
          </cell>
          <cell r="U236">
            <v>12</v>
          </cell>
          <cell r="V236">
            <v>1169</v>
          </cell>
          <cell r="W236" t="str">
            <v>MS</v>
          </cell>
          <cell r="X236">
            <v>2.5</v>
          </cell>
          <cell r="Y236">
            <v>3.01</v>
          </cell>
          <cell r="Z236">
            <v>3.3819806761352755E-3</v>
          </cell>
          <cell r="AA236">
            <v>40451</v>
          </cell>
          <cell r="AB236">
            <v>72581.77</v>
          </cell>
          <cell r="AC236">
            <v>0.1235</v>
          </cell>
          <cell r="AD236">
            <v>1</v>
          </cell>
          <cell r="AE236">
            <v>103.015</v>
          </cell>
          <cell r="AF236" t="str">
            <v>AAA</v>
          </cell>
          <cell r="AG236">
            <v>100.13</v>
          </cell>
          <cell r="AH236">
            <v>2.5</v>
          </cell>
          <cell r="AI236">
            <v>1.5</v>
          </cell>
          <cell r="AJ236">
            <v>2.8089540499462427E-3</v>
          </cell>
          <cell r="AK236">
            <v>3.4797743692443601E-3</v>
          </cell>
          <cell r="AL236" t="str">
            <v>AAA</v>
          </cell>
          <cell r="AM236" t="str">
            <v>Aaa</v>
          </cell>
          <cell r="AN236" t="str">
            <v>AAA</v>
          </cell>
          <cell r="AO236" t="str">
            <v>Financial</v>
          </cell>
          <cell r="AP236" t="str">
            <v>Banks</v>
          </cell>
          <cell r="AQ236" t="str">
            <v>NETHERLANDS</v>
          </cell>
          <cell r="AR236" t="str">
            <v>#N/A Field Not Applicable</v>
          </cell>
        </row>
        <row r="237">
          <cell r="A237" t="str">
            <v>CP Inc</v>
          </cell>
          <cell r="B237" t="str">
            <v>Inveco</v>
          </cell>
          <cell r="C237" t="str">
            <v>13400002</v>
          </cell>
          <cell r="D237" t="str">
            <v>USD</v>
          </cell>
          <cell r="E237" t="str">
            <v>145</v>
          </cell>
          <cell r="F237" t="str">
            <v>070</v>
          </cell>
          <cell r="G237" t="str">
            <v>SFEF</v>
          </cell>
          <cell r="H237" t="str">
            <v>2.25 11 JUN 201</v>
          </cell>
          <cell r="I237" t="str">
            <v>B833656AF8</v>
          </cell>
          <cell r="J237" t="str">
            <v>B</v>
          </cell>
          <cell r="K237" t="str">
            <v>ZZZ</v>
          </cell>
          <cell r="L237">
            <v>10312.5</v>
          </cell>
          <cell r="M237">
            <v>1497416.13</v>
          </cell>
          <cell r="N237">
            <v>1495425</v>
          </cell>
          <cell r="O237">
            <v>1539750</v>
          </cell>
          <cell r="P237">
            <v>1500000</v>
          </cell>
          <cell r="Q237">
            <v>1550062.5</v>
          </cell>
          <cell r="R237" t="str">
            <v>JD   11</v>
          </cell>
          <cell r="S237">
            <v>41071</v>
          </cell>
          <cell r="T237">
            <v>2012</v>
          </cell>
          <cell r="U237">
            <v>6</v>
          </cell>
          <cell r="V237">
            <v>620</v>
          </cell>
          <cell r="W237" t="str">
            <v>MS</v>
          </cell>
          <cell r="X237">
            <v>2.25</v>
          </cell>
          <cell r="Y237">
            <v>1.66</v>
          </cell>
          <cell r="Z237">
            <v>1.1159127756915702E-3</v>
          </cell>
          <cell r="AA237">
            <v>40451</v>
          </cell>
          <cell r="AB237">
            <v>42333.87</v>
          </cell>
          <cell r="AC237">
            <v>3.6200000000000003E-2</v>
          </cell>
          <cell r="AD237">
            <v>1</v>
          </cell>
          <cell r="AE237">
            <v>102.65</v>
          </cell>
          <cell r="AF237" t="str">
            <v>AAA</v>
          </cell>
          <cell r="AG237">
            <v>99.694999999999993</v>
          </cell>
          <cell r="AH237">
            <v>2.4</v>
          </cell>
          <cell r="AI237">
            <v>0.7</v>
          </cell>
          <cell r="AJ237">
            <v>1.61336786846974E-3</v>
          </cell>
          <cell r="AK237">
            <v>1.9986642917746733E-3</v>
          </cell>
          <cell r="AL237" t="str">
            <v>AAA</v>
          </cell>
          <cell r="AM237" t="str">
            <v>Aaa</v>
          </cell>
          <cell r="AN237" t="str">
            <v>AAA</v>
          </cell>
          <cell r="AO237" t="str">
            <v>Government</v>
          </cell>
          <cell r="AP237" t="str">
            <v>Sovereign</v>
          </cell>
          <cell r="AQ237" t="str">
            <v>FRANCE</v>
          </cell>
          <cell r="AR237" t="str">
            <v>#N/A Field Not Applicable</v>
          </cell>
        </row>
        <row r="238">
          <cell r="A238" t="str">
            <v>CP Ltd</v>
          </cell>
          <cell r="B238" t="str">
            <v>HSBC CP Ltd</v>
          </cell>
          <cell r="C238" t="str">
            <v>13400012</v>
          </cell>
          <cell r="D238" t="str">
            <v>USD</v>
          </cell>
          <cell r="E238" t="str">
            <v>015</v>
          </cell>
          <cell r="F238" t="str">
            <v>070</v>
          </cell>
          <cell r="G238" t="str">
            <v>AT&amp;T CORP</v>
          </cell>
          <cell r="H238" t="str">
            <v>7.300 NOV 15 11</v>
          </cell>
          <cell r="I238" t="str">
            <v>001957BC2</v>
          </cell>
          <cell r="J238" t="str">
            <v>9</v>
          </cell>
          <cell r="K238" t="str">
            <v>999</v>
          </cell>
          <cell r="L238">
            <v>41366.67</v>
          </cell>
          <cell r="M238">
            <v>1599223.23</v>
          </cell>
          <cell r="N238">
            <v>1653675</v>
          </cell>
          <cell r="O238">
            <v>1606406.25</v>
          </cell>
          <cell r="P238">
            <v>1500000</v>
          </cell>
          <cell r="Q238">
            <v>1647772.92</v>
          </cell>
          <cell r="R238" t="str">
            <v>MN   15</v>
          </cell>
          <cell r="S238">
            <v>40862</v>
          </cell>
          <cell r="T238">
            <v>2011</v>
          </cell>
          <cell r="U238">
            <v>11</v>
          </cell>
          <cell r="V238">
            <v>411</v>
          </cell>
          <cell r="W238" t="str">
            <v>MS</v>
          </cell>
          <cell r="X238">
            <v>7.3</v>
          </cell>
          <cell r="Y238">
            <v>1.07</v>
          </cell>
          <cell r="Z238">
            <v>7.6819684996254757E-4</v>
          </cell>
          <cell r="AA238">
            <v>40451</v>
          </cell>
          <cell r="AB238">
            <v>7183.02</v>
          </cell>
          <cell r="AC238">
            <v>1.72E-2</v>
          </cell>
          <cell r="AD238">
            <v>1</v>
          </cell>
          <cell r="AE238">
            <v>107.09399999999999</v>
          </cell>
          <cell r="AF238" t="str">
            <v>A</v>
          </cell>
          <cell r="AG238">
            <v>110.245</v>
          </cell>
          <cell r="AH238">
            <v>1.4</v>
          </cell>
          <cell r="AI238">
            <v>0.9</v>
          </cell>
          <cell r="AJ238">
            <v>1.0051173737827723E-3</v>
          </cell>
          <cell r="AK238">
            <v>1.2451544643239823E-3</v>
          </cell>
          <cell r="AL238" t="str">
            <v xml:space="preserve">A </v>
          </cell>
          <cell r="AM238" t="str">
            <v>A2</v>
          </cell>
          <cell r="AN238" t="str">
            <v xml:space="preserve">A </v>
          </cell>
          <cell r="AO238" t="str">
            <v>Communications</v>
          </cell>
          <cell r="AP238" t="str">
            <v>Telecommunications</v>
          </cell>
          <cell r="AQ238" t="str">
            <v>UNITED STATES</v>
          </cell>
          <cell r="AR238" t="str">
            <v>#N/A Field Not Applicable</v>
          </cell>
        </row>
        <row r="239">
          <cell r="A239" t="str">
            <v>CP Ltd</v>
          </cell>
          <cell r="B239" t="str">
            <v>HSBC CP Ltd</v>
          </cell>
          <cell r="C239" t="str">
            <v>13400012</v>
          </cell>
          <cell r="D239" t="str">
            <v>USD</v>
          </cell>
          <cell r="E239" t="str">
            <v>015</v>
          </cell>
          <cell r="F239" t="str">
            <v>070</v>
          </cell>
          <cell r="G239" t="str">
            <v>ANDREW W MELLON FNDT</v>
          </cell>
          <cell r="H239" t="str">
            <v>3.950 AUG 01 14</v>
          </cell>
          <cell r="I239" t="str">
            <v>03444RAA6</v>
          </cell>
          <cell r="J239" t="str">
            <v>B</v>
          </cell>
          <cell r="K239" t="str">
            <v>ZZZ</v>
          </cell>
          <cell r="L239">
            <v>17281.25</v>
          </cell>
          <cell r="M239">
            <v>2680053.9</v>
          </cell>
          <cell r="N239">
            <v>2696137.5</v>
          </cell>
          <cell r="O239">
            <v>2872324.22</v>
          </cell>
          <cell r="P239">
            <v>2625000</v>
          </cell>
          <cell r="Q239">
            <v>2889605.47</v>
          </cell>
          <cell r="R239" t="str">
            <v>FA    1</v>
          </cell>
          <cell r="S239">
            <v>41852</v>
          </cell>
          <cell r="T239">
            <v>2014</v>
          </cell>
          <cell r="U239">
            <v>8</v>
          </cell>
          <cell r="V239">
            <v>1401</v>
          </cell>
          <cell r="W239" t="str">
            <v>MS</v>
          </cell>
          <cell r="X239">
            <v>3.95</v>
          </cell>
          <cell r="Y239">
            <v>3.56</v>
          </cell>
          <cell r="Z239">
            <v>4.2832476086034528E-3</v>
          </cell>
          <cell r="AA239">
            <v>40451</v>
          </cell>
          <cell r="AB239">
            <v>192270.32</v>
          </cell>
          <cell r="AC239">
            <v>0.1502</v>
          </cell>
          <cell r="AD239">
            <v>1</v>
          </cell>
          <cell r="AE239">
            <v>109.42200000000001</v>
          </cell>
          <cell r="AF239" t="str">
            <v>AAA</v>
          </cell>
          <cell r="AG239">
            <v>102.71</v>
          </cell>
          <cell r="AH239">
            <v>3.4</v>
          </cell>
          <cell r="AI239">
            <v>1.4</v>
          </cell>
          <cell r="AJ239">
            <v>4.0907420981044218E-3</v>
          </cell>
          <cell r="AK239">
            <v>5.0676726108941118E-3</v>
          </cell>
          <cell r="AL239" t="str">
            <v>AAA</v>
          </cell>
          <cell r="AM239" t="str">
            <v>Aaa</v>
          </cell>
          <cell r="AN239" t="str">
            <v>AAA</v>
          </cell>
          <cell r="AO239" t="str">
            <v>Consumer, Non-cyclical</v>
          </cell>
          <cell r="AP239" t="str">
            <v>Commercial Services</v>
          </cell>
          <cell r="AQ239" t="str">
            <v>UNITED STATES</v>
          </cell>
          <cell r="AR239" t="str">
            <v>#N/A Field Not Applicable</v>
          </cell>
        </row>
        <row r="240">
          <cell r="A240" t="str">
            <v>CP Ltd</v>
          </cell>
          <cell r="B240" t="str">
            <v>HSBC CP Ltd</v>
          </cell>
          <cell r="C240" t="str">
            <v>13400012</v>
          </cell>
          <cell r="D240" t="str">
            <v>USD</v>
          </cell>
          <cell r="E240" t="str">
            <v>015</v>
          </cell>
          <cell r="F240" t="str">
            <v>070</v>
          </cell>
          <cell r="G240" t="str">
            <v>BOEING CAP CORP</v>
          </cell>
          <cell r="H240" t="str">
            <v>6.500 FEB 15 12</v>
          </cell>
          <cell r="I240" t="str">
            <v>097014AG9</v>
          </cell>
          <cell r="J240" t="str">
            <v>B</v>
          </cell>
          <cell r="K240" t="str">
            <v>CAL</v>
          </cell>
          <cell r="L240">
            <v>12458.33</v>
          </cell>
          <cell r="M240">
            <v>1585646.35</v>
          </cell>
          <cell r="N240">
            <v>1654090</v>
          </cell>
          <cell r="O240">
            <v>1616250</v>
          </cell>
          <cell r="P240">
            <v>1500000</v>
          </cell>
          <cell r="Q240">
            <v>1628708.33</v>
          </cell>
          <cell r="R240" t="str">
            <v>FA   15</v>
          </cell>
          <cell r="S240">
            <v>40954</v>
          </cell>
          <cell r="T240">
            <v>2012</v>
          </cell>
          <cell r="U240">
            <v>2</v>
          </cell>
          <cell r="V240">
            <v>503</v>
          </cell>
          <cell r="W240" t="str">
            <v>MS</v>
          </cell>
          <cell r="X240">
            <v>6.5</v>
          </cell>
          <cell r="Y240">
            <v>1.32</v>
          </cell>
          <cell r="Z240">
            <v>9.3963658553315981E-4</v>
          </cell>
          <cell r="AA240">
            <v>40451</v>
          </cell>
          <cell r="AB240">
            <v>30603.65</v>
          </cell>
          <cell r="AC240">
            <v>2.4500000000000001E-2</v>
          </cell>
          <cell r="AD240">
            <v>1</v>
          </cell>
          <cell r="AE240">
            <v>107.75</v>
          </cell>
          <cell r="AF240" t="str">
            <v>A</v>
          </cell>
          <cell r="AG240">
            <v>110.273</v>
          </cell>
          <cell r="AH240">
            <v>2.2000000000000002</v>
          </cell>
          <cell r="AI240">
            <v>0.8</v>
          </cell>
          <cell r="AJ240">
            <v>1.5660609758885997E-3</v>
          </cell>
          <cell r="AK240">
            <v>1.9400598043514637E-3</v>
          </cell>
          <cell r="AL240" t="str">
            <v xml:space="preserve">A </v>
          </cell>
          <cell r="AM240" t="str">
            <v>A2</v>
          </cell>
          <cell r="AN240" t="str">
            <v xml:space="preserve">A </v>
          </cell>
          <cell r="AO240" t="str">
            <v>Financial</v>
          </cell>
          <cell r="AP240" t="str">
            <v>Diversified Finan Serv</v>
          </cell>
          <cell r="AQ240" t="str">
            <v>UNITED STATES</v>
          </cell>
          <cell r="AR240" t="str">
            <v>#N/A Field Not Applicable</v>
          </cell>
        </row>
        <row r="241">
          <cell r="A241" t="str">
            <v>CP Ltd</v>
          </cell>
          <cell r="B241" t="str">
            <v>HSBC CP Ltd</v>
          </cell>
          <cell r="C241" t="str">
            <v>13400012</v>
          </cell>
          <cell r="D241" t="str">
            <v>USD</v>
          </cell>
          <cell r="E241" t="str">
            <v>015</v>
          </cell>
          <cell r="F241" t="str">
            <v>070</v>
          </cell>
          <cell r="G241" t="str">
            <v>CAMPBELL SOUP CO</v>
          </cell>
          <cell r="H241" t="str">
            <v>6.750 FEB 15 11</v>
          </cell>
          <cell r="I241" t="str">
            <v>134429AM1</v>
          </cell>
          <cell r="J241" t="str">
            <v>B</v>
          </cell>
          <cell r="K241" t="str">
            <v>CAL</v>
          </cell>
          <cell r="L241">
            <v>46531.87</v>
          </cell>
          <cell r="M241">
            <v>5518286.5</v>
          </cell>
          <cell r="N241">
            <v>5634112.8499999996</v>
          </cell>
          <cell r="O241">
            <v>5525343.2000000002</v>
          </cell>
          <cell r="P241">
            <v>5395000</v>
          </cell>
          <cell r="Q241">
            <v>5571875.0700000003</v>
          </cell>
          <cell r="R241" t="str">
            <v>FA   15</v>
          </cell>
          <cell r="S241">
            <v>40589</v>
          </cell>
          <cell r="T241">
            <v>2011</v>
          </cell>
          <cell r="U241">
            <v>2</v>
          </cell>
          <cell r="V241">
            <v>138</v>
          </cell>
          <cell r="W241" t="str">
            <v>MS</v>
          </cell>
          <cell r="X241">
            <v>6.75</v>
          </cell>
          <cell r="Y241">
            <v>0.37</v>
          </cell>
          <cell r="Z241">
            <v>9.1661217875154799E-4</v>
          </cell>
          <cell r="AA241">
            <v>40451</v>
          </cell>
          <cell r="AB241">
            <v>7056.7</v>
          </cell>
          <cell r="AC241">
            <v>3.3E-3</v>
          </cell>
          <cell r="AD241">
            <v>1</v>
          </cell>
          <cell r="AE241">
            <v>102.416</v>
          </cell>
          <cell r="AF241" t="str">
            <v>A</v>
          </cell>
          <cell r="AG241">
            <v>104.432</v>
          </cell>
          <cell r="AH241">
            <v>0.7</v>
          </cell>
          <cell r="AI241">
            <v>0.3</v>
          </cell>
          <cell r="AJ241">
            <v>1.7341311489894149E-3</v>
          </cell>
          <cell r="AK241">
            <v>2.1482676533199694E-3</v>
          </cell>
          <cell r="AL241" t="str">
            <v xml:space="preserve">A </v>
          </cell>
          <cell r="AM241" t="str">
            <v>A2</v>
          </cell>
          <cell r="AN241" t="str">
            <v xml:space="preserve">A </v>
          </cell>
          <cell r="AO241" t="str">
            <v>Consumer, Non-cyclical</v>
          </cell>
          <cell r="AP241" t="str">
            <v>Food</v>
          </cell>
          <cell r="AQ241" t="str">
            <v>UNITED STATES</v>
          </cell>
          <cell r="AR241" t="str">
            <v>#N/A Field Not Applicable</v>
          </cell>
        </row>
        <row r="242">
          <cell r="A242" t="str">
            <v>CP Ltd</v>
          </cell>
          <cell r="B242" t="str">
            <v>HSBC CP Ltd</v>
          </cell>
          <cell r="C242" t="str">
            <v>13400012</v>
          </cell>
          <cell r="D242" t="str">
            <v>USD</v>
          </cell>
          <cell r="E242" t="str">
            <v>015</v>
          </cell>
          <cell r="F242" t="str">
            <v>070</v>
          </cell>
          <cell r="G242" t="str">
            <v>CATERPILLAR INC</v>
          </cell>
          <cell r="H242" t="str">
            <v>6.550 MAY 01 11</v>
          </cell>
          <cell r="I242" t="str">
            <v>149123BH3</v>
          </cell>
          <cell r="J242" t="str">
            <v>B</v>
          </cell>
          <cell r="K242" t="str">
            <v>CAL</v>
          </cell>
          <cell r="L242">
            <v>118718.75</v>
          </cell>
          <cell r="M242">
            <v>4501646.09</v>
          </cell>
          <cell r="N242">
            <v>4559747.5</v>
          </cell>
          <cell r="O242">
            <v>4507078.5</v>
          </cell>
          <cell r="P242">
            <v>4350000</v>
          </cell>
          <cell r="Q242">
            <v>4625797.25</v>
          </cell>
          <cell r="R242" t="str">
            <v>MN    1</v>
          </cell>
          <cell r="S242">
            <v>40664</v>
          </cell>
          <cell r="T242">
            <v>2011</v>
          </cell>
          <cell r="U242">
            <v>5</v>
          </cell>
          <cell r="V242">
            <v>213</v>
          </cell>
          <cell r="W242" t="str">
            <v>MS</v>
          </cell>
          <cell r="X242">
            <v>6.55</v>
          </cell>
          <cell r="Y242">
            <v>0.56999999999999995</v>
          </cell>
          <cell r="Z242">
            <v>1.1519293903604166E-3</v>
          </cell>
          <cell r="AA242">
            <v>40451</v>
          </cell>
          <cell r="AB242">
            <v>5432.41</v>
          </cell>
          <cell r="AC242">
            <v>6.1999999999999998E-3</v>
          </cell>
          <cell r="AD242">
            <v>1</v>
          </cell>
          <cell r="AE242">
            <v>103.611</v>
          </cell>
          <cell r="AF242" t="str">
            <v>A</v>
          </cell>
          <cell r="AG242">
            <v>104.822</v>
          </cell>
          <cell r="AH242">
            <v>0.6</v>
          </cell>
          <cell r="AI242">
            <v>0.4</v>
          </cell>
          <cell r="AJ242">
            <v>1.2125572530109648E-3</v>
          </cell>
          <cell r="AK242">
            <v>1.5021340951980524E-3</v>
          </cell>
          <cell r="AL242" t="str">
            <v xml:space="preserve">A </v>
          </cell>
          <cell r="AM242" t="str">
            <v>A2</v>
          </cell>
          <cell r="AN242" t="str">
            <v xml:space="preserve">A </v>
          </cell>
          <cell r="AO242" t="str">
            <v>Industrial</v>
          </cell>
          <cell r="AP242" t="str">
            <v>Machinery-Constr&amp;Mining</v>
          </cell>
          <cell r="AQ242" t="str">
            <v>UNITED STATES</v>
          </cell>
          <cell r="AR242" t="str">
            <v>#N/A Field Not Applicable</v>
          </cell>
        </row>
        <row r="243">
          <cell r="A243" t="str">
            <v>CP Ltd</v>
          </cell>
          <cell r="B243" t="str">
            <v>HSBC CP Ltd</v>
          </cell>
          <cell r="C243" t="str">
            <v>13400012</v>
          </cell>
          <cell r="D243" t="str">
            <v>USD</v>
          </cell>
          <cell r="E243" t="str">
            <v>015</v>
          </cell>
          <cell r="F243" t="str">
            <v>070</v>
          </cell>
          <cell r="G243" t="str">
            <v>CISCO SYS INC</v>
          </cell>
          <cell r="H243" t="str">
            <v>5.250 FEB 22 11</v>
          </cell>
          <cell r="I243" t="str">
            <v>17275RAB8</v>
          </cell>
          <cell r="J243" t="str">
            <v>B</v>
          </cell>
          <cell r="K243" t="str">
            <v>CAL</v>
          </cell>
          <cell r="L243">
            <v>23506.44</v>
          </cell>
          <cell r="M243">
            <v>4209185.1900000004</v>
          </cell>
          <cell r="N243">
            <v>4283160.21</v>
          </cell>
          <cell r="O243">
            <v>4208556.41</v>
          </cell>
          <cell r="P243">
            <v>4133000</v>
          </cell>
          <cell r="Q243">
            <v>4232062.8499999996</v>
          </cell>
          <cell r="R243" t="str">
            <v>FA   22</v>
          </cell>
          <cell r="S243">
            <v>40596</v>
          </cell>
          <cell r="T243">
            <v>2011</v>
          </cell>
          <cell r="U243">
            <v>2</v>
          </cell>
          <cell r="V243">
            <v>145</v>
          </cell>
          <cell r="W243" t="str">
            <v>MS</v>
          </cell>
          <cell r="X243">
            <v>5.25</v>
          </cell>
          <cell r="Y243">
            <v>0.39</v>
          </cell>
          <cell r="Z243">
            <v>7.3695724943373864E-4</v>
          </cell>
          <cell r="AA243">
            <v>40451</v>
          </cell>
          <cell r="AB243">
            <v>-628.79</v>
          </cell>
          <cell r="AC243">
            <v>3.4999999999999996E-3</v>
          </cell>
          <cell r="AD243">
            <v>1</v>
          </cell>
          <cell r="AE243">
            <v>101.82799999999999</v>
          </cell>
          <cell r="AF243" t="str">
            <v>A+</v>
          </cell>
          <cell r="AG243">
            <v>103.633</v>
          </cell>
          <cell r="AH243">
            <v>0.6</v>
          </cell>
          <cell r="AI243">
            <v>0.6</v>
          </cell>
          <cell r="AJ243">
            <v>1.1337803837442131E-3</v>
          </cell>
          <cell r="AK243">
            <v>1.4045441290791683E-3</v>
          </cell>
          <cell r="AL243" t="str">
            <v xml:space="preserve">A+ </v>
          </cell>
          <cell r="AM243" t="str">
            <v>A1</v>
          </cell>
          <cell r="AN243" t="str">
            <v xml:space="preserve">A+ </v>
          </cell>
          <cell r="AO243" t="str">
            <v>Communications</v>
          </cell>
          <cell r="AP243" t="str">
            <v>Telecommunications</v>
          </cell>
          <cell r="AQ243" t="str">
            <v>UNITED STATES</v>
          </cell>
          <cell r="AR243" t="str">
            <v>#N/A Field Not Applicable</v>
          </cell>
        </row>
        <row r="244">
          <cell r="A244" t="str">
            <v>CP Ltd</v>
          </cell>
          <cell r="B244" t="str">
            <v>HSBC CP Ltd</v>
          </cell>
          <cell r="C244" t="str">
            <v>13400012</v>
          </cell>
          <cell r="D244" t="str">
            <v>USD</v>
          </cell>
          <cell r="E244" t="str">
            <v>015</v>
          </cell>
          <cell r="F244" t="str">
            <v>070</v>
          </cell>
          <cell r="G244" t="str">
            <v>CITIGROUP FDG INC GT</v>
          </cell>
          <cell r="H244" t="str">
            <v>2.125 JUL 12 12</v>
          </cell>
          <cell r="I244" t="str">
            <v>17313YAG6</v>
          </cell>
          <cell r="J244" t="str">
            <v>B</v>
          </cell>
          <cell r="K244" t="str">
            <v>ZZZ</v>
          </cell>
          <cell r="L244">
            <v>23315.97</v>
          </cell>
          <cell r="M244">
            <v>5084723.28</v>
          </cell>
          <cell r="N244">
            <v>5102450</v>
          </cell>
          <cell r="O244">
            <v>5139400</v>
          </cell>
          <cell r="P244">
            <v>5000000</v>
          </cell>
          <cell r="Q244">
            <v>5162715.97</v>
          </cell>
          <cell r="R244" t="str">
            <v>JJ   12</v>
          </cell>
          <cell r="S244">
            <v>41102</v>
          </cell>
          <cell r="T244">
            <v>2012</v>
          </cell>
          <cell r="U244">
            <v>7</v>
          </cell>
          <cell r="V244">
            <v>651</v>
          </cell>
          <cell r="W244" t="str">
            <v>MS</v>
          </cell>
          <cell r="X244">
            <v>2.125</v>
          </cell>
          <cell r="Y244">
            <v>1.75</v>
          </cell>
          <cell r="Z244">
            <v>3.9947078789039081E-3</v>
          </cell>
          <cell r="AA244">
            <v>40451</v>
          </cell>
          <cell r="AB244">
            <v>54676.72</v>
          </cell>
          <cell r="AC244">
            <v>3.9599999999999996E-2</v>
          </cell>
          <cell r="AD244">
            <v>1</v>
          </cell>
          <cell r="AE244">
            <v>102.788</v>
          </cell>
          <cell r="AF244" t="str">
            <v>AAA</v>
          </cell>
          <cell r="AG244">
            <v>102.04900000000002</v>
          </cell>
          <cell r="AH244">
            <v>1.2</v>
          </cell>
          <cell r="AI244">
            <v>0.6</v>
          </cell>
          <cell r="AJ244">
            <v>2.7392282598198221E-3</v>
          </cell>
          <cell r="AK244">
            <v>3.3933970155949214E-3</v>
          </cell>
          <cell r="AL244" t="str">
            <v>AAA</v>
          </cell>
          <cell r="AM244" t="str">
            <v>Aaa</v>
          </cell>
          <cell r="AN244" t="str">
            <v>AAA</v>
          </cell>
          <cell r="AO244" t="str">
            <v>Financial</v>
          </cell>
          <cell r="AP244" t="str">
            <v>Diversified Finan Serv</v>
          </cell>
          <cell r="AQ244" t="str">
            <v>UNITED STATES</v>
          </cell>
          <cell r="AR244" t="str">
            <v>#N/A Field Not Applicable</v>
          </cell>
        </row>
        <row r="245">
          <cell r="A245" t="str">
            <v>CP Ltd</v>
          </cell>
          <cell r="B245" t="str">
            <v>HSBC CP Ltd</v>
          </cell>
          <cell r="C245" t="str">
            <v>13400012</v>
          </cell>
          <cell r="D245" t="str">
            <v>USD</v>
          </cell>
          <cell r="E245" t="str">
            <v>015</v>
          </cell>
          <cell r="F245" t="str">
            <v>070</v>
          </cell>
          <cell r="G245" t="str">
            <v>COLGATE PALMOLIVE CO</v>
          </cell>
          <cell r="H245" t="str">
            <v>4.200 MAY 15 13</v>
          </cell>
          <cell r="I245" t="str">
            <v>19416QDL1</v>
          </cell>
          <cell r="J245" t="str">
            <v>B</v>
          </cell>
          <cell r="K245" t="str">
            <v>CAL</v>
          </cell>
          <cell r="L245">
            <v>39666.67</v>
          </cell>
          <cell r="M245">
            <v>2661019.88</v>
          </cell>
          <cell r="N245">
            <v>2697465</v>
          </cell>
          <cell r="O245">
            <v>2714475</v>
          </cell>
          <cell r="P245">
            <v>2500000</v>
          </cell>
          <cell r="Q245">
            <v>2754141.67</v>
          </cell>
          <cell r="R245" t="str">
            <v>MN   15</v>
          </cell>
          <cell r="S245">
            <v>41409</v>
          </cell>
          <cell r="T245">
            <v>2013</v>
          </cell>
          <cell r="U245">
            <v>5</v>
          </cell>
          <cell r="V245">
            <v>958</v>
          </cell>
          <cell r="W245" t="str">
            <v>MS</v>
          </cell>
          <cell r="X245">
            <v>4.2</v>
          </cell>
          <cell r="Y245">
            <v>2.4700000000000002</v>
          </cell>
          <cell r="Z245">
            <v>2.9506977602326754E-3</v>
          </cell>
          <cell r="AA245">
            <v>40451</v>
          </cell>
          <cell r="AB245">
            <v>53455.12</v>
          </cell>
          <cell r="AC245">
            <v>7.5800000000000006E-2</v>
          </cell>
          <cell r="AD245">
            <v>1</v>
          </cell>
          <cell r="AE245">
            <v>108.57899999999999</v>
          </cell>
          <cell r="AF245" t="str">
            <v>AA-</v>
          </cell>
          <cell r="AG245">
            <v>107.899</v>
          </cell>
          <cell r="AH245">
            <v>1.7</v>
          </cell>
          <cell r="AI245">
            <v>0.9</v>
          </cell>
          <cell r="AJ245">
            <v>2.03084461230589E-3</v>
          </cell>
          <cell r="AK245">
            <v>2.5158407379270871E-3</v>
          </cell>
          <cell r="AL245" t="str">
            <v>AA-</v>
          </cell>
          <cell r="AM245" t="str">
            <v>Aa3</v>
          </cell>
          <cell r="AN245" t="str">
            <v>AA-</v>
          </cell>
          <cell r="AO245" t="str">
            <v>Consumer, Non-cyclical</v>
          </cell>
          <cell r="AP245" t="str">
            <v>Cosmetics/Personal Care</v>
          </cell>
          <cell r="AQ245" t="str">
            <v>UNITED STATES</v>
          </cell>
          <cell r="AR245" t="str">
            <v>#N/A Field Not Applicable</v>
          </cell>
        </row>
        <row r="246">
          <cell r="A246" t="str">
            <v>CP Ltd</v>
          </cell>
          <cell r="B246" t="str">
            <v>HSBC CP Ltd</v>
          </cell>
          <cell r="C246" t="str">
            <v>13400012</v>
          </cell>
          <cell r="D246" t="str">
            <v>USD</v>
          </cell>
          <cell r="E246" t="str">
            <v>015</v>
          </cell>
          <cell r="F246" t="str">
            <v>070</v>
          </cell>
          <cell r="G246" t="str">
            <v>COSTCO WHSL CORP NEW</v>
          </cell>
          <cell r="H246" t="str">
            <v>5.300 MAR 15 12</v>
          </cell>
          <cell r="I246" t="str">
            <v>22160KAB1</v>
          </cell>
          <cell r="J246" t="str">
            <v>B</v>
          </cell>
          <cell r="K246" t="str">
            <v>CAL</v>
          </cell>
          <cell r="L246">
            <v>7066.67</v>
          </cell>
          <cell r="M246">
            <v>3180448.81</v>
          </cell>
          <cell r="N246">
            <v>3243030</v>
          </cell>
          <cell r="O246">
            <v>3200156.25</v>
          </cell>
          <cell r="P246">
            <v>3000000</v>
          </cell>
          <cell r="Q246">
            <v>3207222.92</v>
          </cell>
          <cell r="R246" t="str">
            <v>MS   15</v>
          </cell>
          <cell r="S246">
            <v>40983</v>
          </cell>
          <cell r="T246">
            <v>2012</v>
          </cell>
          <cell r="U246">
            <v>3</v>
          </cell>
          <cell r="V246">
            <v>532</v>
          </cell>
          <cell r="W246" t="str">
            <v>MS</v>
          </cell>
          <cell r="X246">
            <v>5.3</v>
          </cell>
          <cell r="Y246">
            <v>1.42</v>
          </cell>
          <cell r="Z246">
            <v>2.0274792069826103E-3</v>
          </cell>
          <cell r="AA246">
            <v>40451</v>
          </cell>
          <cell r="AB246">
            <v>19707.439999999999</v>
          </cell>
          <cell r="AC246">
            <v>2.7400000000000001E-2</v>
          </cell>
          <cell r="AD246">
            <v>1</v>
          </cell>
          <cell r="AE246">
            <v>106.67200000000001</v>
          </cell>
          <cell r="AF246" t="str">
            <v>A+</v>
          </cell>
          <cell r="AG246">
            <v>108.101</v>
          </cell>
          <cell r="AH246">
            <v>1.1000000000000001</v>
          </cell>
          <cell r="AI246">
            <v>0.7</v>
          </cell>
          <cell r="AJ246">
            <v>1.570582484282304E-3</v>
          </cell>
          <cell r="AK246">
            <v>1.9456611167043792E-3</v>
          </cell>
          <cell r="AL246" t="str">
            <v xml:space="preserve">A+ </v>
          </cell>
          <cell r="AM246" t="str">
            <v>A2</v>
          </cell>
          <cell r="AN246" t="str">
            <v xml:space="preserve">A+ </v>
          </cell>
          <cell r="AO246" t="str">
            <v>Consumer, Cyclical</v>
          </cell>
          <cell r="AP246" t="str">
            <v>Retail</v>
          </cell>
          <cell r="AQ246" t="str">
            <v>UNITED STATES</v>
          </cell>
          <cell r="AR246" t="str">
            <v>#N/A Field Not Applicable</v>
          </cell>
        </row>
        <row r="247">
          <cell r="A247" t="str">
            <v>CP Ltd</v>
          </cell>
          <cell r="B247" t="str">
            <v>HSBC CP Ltd</v>
          </cell>
          <cell r="C247" t="str">
            <v>13400012</v>
          </cell>
          <cell r="D247" t="str">
            <v>USD</v>
          </cell>
          <cell r="E247" t="str">
            <v>015</v>
          </cell>
          <cell r="F247" t="str">
            <v>070</v>
          </cell>
          <cell r="G247" t="str">
            <v>DISNEY WALT CO</v>
          </cell>
          <cell r="H247" t="str">
            <v>5.700 JUL 15 11</v>
          </cell>
          <cell r="I247" t="str">
            <v>254687CC8</v>
          </cell>
          <cell r="J247" t="str">
            <v>B</v>
          </cell>
          <cell r="K247" t="str">
            <v>CAL</v>
          </cell>
          <cell r="L247">
            <v>51743.33</v>
          </cell>
          <cell r="M247">
            <v>4467340.04</v>
          </cell>
          <cell r="N247">
            <v>4521591</v>
          </cell>
          <cell r="O247">
            <v>4486534</v>
          </cell>
          <cell r="P247">
            <v>4300000</v>
          </cell>
          <cell r="Q247">
            <v>4538277.33</v>
          </cell>
          <cell r="R247" t="str">
            <v>JJ   15</v>
          </cell>
          <cell r="S247">
            <v>40739</v>
          </cell>
          <cell r="T247">
            <v>2011</v>
          </cell>
          <cell r="U247">
            <v>7</v>
          </cell>
          <cell r="V247">
            <v>288</v>
          </cell>
          <cell r="W247" t="str">
            <v>MS</v>
          </cell>
          <cell r="X247">
            <v>5.7</v>
          </cell>
          <cell r="Y247">
            <v>0.78</v>
          </cell>
          <cell r="Z247">
            <v>1.5643116088050323E-3</v>
          </cell>
          <cell r="AA247">
            <v>40451</v>
          </cell>
          <cell r="AB247">
            <v>19193.96</v>
          </cell>
          <cell r="AC247">
            <v>0.01</v>
          </cell>
          <cell r="AD247">
            <v>1</v>
          </cell>
          <cell r="AE247">
            <v>104.33799999999999</v>
          </cell>
          <cell r="AF247" t="str">
            <v>A</v>
          </cell>
          <cell r="AG247">
            <v>105.15300000000001</v>
          </cell>
          <cell r="AH247">
            <v>0.8</v>
          </cell>
          <cell r="AI247">
            <v>0.2</v>
          </cell>
          <cell r="AJ247">
            <v>1.6044221628769562E-3</v>
          </cell>
          <cell r="AK247">
            <v>1.9875822176349516E-3</v>
          </cell>
          <cell r="AL247" t="str">
            <v xml:space="preserve">A </v>
          </cell>
          <cell r="AM247" t="str">
            <v>A2</v>
          </cell>
          <cell r="AN247" t="str">
            <v xml:space="preserve">A </v>
          </cell>
          <cell r="AO247" t="str">
            <v>Communications</v>
          </cell>
          <cell r="AP247" t="str">
            <v>Media</v>
          </cell>
          <cell r="AQ247" t="str">
            <v>UNITED STATES</v>
          </cell>
          <cell r="AR247" t="str">
            <v>#N/A Field Not Applicable</v>
          </cell>
        </row>
        <row r="248">
          <cell r="A248" t="str">
            <v>CP Ltd</v>
          </cell>
          <cell r="B248" t="str">
            <v>HSBC CP Ltd</v>
          </cell>
          <cell r="C248" t="str">
            <v>13400012</v>
          </cell>
          <cell r="D248" t="str">
            <v>USD</v>
          </cell>
          <cell r="E248" t="str">
            <v>015</v>
          </cell>
          <cell r="F248" t="str">
            <v>070</v>
          </cell>
          <cell r="G248" t="str">
            <v>GLAXOSMITHKLINE CAP</v>
          </cell>
          <cell r="H248" t="str">
            <v>4.850 MAY 15 13</v>
          </cell>
          <cell r="I248" t="str">
            <v>377372AC1</v>
          </cell>
          <cell r="J248" t="str">
            <v>B</v>
          </cell>
          <cell r="K248" t="str">
            <v>CAL</v>
          </cell>
          <cell r="L248">
            <v>74388.22</v>
          </cell>
          <cell r="M248">
            <v>4339398.66</v>
          </cell>
          <cell r="N248">
            <v>4405185.2</v>
          </cell>
          <cell r="O248">
            <v>4465472.2</v>
          </cell>
          <cell r="P248">
            <v>4060000</v>
          </cell>
          <cell r="Q248">
            <v>4539860.42</v>
          </cell>
          <cell r="R248" t="str">
            <v>MN   15</v>
          </cell>
          <cell r="S248">
            <v>41409</v>
          </cell>
          <cell r="T248">
            <v>2013</v>
          </cell>
          <cell r="U248">
            <v>5</v>
          </cell>
          <cell r="V248">
            <v>958</v>
          </cell>
          <cell r="W248" t="str">
            <v>MS</v>
          </cell>
          <cell r="X248">
            <v>4.8499999999999996</v>
          </cell>
          <cell r="Y248">
            <v>2.4500000000000002</v>
          </cell>
          <cell r="Z248">
            <v>4.7728225681398116E-3</v>
          </cell>
          <cell r="AA248">
            <v>40451</v>
          </cell>
          <cell r="AB248">
            <v>126073.54</v>
          </cell>
          <cell r="AC248">
            <v>7.4999999999999997E-2</v>
          </cell>
          <cell r="AD248">
            <v>1</v>
          </cell>
          <cell r="AE248">
            <v>109.98700000000001</v>
          </cell>
          <cell r="AF248" t="str">
            <v>A+</v>
          </cell>
          <cell r="AG248">
            <v>108.502</v>
          </cell>
          <cell r="AH248">
            <v>2.2000000000000002</v>
          </cell>
          <cell r="AI248">
            <v>1</v>
          </cell>
          <cell r="AJ248">
            <v>4.2857998571051367E-3</v>
          </cell>
          <cell r="AK248">
            <v>5.309313085684335E-3</v>
          </cell>
          <cell r="AL248" t="str">
            <v xml:space="preserve">A+ </v>
          </cell>
          <cell r="AM248" t="str">
            <v>A1</v>
          </cell>
          <cell r="AN248" t="str">
            <v xml:space="preserve">A+ </v>
          </cell>
          <cell r="AO248" t="str">
            <v>Consumer, Non-cyclical</v>
          </cell>
          <cell r="AP248" t="str">
            <v>Pharmaceuticals</v>
          </cell>
          <cell r="AQ248" t="str">
            <v>UNITED STATES</v>
          </cell>
          <cell r="AR248" t="str">
            <v>#N/A Field Not Applicable</v>
          </cell>
        </row>
        <row r="249">
          <cell r="A249" t="str">
            <v>CP Ltd</v>
          </cell>
          <cell r="B249" t="str">
            <v>HSBC CP Ltd</v>
          </cell>
          <cell r="C249" t="str">
            <v>13400012</v>
          </cell>
          <cell r="D249" t="str">
            <v>USD</v>
          </cell>
          <cell r="E249" t="str">
            <v>015</v>
          </cell>
          <cell r="F249" t="str">
            <v>070</v>
          </cell>
          <cell r="G249" t="str">
            <v>HONEYWELL INTL INC</v>
          </cell>
          <cell r="H249" t="str">
            <v>6.125 NOV 01 11</v>
          </cell>
          <cell r="I249" t="str">
            <v>438516AN6</v>
          </cell>
          <cell r="J249" t="str">
            <v>B</v>
          </cell>
          <cell r="K249" t="str">
            <v>ZZZ</v>
          </cell>
          <cell r="L249">
            <v>127604.17</v>
          </cell>
          <cell r="M249">
            <v>5272843.76</v>
          </cell>
          <cell r="N249">
            <v>5398000</v>
          </cell>
          <cell r="O249">
            <v>5277350</v>
          </cell>
          <cell r="P249">
            <v>5000000</v>
          </cell>
          <cell r="Q249">
            <v>5404954.1699999999</v>
          </cell>
          <cell r="R249" t="str">
            <v>MN    1</v>
          </cell>
          <cell r="S249">
            <v>40848</v>
          </cell>
          <cell r="T249">
            <v>2011</v>
          </cell>
          <cell r="U249">
            <v>11</v>
          </cell>
          <cell r="V249">
            <v>397</v>
          </cell>
          <cell r="W249" t="str">
            <v>MS</v>
          </cell>
          <cell r="X249">
            <v>6.125</v>
          </cell>
          <cell r="Y249">
            <v>1.04</v>
          </cell>
          <cell r="Z249">
            <v>2.4618290769087949E-3</v>
          </cell>
          <cell r="AA249">
            <v>40451</v>
          </cell>
          <cell r="AB249">
            <v>4506.24</v>
          </cell>
          <cell r="AC249">
            <v>1.6299999999999999E-2</v>
          </cell>
          <cell r="AD249">
            <v>1</v>
          </cell>
          <cell r="AE249">
            <v>105.54700000000001</v>
          </cell>
          <cell r="AF249" t="str">
            <v>A</v>
          </cell>
          <cell r="AG249">
            <v>107.96</v>
          </cell>
          <cell r="AH249">
            <v>1.1000000000000001</v>
          </cell>
          <cell r="AI249">
            <v>1</v>
          </cell>
          <cell r="AJ249">
            <v>2.6038576774996872E-3</v>
          </cell>
          <cell r="AK249">
            <v>3.2256979096888265E-3</v>
          </cell>
          <cell r="AL249" t="str">
            <v xml:space="preserve">A </v>
          </cell>
          <cell r="AM249" t="str">
            <v>A2</v>
          </cell>
          <cell r="AN249" t="str">
            <v xml:space="preserve">A </v>
          </cell>
          <cell r="AO249" t="str">
            <v>Industrial</v>
          </cell>
          <cell r="AP249" t="str">
            <v>Miscellaneous Manufactur</v>
          </cell>
          <cell r="AQ249" t="str">
            <v>UNITED STATES</v>
          </cell>
          <cell r="AR249" t="str">
            <v>#N/A Field Not Applicable</v>
          </cell>
        </row>
        <row r="250">
          <cell r="A250" t="str">
            <v>CP Ltd</v>
          </cell>
          <cell r="B250" t="str">
            <v>HSBC CP Ltd</v>
          </cell>
          <cell r="C250" t="str">
            <v>13400012</v>
          </cell>
          <cell r="D250" t="str">
            <v>USD</v>
          </cell>
          <cell r="E250" t="str">
            <v>015</v>
          </cell>
          <cell r="F250" t="str">
            <v>070</v>
          </cell>
          <cell r="G250" t="str">
            <v>HORMEL FOODS CORP</v>
          </cell>
          <cell r="H250" t="str">
            <v>6.625 JUN 01 11</v>
          </cell>
          <cell r="I250" t="str">
            <v>440452AD2</v>
          </cell>
          <cell r="J250" t="str">
            <v>B</v>
          </cell>
          <cell r="K250" t="str">
            <v>CAL</v>
          </cell>
          <cell r="L250">
            <v>71770.83</v>
          </cell>
          <cell r="M250">
            <v>3377431.72</v>
          </cell>
          <cell r="N250">
            <v>3435372</v>
          </cell>
          <cell r="O250">
            <v>3385078.13</v>
          </cell>
          <cell r="P250">
            <v>3250000</v>
          </cell>
          <cell r="Q250">
            <v>3456848.96</v>
          </cell>
          <cell r="R250" t="str">
            <v>JD    1</v>
          </cell>
          <cell r="S250">
            <v>40695</v>
          </cell>
          <cell r="T250">
            <v>2011</v>
          </cell>
          <cell r="U250">
            <v>6</v>
          </cell>
          <cell r="V250">
            <v>244</v>
          </cell>
          <cell r="W250" t="str">
            <v>MS</v>
          </cell>
          <cell r="X250">
            <v>6.625</v>
          </cell>
          <cell r="Y250">
            <v>0.65</v>
          </cell>
          <cell r="Z250">
            <v>9.8555210338364041E-4</v>
          </cell>
          <cell r="AA250">
            <v>40451</v>
          </cell>
          <cell r="AB250">
            <v>7646.4</v>
          </cell>
          <cell r="AC250">
            <v>7.6E-3</v>
          </cell>
          <cell r="AD250">
            <v>1</v>
          </cell>
          <cell r="AE250">
            <v>104.15600000000001</v>
          </cell>
          <cell r="AF250" t="str">
            <v>A</v>
          </cell>
          <cell r="AG250">
            <v>105.70399999999999</v>
          </cell>
          <cell r="AH250">
            <v>0.8</v>
          </cell>
          <cell r="AI250">
            <v>0.4</v>
          </cell>
          <cell r="AJ250">
            <v>1.2129872041644805E-3</v>
          </cell>
          <cell r="AK250">
            <v>1.5026667251298448E-3</v>
          </cell>
          <cell r="AL250" t="str">
            <v xml:space="preserve">A </v>
          </cell>
          <cell r="AM250" t="str">
            <v>A2</v>
          </cell>
          <cell r="AN250" t="str">
            <v xml:space="preserve">A </v>
          </cell>
          <cell r="AO250" t="str">
            <v>Consumer, Non-cyclical</v>
          </cell>
          <cell r="AP250" t="str">
            <v>Food</v>
          </cell>
          <cell r="AQ250" t="str">
            <v>UNITED STATES</v>
          </cell>
          <cell r="AR250" t="str">
            <v>#N/A Field Not Applicable</v>
          </cell>
        </row>
        <row r="251">
          <cell r="A251" t="str">
            <v>CP Ltd</v>
          </cell>
          <cell r="B251" t="str">
            <v>HSBC CP Ltd</v>
          </cell>
          <cell r="C251" t="str">
            <v>13400012</v>
          </cell>
          <cell r="D251" t="str">
            <v>USD</v>
          </cell>
          <cell r="E251" t="str">
            <v>205</v>
          </cell>
          <cell r="F251" t="str">
            <v>070</v>
          </cell>
          <cell r="G251" t="str">
            <v>ING BK NV NETH ST CR</v>
          </cell>
          <cell r="H251" t="str">
            <v>2.625 FEB 09 12 144</v>
          </cell>
          <cell r="I251" t="str">
            <v>45324QAB2</v>
          </cell>
          <cell r="J251" t="str">
            <v>B</v>
          </cell>
          <cell r="K251" t="str">
            <v>ZZZ</v>
          </cell>
          <cell r="L251">
            <v>5118.75</v>
          </cell>
          <cell r="M251">
            <v>1362721.63</v>
          </cell>
          <cell r="N251">
            <v>1372288.5</v>
          </cell>
          <cell r="O251">
            <v>1379953.13</v>
          </cell>
          <cell r="P251">
            <v>1350000</v>
          </cell>
          <cell r="Q251">
            <v>1385071.88</v>
          </cell>
          <cell r="R251" t="str">
            <v>FA    9</v>
          </cell>
          <cell r="S251">
            <v>40948</v>
          </cell>
          <cell r="T251">
            <v>2012</v>
          </cell>
          <cell r="U251">
            <v>2</v>
          </cell>
          <cell r="V251">
            <v>497</v>
          </cell>
          <cell r="W251" t="str">
            <v>MS</v>
          </cell>
          <cell r="X251">
            <v>2.625</v>
          </cell>
          <cell r="Y251">
            <v>1.33</v>
          </cell>
          <cell r="Z251">
            <v>8.1365152921487383E-4</v>
          </cell>
          <cell r="AA251">
            <v>40451</v>
          </cell>
          <cell r="AB251">
            <v>17231.5</v>
          </cell>
          <cell r="AC251">
            <v>2.4500000000000001E-2</v>
          </cell>
          <cell r="AD251">
            <v>1</v>
          </cell>
          <cell r="AE251">
            <v>102.21899999999999</v>
          </cell>
          <cell r="AF251" t="str">
            <v>AAA</v>
          </cell>
          <cell r="AG251">
            <v>101.65100000000001</v>
          </cell>
          <cell r="AH251">
            <v>1.9</v>
          </cell>
          <cell r="AI251">
            <v>1</v>
          </cell>
          <cell r="AJ251">
            <v>1.1623593274498196E-3</v>
          </cell>
          <cell r="AK251">
            <v>1.4399481527970894E-3</v>
          </cell>
          <cell r="AL251" t="str">
            <v>AAA</v>
          </cell>
          <cell r="AM251" t="str">
            <v>Aaa</v>
          </cell>
          <cell r="AN251" t="str">
            <v>AAA</v>
          </cell>
          <cell r="AO251" t="str">
            <v>Financial</v>
          </cell>
          <cell r="AP251" t="str">
            <v>Banks</v>
          </cell>
          <cell r="AQ251" t="str">
            <v>NETHERLANDS</v>
          </cell>
          <cell r="AR251" t="str">
            <v>#N/A Field Not Applicable</v>
          </cell>
        </row>
        <row r="252">
          <cell r="A252" t="str">
            <v>CP Ltd</v>
          </cell>
          <cell r="B252" t="str">
            <v>HSBC CP Ltd</v>
          </cell>
          <cell r="C252" t="str">
            <v>13400012</v>
          </cell>
          <cell r="D252" t="str">
            <v>USD</v>
          </cell>
          <cell r="E252" t="str">
            <v>205</v>
          </cell>
          <cell r="F252" t="str">
            <v>070</v>
          </cell>
          <cell r="G252" t="str">
            <v>ING BK NV NETH ST CR</v>
          </cell>
          <cell r="H252" t="str">
            <v>3.900 MAR 19 14</v>
          </cell>
          <cell r="I252" t="str">
            <v>45324QAC0</v>
          </cell>
          <cell r="J252" t="str">
            <v>B</v>
          </cell>
          <cell r="K252" t="str">
            <v>ZZZ</v>
          </cell>
          <cell r="L252">
            <v>1300</v>
          </cell>
          <cell r="M252">
            <v>1022315.08</v>
          </cell>
          <cell r="N252">
            <v>1029530</v>
          </cell>
          <cell r="O252">
            <v>1091093.75</v>
          </cell>
          <cell r="P252">
            <v>1000000</v>
          </cell>
          <cell r="Q252">
            <v>1092393.75</v>
          </cell>
          <cell r="R252" t="str">
            <v>MS   19</v>
          </cell>
          <cell r="S252">
            <v>41717</v>
          </cell>
          <cell r="T252">
            <v>2014</v>
          </cell>
          <cell r="U252">
            <v>3</v>
          </cell>
          <cell r="V252">
            <v>1266</v>
          </cell>
          <cell r="W252" t="str">
            <v>MS</v>
          </cell>
          <cell r="X252">
            <v>3.9</v>
          </cell>
          <cell r="Y252">
            <v>3.27</v>
          </cell>
          <cell r="Z252">
            <v>1.5007632085721873E-3</v>
          </cell>
          <cell r="AA252">
            <v>40451</v>
          </cell>
          <cell r="AB252">
            <v>68778.67</v>
          </cell>
          <cell r="AC252">
            <v>0.1265</v>
          </cell>
          <cell r="AD252">
            <v>1</v>
          </cell>
          <cell r="AE252">
            <v>109.10899999999999</v>
          </cell>
          <cell r="AF252" t="str">
            <v>AAA</v>
          </cell>
          <cell r="AG252">
            <v>102.95300000000002</v>
          </cell>
          <cell r="AH252">
            <v>3.2</v>
          </cell>
          <cell r="AI252">
            <v>1.2</v>
          </cell>
          <cell r="AJ252">
            <v>1.4686367790308868E-3</v>
          </cell>
          <cell r="AK252">
            <v>1.8193692493827295E-3</v>
          </cell>
          <cell r="AL252" t="str">
            <v>AAA</v>
          </cell>
          <cell r="AM252" t="str">
            <v>Aaa</v>
          </cell>
          <cell r="AN252" t="str">
            <v>AAA</v>
          </cell>
          <cell r="AO252" t="str">
            <v>Financial</v>
          </cell>
          <cell r="AP252" t="str">
            <v>Banks</v>
          </cell>
          <cell r="AQ252" t="str">
            <v>NETHERLANDS</v>
          </cell>
          <cell r="AR252" t="str">
            <v>#N/A Field Not Applicable</v>
          </cell>
        </row>
        <row r="253">
          <cell r="A253" t="str">
            <v>CP Ltd</v>
          </cell>
          <cell r="B253" t="str">
            <v>HSBC CP Ltd</v>
          </cell>
          <cell r="C253" t="str">
            <v>13400012</v>
          </cell>
          <cell r="D253" t="str">
            <v>USD</v>
          </cell>
          <cell r="E253" t="str">
            <v>015</v>
          </cell>
          <cell r="F253" t="str">
            <v>070</v>
          </cell>
          <cell r="G253" t="str">
            <v>JOHNSON &amp; JOHNSON</v>
          </cell>
          <cell r="H253" t="str">
            <v>5.150 AUG 15 12</v>
          </cell>
          <cell r="I253" t="str">
            <v>478160AP9</v>
          </cell>
          <cell r="J253" t="str">
            <v>B</v>
          </cell>
          <cell r="K253" t="str">
            <v>CAL</v>
          </cell>
          <cell r="L253">
            <v>13490.14</v>
          </cell>
          <cell r="M253">
            <v>2200481.63</v>
          </cell>
          <cell r="N253">
            <v>2234582</v>
          </cell>
          <cell r="O253">
            <v>2223450.5</v>
          </cell>
          <cell r="P253">
            <v>2050000</v>
          </cell>
          <cell r="Q253">
            <v>2236940.64</v>
          </cell>
          <cell r="R253" t="str">
            <v>FA   15</v>
          </cell>
          <cell r="S253">
            <v>41136</v>
          </cell>
          <cell r="T253">
            <v>2012</v>
          </cell>
          <cell r="U253">
            <v>8</v>
          </cell>
          <cell r="V253">
            <v>685</v>
          </cell>
          <cell r="W253" t="str">
            <v>MS</v>
          </cell>
          <cell r="X253">
            <v>5.15</v>
          </cell>
          <cell r="Y253">
            <v>1.8</v>
          </cell>
          <cell r="Z253">
            <v>1.7781561947979947E-3</v>
          </cell>
          <cell r="AA253">
            <v>40451</v>
          </cell>
          <cell r="AB253">
            <v>22968.87</v>
          </cell>
          <cell r="AC253">
            <v>4.2099999999999999E-2</v>
          </cell>
          <cell r="AD253">
            <v>1</v>
          </cell>
          <cell r="AE253">
            <v>108.461</v>
          </cell>
          <cell r="AF253" t="str">
            <v>AAA</v>
          </cell>
          <cell r="AG253">
            <v>109.00399999999999</v>
          </cell>
          <cell r="AH253">
            <v>1.2</v>
          </cell>
          <cell r="AI253">
            <v>0.6</v>
          </cell>
          <cell r="AJ253">
            <v>1.1854374631986631E-3</v>
          </cell>
          <cell r="AK253">
            <v>1.4685376931885758E-3</v>
          </cell>
          <cell r="AL253" t="str">
            <v>AAA</v>
          </cell>
          <cell r="AM253" t="str">
            <v>Aaa</v>
          </cell>
          <cell r="AN253" t="str">
            <v>AAA</v>
          </cell>
          <cell r="AO253" t="str">
            <v>Consumer, Non-cyclical</v>
          </cell>
          <cell r="AP253" t="str">
            <v>Healthcare-Products</v>
          </cell>
          <cell r="AQ253" t="str">
            <v>UNITED STATES</v>
          </cell>
          <cell r="AR253" t="str">
            <v>#N/A Field Not Applicable</v>
          </cell>
        </row>
        <row r="254">
          <cell r="A254" t="str">
            <v>CP Ltd</v>
          </cell>
          <cell r="B254" t="str">
            <v>HSBC CP Ltd</v>
          </cell>
          <cell r="C254" t="str">
            <v>13400012</v>
          </cell>
          <cell r="D254" t="str">
            <v>USD</v>
          </cell>
          <cell r="E254" t="str">
            <v>285</v>
          </cell>
          <cell r="F254" t="str">
            <v>070</v>
          </cell>
          <cell r="G254" t="str">
            <v>MACQUARIE BK CP Ltd SR</v>
          </cell>
          <cell r="H254" t="str">
            <v>2.600 JAN 20 12 144</v>
          </cell>
          <cell r="I254" t="str">
            <v>55607EAD2</v>
          </cell>
          <cell r="J254" t="str">
            <v>B</v>
          </cell>
          <cell r="K254" t="str">
            <v>ZZZ</v>
          </cell>
          <cell r="L254">
            <v>10255.56</v>
          </cell>
          <cell r="M254">
            <v>2018419.84</v>
          </cell>
          <cell r="N254">
            <v>2033860</v>
          </cell>
          <cell r="O254">
            <v>2050625</v>
          </cell>
          <cell r="P254">
            <v>2000000</v>
          </cell>
          <cell r="Q254">
            <v>2060880.56</v>
          </cell>
          <cell r="R254" t="str">
            <v>JJ   20</v>
          </cell>
          <cell r="S254">
            <v>40928</v>
          </cell>
          <cell r="T254">
            <v>2012</v>
          </cell>
          <cell r="U254">
            <v>1</v>
          </cell>
          <cell r="V254">
            <v>477</v>
          </cell>
          <cell r="W254" t="str">
            <v>MS</v>
          </cell>
          <cell r="X254">
            <v>2.6</v>
          </cell>
          <cell r="Y254">
            <v>1.28</v>
          </cell>
          <cell r="Z254">
            <v>1.1598481409663402E-3</v>
          </cell>
          <cell r="AA254">
            <v>40451</v>
          </cell>
          <cell r="AB254">
            <v>32205.16</v>
          </cell>
          <cell r="AC254">
            <v>2.3E-2</v>
          </cell>
          <cell r="AD254">
            <v>1</v>
          </cell>
          <cell r="AE254">
            <v>102.53100000000001</v>
          </cell>
          <cell r="AF254" t="str">
            <v>AAA</v>
          </cell>
          <cell r="AG254">
            <v>101.693</v>
          </cell>
          <cell r="AH254">
            <v>1.9</v>
          </cell>
          <cell r="AI254">
            <v>0.6</v>
          </cell>
          <cell r="AJ254">
            <v>1.7216495842469111E-3</v>
          </cell>
          <cell r="AK254">
            <v>2.1328053038807324E-3</v>
          </cell>
          <cell r="AL254" t="str">
            <v>AAA</v>
          </cell>
          <cell r="AM254" t="str">
            <v>Aaa</v>
          </cell>
          <cell r="AN254" t="str">
            <v>AAA</v>
          </cell>
          <cell r="AO254" t="str">
            <v>Financial</v>
          </cell>
          <cell r="AP254" t="str">
            <v>Diversified Finan Serv</v>
          </cell>
          <cell r="AQ254" t="str">
            <v>AUSTRALIA</v>
          </cell>
          <cell r="AR254" t="str">
            <v>#N/A Field Not Applicable</v>
          </cell>
        </row>
        <row r="255">
          <cell r="A255" t="str">
            <v>CP Ltd</v>
          </cell>
          <cell r="B255" t="str">
            <v>HSBC CP Ltd</v>
          </cell>
          <cell r="C255" t="str">
            <v>13400012</v>
          </cell>
          <cell r="D255" t="str">
            <v>USD</v>
          </cell>
          <cell r="E255" t="str">
            <v>015</v>
          </cell>
          <cell r="F255" t="str">
            <v>070</v>
          </cell>
          <cell r="G255" t="str">
            <v>NEW YORK LIFE GLOBAL</v>
          </cell>
          <cell r="H255" t="str">
            <v>5.250 OCT 16 12</v>
          </cell>
          <cell r="I255" t="str">
            <v>64952WAJ2</v>
          </cell>
          <cell r="J255" t="str">
            <v>B</v>
          </cell>
          <cell r="K255" t="str">
            <v>ZZZ</v>
          </cell>
          <cell r="L255">
            <v>97934.38</v>
          </cell>
          <cell r="M255">
            <v>4366118.0199999996</v>
          </cell>
          <cell r="N255">
            <v>4414944.5999999996</v>
          </cell>
          <cell r="O255">
            <v>4420401.5599999996</v>
          </cell>
          <cell r="P255">
            <v>4070000</v>
          </cell>
          <cell r="Q255">
            <v>4518335.9400000004</v>
          </cell>
          <cell r="R255" t="str">
            <v>AO   16</v>
          </cell>
          <cell r="S255">
            <v>41198</v>
          </cell>
          <cell r="T255">
            <v>2012</v>
          </cell>
          <cell r="U255">
            <v>10</v>
          </cell>
          <cell r="V255">
            <v>747</v>
          </cell>
          <cell r="W255" t="str">
            <v>MS</v>
          </cell>
          <cell r="X255">
            <v>5.25</v>
          </cell>
          <cell r="Y255">
            <v>1.92</v>
          </cell>
          <cell r="Z255">
            <v>3.763365109958965E-3</v>
          </cell>
          <cell r="AA255">
            <v>40451</v>
          </cell>
          <cell r="AB255">
            <v>54283.54</v>
          </cell>
          <cell r="AC255">
            <v>4.7899999999999998E-2</v>
          </cell>
          <cell r="AD255">
            <v>1</v>
          </cell>
          <cell r="AE255">
            <v>108.60899999999999</v>
          </cell>
          <cell r="AF255" t="str">
            <v>AAA</v>
          </cell>
          <cell r="AG255">
            <v>108.47499999999999</v>
          </cell>
          <cell r="AH255">
            <v>1.7</v>
          </cell>
          <cell r="AI255">
            <v>1</v>
          </cell>
          <cell r="AJ255">
            <v>3.3321461911094996E-3</v>
          </cell>
          <cell r="AK255">
            <v>4.1279126337506172E-3</v>
          </cell>
          <cell r="AL255" t="str">
            <v>AAA</v>
          </cell>
          <cell r="AM255" t="str">
            <v>Aaa</v>
          </cell>
          <cell r="AN255" t="str">
            <v>AAA</v>
          </cell>
          <cell r="AO255" t="str">
            <v>Financial</v>
          </cell>
          <cell r="AP255" t="str">
            <v>Insurance</v>
          </cell>
          <cell r="AQ255" t="str">
            <v>UNITED STATES</v>
          </cell>
          <cell r="AR255" t="str">
            <v>#N/A Field Not Applicable</v>
          </cell>
        </row>
        <row r="256">
          <cell r="A256" t="str">
            <v>CP Ltd</v>
          </cell>
          <cell r="B256" t="str">
            <v>HSBC CP Ltd</v>
          </cell>
          <cell r="C256" t="str">
            <v>13400012</v>
          </cell>
          <cell r="D256" t="str">
            <v>USD</v>
          </cell>
          <cell r="E256" t="str">
            <v>015</v>
          </cell>
          <cell r="F256" t="str">
            <v>070</v>
          </cell>
          <cell r="G256" t="str">
            <v>NORTHERN TR CORP</v>
          </cell>
          <cell r="H256" t="str">
            <v>5.300 AUG 29 11</v>
          </cell>
          <cell r="I256" t="str">
            <v>665859AG9</v>
          </cell>
          <cell r="J256" t="str">
            <v>B</v>
          </cell>
          <cell r="K256" t="str">
            <v>ZZZ</v>
          </cell>
          <cell r="L256">
            <v>10979.83</v>
          </cell>
          <cell r="M256">
            <v>2337887.29</v>
          </cell>
          <cell r="N256">
            <v>2423985.6</v>
          </cell>
          <cell r="O256">
            <v>2358521.88</v>
          </cell>
          <cell r="P256">
            <v>2260000</v>
          </cell>
          <cell r="Q256">
            <v>2369501.71</v>
          </cell>
          <cell r="R256" t="str">
            <v>FA   28</v>
          </cell>
          <cell r="S256">
            <v>40784</v>
          </cell>
          <cell r="T256">
            <v>2011</v>
          </cell>
          <cell r="U256">
            <v>8</v>
          </cell>
          <cell r="V256">
            <v>333</v>
          </cell>
          <cell r="W256" t="str">
            <v>MS</v>
          </cell>
          <cell r="X256">
            <v>5.3</v>
          </cell>
          <cell r="Y256">
            <v>0.9</v>
          </cell>
          <cell r="Z256">
            <v>9.4459519924576605E-4</v>
          </cell>
          <cell r="AA256">
            <v>40451</v>
          </cell>
          <cell r="AB256">
            <v>20634.580000000002</v>
          </cell>
          <cell r="AC256">
            <v>1.26E-2</v>
          </cell>
          <cell r="AD256">
            <v>1</v>
          </cell>
          <cell r="AE256">
            <v>104.35899999999999</v>
          </cell>
          <cell r="AF256" t="str">
            <v>AA-</v>
          </cell>
          <cell r="AG256">
            <v>107.256</v>
          </cell>
          <cell r="AH256">
            <v>1.5</v>
          </cell>
          <cell r="AI256">
            <v>0.5</v>
          </cell>
          <cell r="AJ256">
            <v>1.5743253320762767E-3</v>
          </cell>
          <cell r="AK256">
            <v>1.9502978126381195E-3</v>
          </cell>
          <cell r="AL256" t="str">
            <v>AA-</v>
          </cell>
          <cell r="AM256" t="str">
            <v>A1</v>
          </cell>
          <cell r="AN256" t="str">
            <v>AA-</v>
          </cell>
          <cell r="AO256" t="str">
            <v>Financial</v>
          </cell>
          <cell r="AP256" t="str">
            <v>Banks</v>
          </cell>
          <cell r="AQ256" t="str">
            <v>UNITED STATES</v>
          </cell>
          <cell r="AR256" t="str">
            <v>#N/A Field Not Applicable</v>
          </cell>
        </row>
        <row r="257">
          <cell r="A257" t="str">
            <v>CP Ltd</v>
          </cell>
          <cell r="B257" t="str">
            <v>HSBC CP Ltd</v>
          </cell>
          <cell r="C257" t="str">
            <v>13400012</v>
          </cell>
          <cell r="D257" t="str">
            <v>USD</v>
          </cell>
          <cell r="E257" t="str">
            <v>015</v>
          </cell>
          <cell r="F257" t="str">
            <v>070</v>
          </cell>
          <cell r="G257" t="str">
            <v>ORACLE CORP / OZARK</v>
          </cell>
          <cell r="H257" t="str">
            <v>5.000 JAN 15 11</v>
          </cell>
          <cell r="I257" t="str">
            <v>68402LAE4</v>
          </cell>
          <cell r="J257" t="str">
            <v>B</v>
          </cell>
          <cell r="K257" t="str">
            <v>CAL</v>
          </cell>
          <cell r="L257">
            <v>29555.56</v>
          </cell>
          <cell r="M257">
            <v>2835543.9</v>
          </cell>
          <cell r="N257">
            <v>2882824</v>
          </cell>
          <cell r="O257">
            <v>2834562.5</v>
          </cell>
          <cell r="P257">
            <v>2800000</v>
          </cell>
          <cell r="Q257">
            <v>2864118.06</v>
          </cell>
          <cell r="R257" t="str">
            <v>JJ   15</v>
          </cell>
          <cell r="S257">
            <v>40558</v>
          </cell>
          <cell r="T257">
            <v>2011</v>
          </cell>
          <cell r="U257">
            <v>1</v>
          </cell>
          <cell r="V257">
            <v>107</v>
          </cell>
          <cell r="W257" t="str">
            <v>MS</v>
          </cell>
          <cell r="X257">
            <v>5</v>
          </cell>
          <cell r="Y257">
            <v>0.28999999999999998</v>
          </cell>
          <cell r="Z257">
            <v>3.6915948207108664E-4</v>
          </cell>
          <cell r="AA257">
            <v>40451</v>
          </cell>
          <cell r="AB257">
            <v>-981.4</v>
          </cell>
          <cell r="AC257">
            <v>2.3E-3</v>
          </cell>
          <cell r="AD257">
            <v>1</v>
          </cell>
          <cell r="AE257">
            <v>101.23399999999999</v>
          </cell>
          <cell r="AF257" t="str">
            <v>A</v>
          </cell>
          <cell r="AG257">
            <v>102.958</v>
          </cell>
          <cell r="AH257">
            <v>0.6</v>
          </cell>
          <cell r="AI257">
            <v>0.7</v>
          </cell>
          <cell r="AJ257">
            <v>7.6377823876776555E-4</v>
          </cell>
          <cell r="AK257">
            <v>9.4617992740092484E-4</v>
          </cell>
          <cell r="AL257" t="str">
            <v xml:space="preserve">A </v>
          </cell>
          <cell r="AM257" t="str">
            <v>A2</v>
          </cell>
          <cell r="AN257" t="str">
            <v xml:space="preserve">A </v>
          </cell>
          <cell r="AO257" t="str">
            <v>Technology</v>
          </cell>
          <cell r="AP257" t="str">
            <v>Software</v>
          </cell>
          <cell r="AQ257" t="str">
            <v>UNITED STATES</v>
          </cell>
          <cell r="AR257" t="str">
            <v>#N/A Field Not Applicable</v>
          </cell>
        </row>
        <row r="258">
          <cell r="A258" t="str">
            <v>CP Ltd</v>
          </cell>
          <cell r="B258" t="str">
            <v>HSBC CP Ltd</v>
          </cell>
          <cell r="C258" t="str">
            <v>13400012</v>
          </cell>
          <cell r="D258" t="str">
            <v>USD</v>
          </cell>
          <cell r="E258" t="str">
            <v>015</v>
          </cell>
          <cell r="F258" t="str">
            <v>070</v>
          </cell>
          <cell r="G258" t="str">
            <v>REGIONS BK ALA MTN F</v>
          </cell>
          <cell r="H258" t="str">
            <v>3.250 DEC 09 11</v>
          </cell>
          <cell r="I258" t="str">
            <v>7591EAAB9</v>
          </cell>
          <cell r="J258" t="str">
            <v>B</v>
          </cell>
          <cell r="K258" t="str">
            <v>ZZZ</v>
          </cell>
          <cell r="L258">
            <v>27300</v>
          </cell>
          <cell r="M258">
            <v>2774955.86</v>
          </cell>
          <cell r="N258">
            <v>2795925</v>
          </cell>
          <cell r="O258">
            <v>2787642</v>
          </cell>
          <cell r="P258">
            <v>2700000</v>
          </cell>
          <cell r="Q258">
            <v>2814942</v>
          </cell>
          <cell r="R258" t="str">
            <v>JD    9</v>
          </cell>
          <cell r="S258">
            <v>40886</v>
          </cell>
          <cell r="T258">
            <v>2011</v>
          </cell>
          <cell r="U258">
            <v>12</v>
          </cell>
          <cell r="V258">
            <v>435</v>
          </cell>
          <cell r="W258" t="str">
            <v>MS</v>
          </cell>
          <cell r="X258">
            <v>3.25</v>
          </cell>
          <cell r="Y258">
            <v>1.17</v>
          </cell>
          <cell r="Z258">
            <v>1.45754373749873E-3</v>
          </cell>
          <cell r="AA258">
            <v>40451</v>
          </cell>
          <cell r="AB258">
            <v>12686.14</v>
          </cell>
          <cell r="AC258">
            <v>1.9599999999999999E-2</v>
          </cell>
          <cell r="AD258">
            <v>1</v>
          </cell>
          <cell r="AE258">
            <v>103.24600000000001</v>
          </cell>
          <cell r="AF258" t="str">
            <v>AAA</v>
          </cell>
          <cell r="AG258">
            <v>103.553</v>
          </cell>
          <cell r="AH258">
            <v>0.9</v>
          </cell>
          <cell r="AI258">
            <v>0.5</v>
          </cell>
          <cell r="AJ258">
            <v>1.1211874903836385E-3</v>
          </cell>
          <cell r="AK258">
            <v>1.3889438640796062E-3</v>
          </cell>
          <cell r="AL258" t="str">
            <v>AAA</v>
          </cell>
          <cell r="AM258" t="str">
            <v>Aaa</v>
          </cell>
          <cell r="AN258" t="str">
            <v>AAA</v>
          </cell>
          <cell r="AO258" t="str">
            <v>Financial</v>
          </cell>
          <cell r="AP258" t="str">
            <v>Banks</v>
          </cell>
          <cell r="AQ258" t="str">
            <v>UNITED STATES</v>
          </cell>
          <cell r="AR258" t="str">
            <v>#N/A Field Not Applicable</v>
          </cell>
        </row>
        <row r="259">
          <cell r="A259" t="str">
            <v>CP Ltd</v>
          </cell>
          <cell r="B259" t="str">
            <v>HSBC CP Ltd</v>
          </cell>
          <cell r="C259" t="str">
            <v>13400012</v>
          </cell>
          <cell r="D259" t="str">
            <v>USD</v>
          </cell>
          <cell r="E259" t="str">
            <v>015</v>
          </cell>
          <cell r="F259" t="str">
            <v>070</v>
          </cell>
          <cell r="G259" t="str">
            <v>ROCHE HLDGS INC</v>
          </cell>
          <cell r="H259" t="str">
            <v>4.500 MAR 01 12 144</v>
          </cell>
          <cell r="I259" t="str">
            <v>771196AN2</v>
          </cell>
          <cell r="J259" t="str">
            <v>B</v>
          </cell>
          <cell r="K259" t="str">
            <v>ZZZ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 t="str">
            <v>MS    1</v>
          </cell>
          <cell r="S259">
            <v>40969</v>
          </cell>
          <cell r="T259">
            <v>2012</v>
          </cell>
          <cell r="U259">
            <v>3</v>
          </cell>
          <cell r="V259">
            <v>518</v>
          </cell>
          <cell r="W259" t="str">
            <v>MS</v>
          </cell>
          <cell r="X259">
            <v>4.5</v>
          </cell>
          <cell r="Y259">
            <v>1.38</v>
          </cell>
          <cell r="Z259">
            <v>0</v>
          </cell>
          <cell r="AA259">
            <v>40451</v>
          </cell>
          <cell r="AB259">
            <v>0</v>
          </cell>
          <cell r="AC259">
            <v>2.6200000000000001E-2</v>
          </cell>
          <cell r="AD259">
            <v>1</v>
          </cell>
          <cell r="AE259">
            <v>105.09399999999999</v>
          </cell>
          <cell r="AF259" t="str">
            <v>AA-</v>
          </cell>
          <cell r="AG259">
            <v>105.748</v>
          </cell>
          <cell r="AH259">
            <v>-3.2</v>
          </cell>
          <cell r="AI259">
            <v>0.9</v>
          </cell>
          <cell r="AJ259">
            <v>0</v>
          </cell>
          <cell r="AK259">
            <v>0</v>
          </cell>
          <cell r="AL259" t="str">
            <v>AA-</v>
          </cell>
          <cell r="AM259" t="str">
            <v>WR</v>
          </cell>
          <cell r="AN259" t="str">
            <v>AA-</v>
          </cell>
          <cell r="AO259" t="str">
            <v>Consumer, Non-cyclical</v>
          </cell>
          <cell r="AP259" t="str">
            <v>Healthcare-Services</v>
          </cell>
          <cell r="AQ259" t="str">
            <v>UNITED STATES</v>
          </cell>
          <cell r="AR259" t="str">
            <v>#N/A Field Not Applicable</v>
          </cell>
        </row>
        <row r="260">
          <cell r="A260" t="str">
            <v>CP Ltd</v>
          </cell>
          <cell r="B260" t="str">
            <v>HSBC CP Ltd</v>
          </cell>
          <cell r="C260" t="str">
            <v>13400012</v>
          </cell>
          <cell r="D260" t="str">
            <v>USD</v>
          </cell>
          <cell r="E260" t="str">
            <v>015</v>
          </cell>
          <cell r="F260" t="str">
            <v>070</v>
          </cell>
          <cell r="G260" t="str">
            <v>SBC COMMUNICATIONS I</v>
          </cell>
          <cell r="H260" t="str">
            <v>5.300 NOV 15 10</v>
          </cell>
          <cell r="I260" t="str">
            <v>78387GAS2</v>
          </cell>
          <cell r="J260" t="str">
            <v>B</v>
          </cell>
          <cell r="K260" t="str">
            <v>CAL</v>
          </cell>
          <cell r="L260">
            <v>73061.09</v>
          </cell>
          <cell r="M260">
            <v>3669612.96</v>
          </cell>
          <cell r="N260">
            <v>3753776.23</v>
          </cell>
          <cell r="O260">
            <v>3668193.74</v>
          </cell>
          <cell r="P260">
            <v>3649000</v>
          </cell>
          <cell r="Q260">
            <v>3741254.83</v>
          </cell>
          <cell r="R260" t="str">
            <v>MN   15</v>
          </cell>
          <cell r="S260">
            <v>40497</v>
          </cell>
          <cell r="T260">
            <v>2010</v>
          </cell>
          <cell r="U260">
            <v>11</v>
          </cell>
          <cell r="V260">
            <v>46</v>
          </cell>
          <cell r="W260" t="str">
            <v>MS</v>
          </cell>
          <cell r="X260">
            <v>5.3</v>
          </cell>
          <cell r="Y260">
            <v>0.12</v>
          </cell>
          <cell r="Z260">
            <v>1.9768838871076316E-4</v>
          </cell>
          <cell r="AA260">
            <v>40451</v>
          </cell>
          <cell r="AB260">
            <v>-1419.22</v>
          </cell>
          <cell r="AC260">
            <v>8.0000000000000004E-4</v>
          </cell>
          <cell r="AD260">
            <v>1</v>
          </cell>
          <cell r="AE260">
            <v>100.52600000000001</v>
          </cell>
          <cell r="AF260" t="str">
            <v>A</v>
          </cell>
          <cell r="AG260">
            <v>102.87100000000001</v>
          </cell>
          <cell r="AH260">
            <v>0.7</v>
          </cell>
          <cell r="AI260">
            <v>1</v>
          </cell>
          <cell r="AJ260">
            <v>1.1531822674794518E-3</v>
          </cell>
          <cell r="AK260">
            <v>1.4285794733875717E-3</v>
          </cell>
          <cell r="AL260" t="str">
            <v xml:space="preserve">A </v>
          </cell>
          <cell r="AM260" t="str">
            <v>A2</v>
          </cell>
          <cell r="AN260" t="str">
            <v xml:space="preserve">A </v>
          </cell>
          <cell r="AO260" t="str">
            <v>Communications</v>
          </cell>
          <cell r="AP260" t="str">
            <v>Telecommunications</v>
          </cell>
          <cell r="AQ260" t="str">
            <v>UNITED STATES</v>
          </cell>
          <cell r="AR260" t="str">
            <v>#N/A Field Not Applicable</v>
          </cell>
        </row>
        <row r="261">
          <cell r="A261" t="str">
            <v>CP Ltd</v>
          </cell>
          <cell r="B261" t="str">
            <v>HSBC CP Ltd</v>
          </cell>
          <cell r="C261" t="str">
            <v>13400012</v>
          </cell>
          <cell r="D261" t="str">
            <v>USD</v>
          </cell>
          <cell r="E261" t="str">
            <v>015</v>
          </cell>
          <cell r="F261" t="str">
            <v>070</v>
          </cell>
          <cell r="G261" t="str">
            <v>TARGET CORP</v>
          </cell>
          <cell r="H261" t="str">
            <v>4.000 JUN 15 13</v>
          </cell>
          <cell r="I261" t="str">
            <v>87612EAM8</v>
          </cell>
          <cell r="J261" t="str">
            <v>B</v>
          </cell>
          <cell r="K261" t="str">
            <v>CAL</v>
          </cell>
          <cell r="L261">
            <v>45344.44</v>
          </cell>
          <cell r="M261">
            <v>4074329.27</v>
          </cell>
          <cell r="N261">
            <v>4104754.5</v>
          </cell>
          <cell r="O261">
            <v>4152071</v>
          </cell>
          <cell r="P261">
            <v>3850000</v>
          </cell>
          <cell r="Q261">
            <v>4197415.4400000004</v>
          </cell>
          <cell r="R261" t="str">
            <v>JD   15</v>
          </cell>
          <cell r="S261">
            <v>41440</v>
          </cell>
          <cell r="T261">
            <v>2013</v>
          </cell>
          <cell r="U261">
            <v>6</v>
          </cell>
          <cell r="V261">
            <v>989</v>
          </cell>
          <cell r="W261" t="str">
            <v>MS</v>
          </cell>
          <cell r="X261">
            <v>4</v>
          </cell>
          <cell r="Y261">
            <v>2.56</v>
          </cell>
          <cell r="Z261">
            <v>4.6824779818793747E-3</v>
          </cell>
          <cell r="AA261">
            <v>40451</v>
          </cell>
          <cell r="AB261">
            <v>77741.73</v>
          </cell>
          <cell r="AC261">
            <v>8.0500000000000002E-2</v>
          </cell>
          <cell r="AD261">
            <v>1</v>
          </cell>
          <cell r="AE261">
            <v>107.846</v>
          </cell>
          <cell r="AF261" t="str">
            <v>A+</v>
          </cell>
          <cell r="AG261">
            <v>106.617</v>
          </cell>
          <cell r="AH261">
            <v>1.8</v>
          </cell>
          <cell r="AI261">
            <v>1.1000000000000001</v>
          </cell>
          <cell r="AJ261">
            <v>3.2923673310089356E-3</v>
          </cell>
          <cell r="AK261">
            <v>4.0786339857718972E-3</v>
          </cell>
          <cell r="AL261" t="str">
            <v xml:space="preserve">A+ </v>
          </cell>
          <cell r="AM261" t="str">
            <v>A2</v>
          </cell>
          <cell r="AN261" t="str">
            <v xml:space="preserve">A+ </v>
          </cell>
          <cell r="AO261" t="str">
            <v>Consumer, Cyclical</v>
          </cell>
          <cell r="AP261" t="str">
            <v>Retail</v>
          </cell>
          <cell r="AQ261" t="str">
            <v>UNITED STATES</v>
          </cell>
          <cell r="AR261" t="str">
            <v>#N/A Field Not Applicable</v>
          </cell>
        </row>
        <row r="262">
          <cell r="A262" t="str">
            <v>CP Ltd</v>
          </cell>
          <cell r="B262" t="str">
            <v>HSBC CP Ltd</v>
          </cell>
          <cell r="C262" t="str">
            <v>13400012</v>
          </cell>
          <cell r="D262" t="str">
            <v>USD</v>
          </cell>
          <cell r="E262" t="str">
            <v>015</v>
          </cell>
          <cell r="F262" t="str">
            <v>070</v>
          </cell>
          <cell r="G262" t="str">
            <v>3M CO MEDIUM TERM NT</v>
          </cell>
          <cell r="H262" t="str">
            <v>4.375 AUG 15 13</v>
          </cell>
          <cell r="I262" t="str">
            <v>88579EAE5</v>
          </cell>
          <cell r="J262" t="str">
            <v>B</v>
          </cell>
          <cell r="K262" t="str">
            <v>ZZZ</v>
          </cell>
          <cell r="L262">
            <v>22361.11</v>
          </cell>
          <cell r="M262">
            <v>4291803.04</v>
          </cell>
          <cell r="N262">
            <v>4361770</v>
          </cell>
          <cell r="O262">
            <v>4406640</v>
          </cell>
          <cell r="P262">
            <v>4000000</v>
          </cell>
          <cell r="Q262">
            <v>4429001.1100000003</v>
          </cell>
          <cell r="R262" t="str">
            <v>FA   15</v>
          </cell>
          <cell r="S262">
            <v>41501</v>
          </cell>
          <cell r="T262">
            <v>2013</v>
          </cell>
          <cell r="U262">
            <v>8</v>
          </cell>
          <cell r="V262">
            <v>1050</v>
          </cell>
          <cell r="W262" t="str">
            <v>MS</v>
          </cell>
          <cell r="X262">
            <v>4.375</v>
          </cell>
          <cell r="Y262">
            <v>2.72</v>
          </cell>
          <cell r="Z262">
            <v>5.2406884421244016E-3</v>
          </cell>
          <cell r="AA262">
            <v>40451</v>
          </cell>
          <cell r="AB262">
            <v>114836.96</v>
          </cell>
          <cell r="AC262">
            <v>8.9800000000000005E-2</v>
          </cell>
          <cell r="AD262">
            <v>1</v>
          </cell>
          <cell r="AE262">
            <v>110.166</v>
          </cell>
          <cell r="AF262" t="str">
            <v>AA-</v>
          </cell>
          <cell r="AG262">
            <v>109.044</v>
          </cell>
          <cell r="AH262">
            <v>1.8</v>
          </cell>
          <cell r="AI262">
            <v>0.8</v>
          </cell>
          <cell r="AJ262">
            <v>3.4681026455235012E-3</v>
          </cell>
          <cell r="AK262">
            <v>4.2963375267858865E-3</v>
          </cell>
          <cell r="AL262" t="str">
            <v>AA-</v>
          </cell>
          <cell r="AM262" t="str">
            <v>Aa2</v>
          </cell>
          <cell r="AN262" t="str">
            <v>AA-</v>
          </cell>
          <cell r="AO262" t="str">
            <v>Industrial</v>
          </cell>
          <cell r="AP262" t="str">
            <v>Miscellaneous Manufactur</v>
          </cell>
          <cell r="AQ262" t="str">
            <v>UNITED STATES</v>
          </cell>
          <cell r="AR262" t="str">
            <v>#N/A Field Not Applicable</v>
          </cell>
        </row>
        <row r="263">
          <cell r="A263" t="str">
            <v>CP Ltd</v>
          </cell>
          <cell r="B263" t="str">
            <v>HSBC CP Ltd</v>
          </cell>
          <cell r="C263" t="str">
            <v>13400012</v>
          </cell>
          <cell r="D263" t="str">
            <v>USD</v>
          </cell>
          <cell r="E263" t="str">
            <v>015</v>
          </cell>
          <cell r="F263" t="str">
            <v>070</v>
          </cell>
          <cell r="G263" t="str">
            <v>UNITED TECHNOLOGIES</v>
          </cell>
          <cell r="H263" t="str">
            <v>6.100 MAY 15 12</v>
          </cell>
          <cell r="I263" t="str">
            <v>913017BF5</v>
          </cell>
          <cell r="J263" t="str">
            <v>B</v>
          </cell>
          <cell r="K263" t="str">
            <v>CAL</v>
          </cell>
          <cell r="L263">
            <v>46618.91</v>
          </cell>
          <cell r="M263">
            <v>2167733.73</v>
          </cell>
          <cell r="N263">
            <v>2248394.35</v>
          </cell>
          <cell r="O263">
            <v>2186519.09</v>
          </cell>
          <cell r="P263">
            <v>2023000</v>
          </cell>
          <cell r="Q263">
            <v>2233138</v>
          </cell>
          <cell r="R263" t="str">
            <v>MN   15</v>
          </cell>
          <cell r="S263">
            <v>41044</v>
          </cell>
          <cell r="T263">
            <v>2012</v>
          </cell>
          <cell r="U263">
            <v>5</v>
          </cell>
          <cell r="V263">
            <v>593</v>
          </cell>
          <cell r="W263" t="str">
            <v>MS</v>
          </cell>
          <cell r="X263">
            <v>6.1</v>
          </cell>
          <cell r="Y263">
            <v>1.53</v>
          </cell>
          <cell r="Z263">
            <v>1.4889393948593218E-3</v>
          </cell>
          <cell r="AA263">
            <v>40451</v>
          </cell>
          <cell r="AB263">
            <v>18785.36</v>
          </cell>
          <cell r="AC263">
            <v>3.2099999999999997E-2</v>
          </cell>
          <cell r="AD263">
            <v>1</v>
          </cell>
          <cell r="AE263">
            <v>108.083</v>
          </cell>
          <cell r="AF263" t="str">
            <v>A</v>
          </cell>
          <cell r="AG263">
            <v>111.142</v>
          </cell>
          <cell r="AH263">
            <v>1.6</v>
          </cell>
          <cell r="AI263">
            <v>1.1000000000000001</v>
          </cell>
          <cell r="AJ263">
            <v>1.557060805081644E-3</v>
          </cell>
          <cell r="AK263">
            <v>1.928910257888265E-3</v>
          </cell>
          <cell r="AL263" t="str">
            <v xml:space="preserve">A </v>
          </cell>
          <cell r="AM263" t="str">
            <v>A2</v>
          </cell>
          <cell r="AN263" t="str">
            <v xml:space="preserve">A </v>
          </cell>
          <cell r="AO263" t="str">
            <v>Industrial</v>
          </cell>
          <cell r="AP263" t="str">
            <v>Aerospace/Defense</v>
          </cell>
          <cell r="AQ263" t="str">
            <v>UNITED STATES</v>
          </cell>
          <cell r="AR263" t="str">
            <v>#N/A Field Not Applicable</v>
          </cell>
        </row>
        <row r="264">
          <cell r="A264" t="str">
            <v>CP Ltd</v>
          </cell>
          <cell r="B264" t="str">
            <v>HSBC CP Ltd</v>
          </cell>
          <cell r="C264" t="str">
            <v>13400012</v>
          </cell>
          <cell r="D264" t="str">
            <v>USD</v>
          </cell>
          <cell r="E264" t="str">
            <v>015</v>
          </cell>
          <cell r="F264" t="str">
            <v>070</v>
          </cell>
          <cell r="G264" t="str">
            <v>WAL MART STORES INC</v>
          </cell>
          <cell r="H264" t="str">
            <v>3.000 FEB 03 14</v>
          </cell>
          <cell r="I264" t="str">
            <v>931142CN1</v>
          </cell>
          <cell r="J264" t="str">
            <v>B</v>
          </cell>
          <cell r="K264" t="str">
            <v>ZZZ</v>
          </cell>
          <cell r="L264">
            <v>15000</v>
          </cell>
          <cell r="M264">
            <v>3035252.07</v>
          </cell>
          <cell r="N264">
            <v>3046050</v>
          </cell>
          <cell r="O264">
            <v>3180937.5</v>
          </cell>
          <cell r="P264">
            <v>3000000</v>
          </cell>
          <cell r="Q264">
            <v>3195937.5</v>
          </cell>
          <cell r="R264" t="str">
            <v>FA    1</v>
          </cell>
          <cell r="S264">
            <v>41673</v>
          </cell>
          <cell r="T264">
            <v>2014</v>
          </cell>
          <cell r="U264">
            <v>2</v>
          </cell>
          <cell r="V264">
            <v>1222</v>
          </cell>
          <cell r="W264" t="str">
            <v>MS</v>
          </cell>
          <cell r="X264">
            <v>3</v>
          </cell>
          <cell r="Y264">
            <v>3.18</v>
          </cell>
          <cell r="Z264">
            <v>4.3331282034731744E-3</v>
          </cell>
          <cell r="AA264">
            <v>40451</v>
          </cell>
          <cell r="AB264">
            <v>145685.43</v>
          </cell>
          <cell r="AC264">
            <v>0.1197</v>
          </cell>
          <cell r="AD264">
            <v>1</v>
          </cell>
          <cell r="AE264">
            <v>106.03100000000001</v>
          </cell>
          <cell r="AF264" t="str">
            <v>AA</v>
          </cell>
          <cell r="AG264">
            <v>101.535</v>
          </cell>
          <cell r="AH264">
            <v>2.6</v>
          </cell>
          <cell r="AI264">
            <v>1.2</v>
          </cell>
          <cell r="AJ264">
            <v>3.5428092229654886E-3</v>
          </cell>
          <cell r="AK264">
            <v>4.3888851543989367E-3</v>
          </cell>
          <cell r="AL264" t="str">
            <v>AA</v>
          </cell>
          <cell r="AM264" t="str">
            <v>Aa2</v>
          </cell>
          <cell r="AN264" t="str">
            <v>AA</v>
          </cell>
          <cell r="AO264" t="str">
            <v>Consumer, Cyclical</v>
          </cell>
          <cell r="AP264" t="str">
            <v>Retail</v>
          </cell>
          <cell r="AQ264" t="str">
            <v>UNITED STATES</v>
          </cell>
          <cell r="AR264" t="str">
            <v>#N/A Field Not Applicable</v>
          </cell>
        </row>
        <row r="265">
          <cell r="A265" t="str">
            <v>CP Ltd</v>
          </cell>
          <cell r="B265" t="str">
            <v>HSBC CP Ltd</v>
          </cell>
          <cell r="C265" t="str">
            <v>13400012</v>
          </cell>
          <cell r="D265" t="str">
            <v>USD</v>
          </cell>
          <cell r="E265" t="str">
            <v>015</v>
          </cell>
          <cell r="F265" t="str">
            <v>070</v>
          </cell>
          <cell r="G265" t="str">
            <v>WELLS FARGO &amp; CO NEW</v>
          </cell>
          <cell r="H265" t="str">
            <v>4.875 JAN 12 11</v>
          </cell>
          <cell r="I265" t="str">
            <v>949746NB3</v>
          </cell>
          <cell r="J265" t="str">
            <v>B</v>
          </cell>
          <cell r="K265" t="str">
            <v>ZZZ</v>
          </cell>
          <cell r="L265">
            <v>14977.08</v>
          </cell>
          <cell r="M265">
            <v>1411530.22</v>
          </cell>
          <cell r="N265">
            <v>1455860</v>
          </cell>
          <cell r="O265">
            <v>1416996</v>
          </cell>
          <cell r="P265">
            <v>1400000</v>
          </cell>
          <cell r="Q265">
            <v>1431973.08</v>
          </cell>
          <cell r="R265" t="str">
            <v>JJ   12</v>
          </cell>
          <cell r="S265">
            <v>40555</v>
          </cell>
          <cell r="T265">
            <v>2011</v>
          </cell>
          <cell r="U265">
            <v>1</v>
          </cell>
          <cell r="V265">
            <v>104</v>
          </cell>
          <cell r="W265" t="str">
            <v>MS</v>
          </cell>
          <cell r="X265">
            <v>4.875</v>
          </cell>
          <cell r="Y265">
            <v>0.28000000000000003</v>
          </cell>
          <cell r="Z265">
            <v>1.7743033256732011E-4</v>
          </cell>
          <cell r="AA265">
            <v>40451</v>
          </cell>
          <cell r="AB265">
            <v>5465.78</v>
          </cell>
          <cell r="AC265">
            <v>2.2000000000000001E-3</v>
          </cell>
          <cell r="AD265">
            <v>1</v>
          </cell>
          <cell r="AE265">
            <v>101.214</v>
          </cell>
          <cell r="AF265" t="str">
            <v>AA-</v>
          </cell>
          <cell r="AG265">
            <v>103.99</v>
          </cell>
          <cell r="AH265">
            <v>1.9</v>
          </cell>
          <cell r="AI265">
            <v>0.5</v>
          </cell>
          <cell r="AJ265">
            <v>1.2039915424211004E-3</v>
          </cell>
          <cell r="AK265">
            <v>1.4915227645621719E-3</v>
          </cell>
          <cell r="AL265" t="str">
            <v>AA-</v>
          </cell>
          <cell r="AM265" t="str">
            <v>A1</v>
          </cell>
          <cell r="AN265" t="str">
            <v>AA-</v>
          </cell>
          <cell r="AO265" t="str">
            <v>Financial</v>
          </cell>
          <cell r="AP265" t="str">
            <v>Banks</v>
          </cell>
          <cell r="AQ265" t="str">
            <v>UNITED STATES</v>
          </cell>
          <cell r="AR265" t="str">
            <v>#N/A Field Not Applicable</v>
          </cell>
        </row>
        <row r="266">
          <cell r="A266" t="str">
            <v>CP Ltd</v>
          </cell>
          <cell r="B266" t="str">
            <v>HSBC CP Ltd</v>
          </cell>
          <cell r="C266" t="str">
            <v>13400012</v>
          </cell>
          <cell r="D266" t="str">
            <v>USD</v>
          </cell>
          <cell r="E266" t="str">
            <v>015</v>
          </cell>
          <cell r="F266" t="str">
            <v>070</v>
          </cell>
          <cell r="G266" t="str">
            <v>XTO ENERGY INC</v>
          </cell>
          <cell r="H266" t="str">
            <v>7.500 APR 15 12</v>
          </cell>
          <cell r="I266" t="str">
            <v>98385XAA4</v>
          </cell>
          <cell r="J266" t="str">
            <v>B</v>
          </cell>
          <cell r="K266" t="str">
            <v>CAL</v>
          </cell>
          <cell r="L266">
            <v>93375</v>
          </cell>
          <cell r="M266">
            <v>2964966.72</v>
          </cell>
          <cell r="N266">
            <v>3009285</v>
          </cell>
          <cell r="O266">
            <v>2974752</v>
          </cell>
          <cell r="P266">
            <v>2700000</v>
          </cell>
          <cell r="Q266">
            <v>3068127</v>
          </cell>
          <cell r="R266" t="str">
            <v>AO   15</v>
          </cell>
          <cell r="S266">
            <v>41014</v>
          </cell>
          <cell r="T266">
            <v>2012</v>
          </cell>
          <cell r="U266">
            <v>4</v>
          </cell>
          <cell r="V266">
            <v>563</v>
          </cell>
          <cell r="W266" t="str">
            <v>MS</v>
          </cell>
          <cell r="X266">
            <v>7.5</v>
          </cell>
          <cell r="Y266">
            <v>1.44</v>
          </cell>
          <cell r="Z266">
            <v>1.9167345434418889E-3</v>
          </cell>
          <cell r="AA266">
            <v>40451</v>
          </cell>
          <cell r="AB266">
            <v>9785.2800000000007</v>
          </cell>
          <cell r="AC266">
            <v>2.8799999999999999E-2</v>
          </cell>
          <cell r="AD266">
            <v>1</v>
          </cell>
          <cell r="AE266">
            <v>110.176</v>
          </cell>
          <cell r="AF266" t="str">
            <v>AAA</v>
          </cell>
          <cell r="AG266">
            <v>111.455</v>
          </cell>
          <cell r="AH266">
            <v>1</v>
          </cell>
          <cell r="AI266">
            <v>0.8</v>
          </cell>
          <cell r="AJ266">
            <v>1.3310656551679784E-3</v>
          </cell>
          <cell r="AK266">
            <v>1.6489440796383359E-3</v>
          </cell>
          <cell r="AL266" t="str">
            <v>AAA</v>
          </cell>
          <cell r="AM266" t="str">
            <v>Aaa</v>
          </cell>
          <cell r="AN266" t="str">
            <v>AAA</v>
          </cell>
          <cell r="AO266" t="str">
            <v>Energy</v>
          </cell>
          <cell r="AP266" t="str">
            <v>Oil&amp;Gas</v>
          </cell>
          <cell r="AQ266" t="str">
            <v>UNITED STATES</v>
          </cell>
          <cell r="AR266" t="str">
            <v>#N/A Field Not Applicable</v>
          </cell>
        </row>
        <row r="267">
          <cell r="A267" t="str">
            <v>CP Ltd</v>
          </cell>
          <cell r="B267" t="str">
            <v>HSBC CP Ltd</v>
          </cell>
          <cell r="C267" t="str">
            <v>13400012</v>
          </cell>
          <cell r="D267" t="str">
            <v>USD</v>
          </cell>
          <cell r="E267" t="str">
            <v>015</v>
          </cell>
          <cell r="F267" t="str">
            <v>070</v>
          </cell>
          <cell r="G267" t="str">
            <v>AMERICAN HONDA FINAN</v>
          </cell>
          <cell r="H267" t="str">
            <v>5.125 15 DEC 2010</v>
          </cell>
          <cell r="I267" t="str">
            <v>B02666QXM0</v>
          </cell>
          <cell r="J267" t="str">
            <v>B</v>
          </cell>
          <cell r="K267" t="str">
            <v>ZZZ</v>
          </cell>
          <cell r="L267">
            <v>18862.849999999999</v>
          </cell>
          <cell r="M267">
            <v>1256552.8</v>
          </cell>
          <cell r="N267">
            <v>1292200</v>
          </cell>
          <cell r="O267">
            <v>1260937.5</v>
          </cell>
          <cell r="P267">
            <v>1250000</v>
          </cell>
          <cell r="Q267">
            <v>1279800.3500000001</v>
          </cell>
          <cell r="R267" t="str">
            <v>JD   15</v>
          </cell>
          <cell r="S267">
            <v>40527</v>
          </cell>
          <cell r="T267">
            <v>2010</v>
          </cell>
          <cell r="U267">
            <v>12</v>
          </cell>
          <cell r="V267">
            <v>76</v>
          </cell>
          <cell r="W267" t="str">
            <v>MS</v>
          </cell>
          <cell r="X267">
            <v>5.125</v>
          </cell>
          <cell r="Y267">
            <v>0.21</v>
          </cell>
          <cell r="Z267">
            <v>1.1846217213422318E-4</v>
          </cell>
          <cell r="AA267">
            <v>40451</v>
          </cell>
          <cell r="AB267">
            <v>4384.7</v>
          </cell>
          <cell r="AC267">
            <v>1.5E-3</v>
          </cell>
          <cell r="AD267">
            <v>1</v>
          </cell>
          <cell r="AE267">
            <v>100.875</v>
          </cell>
          <cell r="AF267" t="str">
            <v>A+</v>
          </cell>
          <cell r="AG267">
            <v>103.376</v>
          </cell>
          <cell r="AH267">
            <v>2.5</v>
          </cell>
          <cell r="AI267">
            <v>0.9</v>
          </cell>
          <cell r="AJ267">
            <v>1.4102639539788474E-3</v>
          </cell>
          <cell r="AK267">
            <v>1.7470561189915934E-3</v>
          </cell>
          <cell r="AL267" t="str">
            <v xml:space="preserve">A+ </v>
          </cell>
          <cell r="AM267" t="str">
            <v>A1</v>
          </cell>
          <cell r="AN267" t="str">
            <v xml:space="preserve">A+ </v>
          </cell>
          <cell r="AO267" t="str">
            <v>Financial</v>
          </cell>
          <cell r="AP267" t="str">
            <v>Diversified Finan Serv</v>
          </cell>
          <cell r="AQ267" t="str">
            <v>UNITED STATES</v>
          </cell>
          <cell r="AR267" t="str">
            <v>#N/A Field Not Applicable</v>
          </cell>
        </row>
        <row r="268">
          <cell r="A268" t="str">
            <v>CP Ltd</v>
          </cell>
          <cell r="B268" t="str">
            <v>HSBC CP Ltd</v>
          </cell>
          <cell r="C268" t="str">
            <v>13400012</v>
          </cell>
          <cell r="D268" t="str">
            <v>USD</v>
          </cell>
          <cell r="E268" t="str">
            <v>015</v>
          </cell>
          <cell r="F268" t="str">
            <v>070</v>
          </cell>
          <cell r="G268" t="str">
            <v>BANK OF NEW YORK INC</v>
          </cell>
          <cell r="H268" t="str">
            <v>5.125 27 AUG 2013</v>
          </cell>
          <cell r="I268" t="str">
            <v>B06406HBK4</v>
          </cell>
          <cell r="J268" t="str">
            <v>B</v>
          </cell>
          <cell r="K268" t="str">
            <v>ZZZ</v>
          </cell>
          <cell r="L268">
            <v>14520.83</v>
          </cell>
          <cell r="M268">
            <v>3175009.7</v>
          </cell>
          <cell r="N268">
            <v>3237360</v>
          </cell>
          <cell r="O268">
            <v>3339270</v>
          </cell>
          <cell r="P268">
            <v>3000000</v>
          </cell>
          <cell r="Q268">
            <v>3353790.83</v>
          </cell>
          <cell r="R268" t="str">
            <v>FA   27</v>
          </cell>
          <cell r="S268">
            <v>41513</v>
          </cell>
          <cell r="T268">
            <v>2013</v>
          </cell>
          <cell r="U268">
            <v>8</v>
          </cell>
          <cell r="V268">
            <v>1062</v>
          </cell>
          <cell r="W268" t="str">
            <v>MS</v>
          </cell>
          <cell r="X268">
            <v>5.125</v>
          </cell>
          <cell r="Y268">
            <v>2.72</v>
          </cell>
          <cell r="Z268">
            <v>3.8769804866028677E-3</v>
          </cell>
          <cell r="AA268">
            <v>40451</v>
          </cell>
          <cell r="AB268">
            <v>164260.29999999999</v>
          </cell>
          <cell r="AC268">
            <v>9.0500000000000011E-2</v>
          </cell>
          <cell r="AD268">
            <v>1</v>
          </cell>
          <cell r="AE268">
            <v>111.309</v>
          </cell>
          <cell r="AF268" t="str">
            <v>AA-</v>
          </cell>
          <cell r="AG268">
            <v>107.91200000000001</v>
          </cell>
          <cell r="AH268">
            <v>3</v>
          </cell>
          <cell r="AI268">
            <v>1.2</v>
          </cell>
          <cell r="AJ268">
            <v>4.2760814190472805E-3</v>
          </cell>
          <cell r="AK268">
            <v>5.2972737389874883E-3</v>
          </cell>
          <cell r="AL268" t="str">
            <v>AA-</v>
          </cell>
          <cell r="AM268" t="str">
            <v>Aa2</v>
          </cell>
          <cell r="AN268" t="str">
            <v>AA-</v>
          </cell>
          <cell r="AO268" t="str">
            <v>Financial</v>
          </cell>
          <cell r="AP268" t="str">
            <v>Banks</v>
          </cell>
          <cell r="AQ268" t="str">
            <v>UNITED STATES</v>
          </cell>
          <cell r="AR268" t="str">
            <v>#N/A Field Not Applicable</v>
          </cell>
        </row>
        <row r="269">
          <cell r="A269" t="str">
            <v>CP Ltd</v>
          </cell>
          <cell r="B269" t="str">
            <v>HSBC CP Ltd</v>
          </cell>
          <cell r="C269" t="str">
            <v>13400012</v>
          </cell>
          <cell r="D269" t="str">
            <v>USD</v>
          </cell>
          <cell r="E269" t="str">
            <v>015</v>
          </cell>
          <cell r="F269" t="str">
            <v>070</v>
          </cell>
          <cell r="G269" t="str">
            <v>CHEVRON CORP</v>
          </cell>
          <cell r="H269" t="str">
            <v>3.95 03 MAR 2014</v>
          </cell>
          <cell r="I269" t="str">
            <v>B166751AH0</v>
          </cell>
          <cell r="J269" t="str">
            <v>B</v>
          </cell>
          <cell r="K269" t="str">
            <v>CAL</v>
          </cell>
          <cell r="L269">
            <v>7947.84</v>
          </cell>
          <cell r="M269">
            <v>2690795.38</v>
          </cell>
          <cell r="N269">
            <v>2722797.59</v>
          </cell>
          <cell r="O269">
            <v>2828910.37</v>
          </cell>
          <cell r="P269">
            <v>2587000</v>
          </cell>
          <cell r="Q269">
            <v>2836858.21</v>
          </cell>
          <cell r="R269" t="str">
            <v>MS    3</v>
          </cell>
          <cell r="S269">
            <v>41701</v>
          </cell>
          <cell r="T269">
            <v>2014</v>
          </cell>
          <cell r="U269">
            <v>3</v>
          </cell>
          <cell r="V269">
            <v>1250</v>
          </cell>
          <cell r="W269" t="str">
            <v>MS</v>
          </cell>
          <cell r="X269">
            <v>3.95</v>
          </cell>
          <cell r="Y269">
            <v>3.22</v>
          </cell>
          <cell r="Z269">
            <v>3.8897008313120611E-3</v>
          </cell>
          <cell r="AA269">
            <v>40451</v>
          </cell>
          <cell r="AB269">
            <v>138114.99</v>
          </cell>
          <cell r="AC269">
            <v>0.12330000000000001</v>
          </cell>
          <cell r="AD269">
            <v>1</v>
          </cell>
          <cell r="AE269">
            <v>109.351</v>
          </cell>
          <cell r="AF269" t="str">
            <v>AA</v>
          </cell>
          <cell r="AG269">
            <v>105.249</v>
          </cell>
          <cell r="AH269">
            <v>2.7</v>
          </cell>
          <cell r="AI269">
            <v>1.2</v>
          </cell>
          <cell r="AJ269">
            <v>3.2615503865039024E-3</v>
          </cell>
          <cell r="AK269">
            <v>4.0404574931272091E-3</v>
          </cell>
          <cell r="AL269" t="str">
            <v>AA</v>
          </cell>
          <cell r="AM269" t="str">
            <v>Aa1</v>
          </cell>
          <cell r="AN269" t="str">
            <v>AA</v>
          </cell>
          <cell r="AO269" t="str">
            <v>Energy</v>
          </cell>
          <cell r="AP269" t="str">
            <v>Oil&amp;Gas</v>
          </cell>
          <cell r="AQ269" t="str">
            <v>UNITED STATES</v>
          </cell>
          <cell r="AR269" t="str">
            <v>#N/A Field Not Applicable</v>
          </cell>
        </row>
        <row r="270">
          <cell r="A270" t="str">
            <v>CP Ltd</v>
          </cell>
          <cell r="B270" t="str">
            <v>HSBC CP Ltd</v>
          </cell>
          <cell r="C270" t="str">
            <v>13400012</v>
          </cell>
          <cell r="D270" t="str">
            <v>USD</v>
          </cell>
          <cell r="E270" t="str">
            <v>015</v>
          </cell>
          <cell r="F270" t="str">
            <v>070</v>
          </cell>
          <cell r="G270" t="str">
            <v>CREDIT SUISSE</v>
          </cell>
          <cell r="H270" t="str">
            <v>6.125 15 NOV 20</v>
          </cell>
          <cell r="I270" t="str">
            <v>B22541LAB9</v>
          </cell>
          <cell r="J270" t="str">
            <v>B</v>
          </cell>
          <cell r="K270" t="str">
            <v>ZZZ</v>
          </cell>
          <cell r="L270">
            <v>69416.67</v>
          </cell>
          <cell r="M270">
            <v>3147447.15</v>
          </cell>
          <cell r="N270">
            <v>3271067.25</v>
          </cell>
          <cell r="O270">
            <v>3174090</v>
          </cell>
          <cell r="P270">
            <v>3000000</v>
          </cell>
          <cell r="Q270">
            <v>3243506.67</v>
          </cell>
          <cell r="R270" t="str">
            <v>MN   15</v>
          </cell>
          <cell r="S270">
            <v>40862</v>
          </cell>
          <cell r="T270">
            <v>2011</v>
          </cell>
          <cell r="U270">
            <v>11</v>
          </cell>
          <cell r="V270">
            <v>411</v>
          </cell>
          <cell r="W270" t="str">
            <v>MS</v>
          </cell>
          <cell r="X270">
            <v>6.125</v>
          </cell>
          <cell r="Y270">
            <v>1.08</v>
          </cell>
          <cell r="Z270">
            <v>1.5260257312591499E-3</v>
          </cell>
          <cell r="AA270">
            <v>40451</v>
          </cell>
          <cell r="AB270">
            <v>26642.85</v>
          </cell>
          <cell r="AC270">
            <v>1.7299999999999999E-2</v>
          </cell>
          <cell r="AD270">
            <v>1</v>
          </cell>
          <cell r="AE270">
            <v>105.803</v>
          </cell>
          <cell r="AF270" t="str">
            <v>A+</v>
          </cell>
          <cell r="AG270">
            <v>109.036</v>
          </cell>
          <cell r="AH270">
            <v>1.7</v>
          </cell>
          <cell r="AI270">
            <v>0.9</v>
          </cell>
          <cell r="AJ270">
            <v>2.402077539944958E-3</v>
          </cell>
          <cell r="AK270">
            <v>2.9757296516110606E-3</v>
          </cell>
          <cell r="AL270" t="str">
            <v xml:space="preserve">A+ </v>
          </cell>
          <cell r="AM270" t="str">
            <v>Aa1</v>
          </cell>
          <cell r="AN270" t="str">
            <v xml:space="preserve">A+ </v>
          </cell>
          <cell r="AO270" t="str">
            <v>Financial</v>
          </cell>
          <cell r="AP270" t="str">
            <v>Diversified Finan Serv</v>
          </cell>
          <cell r="AQ270" t="str">
            <v>UNITED STATES</v>
          </cell>
          <cell r="AR270" t="str">
            <v>#N/A Field Not Applicable</v>
          </cell>
        </row>
        <row r="271">
          <cell r="A271" t="str">
            <v>CP Ltd</v>
          </cell>
          <cell r="B271" t="str">
            <v>HSBC CP Ltd</v>
          </cell>
          <cell r="C271" t="str">
            <v>13400012</v>
          </cell>
          <cell r="D271" t="str">
            <v>USD</v>
          </cell>
          <cell r="E271" t="str">
            <v>150</v>
          </cell>
          <cell r="F271" t="str">
            <v>070</v>
          </cell>
          <cell r="G271" t="str">
            <v>DEUTSCHE BANK AG LDN</v>
          </cell>
          <cell r="H271" t="str">
            <v>3.875 18 AUG 2014</v>
          </cell>
          <cell r="I271" t="str">
            <v>B2515A0Q30</v>
          </cell>
          <cell r="J271" t="str">
            <v>B</v>
          </cell>
          <cell r="K271" t="str">
            <v>ZZZ</v>
          </cell>
          <cell r="L271">
            <v>4628.47</v>
          </cell>
          <cell r="M271">
            <v>996965.79</v>
          </cell>
          <cell r="N271">
            <v>996090</v>
          </cell>
          <cell r="O271">
            <v>1069350</v>
          </cell>
          <cell r="P271">
            <v>1000000</v>
          </cell>
          <cell r="Q271">
            <v>1073978.47</v>
          </cell>
          <cell r="R271" t="str">
            <v>FA   18</v>
          </cell>
          <cell r="S271">
            <v>41869</v>
          </cell>
          <cell r="T271">
            <v>2014</v>
          </cell>
          <cell r="U271">
            <v>8</v>
          </cell>
          <cell r="V271">
            <v>1418</v>
          </cell>
          <cell r="W271" t="str">
            <v>MS</v>
          </cell>
          <cell r="X271">
            <v>3.875</v>
          </cell>
          <cell r="Y271">
            <v>3.6</v>
          </cell>
          <cell r="Z271">
            <v>1.6112480752590304E-3</v>
          </cell>
          <cell r="AA271">
            <v>40451</v>
          </cell>
          <cell r="AB271">
            <v>72384.210000000006</v>
          </cell>
          <cell r="AC271">
            <v>0.153</v>
          </cell>
          <cell r="AD271">
            <v>1</v>
          </cell>
          <cell r="AE271">
            <v>106.935</v>
          </cell>
          <cell r="AF271" t="str">
            <v>A+</v>
          </cell>
          <cell r="AG271">
            <v>99.608999999999995</v>
          </cell>
          <cell r="AH271">
            <v>4</v>
          </cell>
          <cell r="AI271">
            <v>2</v>
          </cell>
          <cell r="AJ271">
            <v>1.7902756391767003E-3</v>
          </cell>
          <cell r="AK271">
            <v>2.2178202890890545E-3</v>
          </cell>
          <cell r="AL271" t="str">
            <v xml:space="preserve">A+ </v>
          </cell>
          <cell r="AM271" t="str">
            <v>Aa3</v>
          </cell>
          <cell r="AN271" t="str">
            <v xml:space="preserve">A+ </v>
          </cell>
          <cell r="AO271" t="str">
            <v>Financial</v>
          </cell>
          <cell r="AP271" t="str">
            <v>Banks</v>
          </cell>
          <cell r="AQ271" t="str">
            <v>GERMANY</v>
          </cell>
          <cell r="AR271" t="str">
            <v>#N/A Field Not Applicable</v>
          </cell>
        </row>
        <row r="272">
          <cell r="A272" t="str">
            <v>CP Ltd</v>
          </cell>
          <cell r="B272" t="str">
            <v>HSBC CP Ltd</v>
          </cell>
          <cell r="C272" t="str">
            <v>13400012</v>
          </cell>
          <cell r="D272" t="str">
            <v>USD</v>
          </cell>
          <cell r="E272" t="str">
            <v>015</v>
          </cell>
          <cell r="F272" t="str">
            <v>070</v>
          </cell>
          <cell r="G272" t="str">
            <v>GEN ELEC CAP CORP</v>
          </cell>
          <cell r="H272" t="str">
            <v>3.5 13 AUG 2012</v>
          </cell>
          <cell r="I272" t="str">
            <v>B36962G4E1</v>
          </cell>
          <cell r="J272" t="str">
            <v>B</v>
          </cell>
          <cell r="K272" t="str">
            <v>ZZZ</v>
          </cell>
          <cell r="L272">
            <v>5600</v>
          </cell>
          <cell r="M272">
            <v>1198775.3899999999</v>
          </cell>
          <cell r="N272">
            <v>1198032</v>
          </cell>
          <cell r="O272">
            <v>1248156</v>
          </cell>
          <cell r="P272">
            <v>1200000</v>
          </cell>
          <cell r="Q272">
            <v>1253756</v>
          </cell>
          <cell r="R272" t="str">
            <v>FA   13</v>
          </cell>
          <cell r="S272">
            <v>41134</v>
          </cell>
          <cell r="T272">
            <v>2012</v>
          </cell>
          <cell r="U272">
            <v>8</v>
          </cell>
          <cell r="V272">
            <v>683</v>
          </cell>
          <cell r="W272" t="str">
            <v>MS</v>
          </cell>
          <cell r="X272">
            <v>3.5</v>
          </cell>
          <cell r="Y272">
            <v>1.81</v>
          </cell>
          <cell r="Z272">
            <v>9.7408318879888586E-4</v>
          </cell>
          <cell r="AA272">
            <v>40451</v>
          </cell>
          <cell r="AB272">
            <v>49380.61</v>
          </cell>
          <cell r="AC272">
            <v>4.2199999999999994E-2</v>
          </cell>
          <cell r="AD272">
            <v>1</v>
          </cell>
          <cell r="AE272">
            <v>104.01299999999999</v>
          </cell>
          <cell r="AF272" t="str">
            <v>AA+</v>
          </cell>
          <cell r="AG272">
            <v>99.835999999999999</v>
          </cell>
          <cell r="AH272">
            <v>3.6</v>
          </cell>
          <cell r="AI272">
            <v>1.3</v>
          </cell>
          <cell r="AJ272">
            <v>1.9374030274452981E-3</v>
          </cell>
          <cell r="AK272">
            <v>2.4000839023798196E-3</v>
          </cell>
          <cell r="AL272" t="str">
            <v>AA+</v>
          </cell>
          <cell r="AM272" t="str">
            <v>Aa2</v>
          </cell>
          <cell r="AN272" t="str">
            <v>AA+</v>
          </cell>
          <cell r="AO272" t="str">
            <v>Financial</v>
          </cell>
          <cell r="AP272" t="str">
            <v>Diversified Finan Serv</v>
          </cell>
          <cell r="AQ272" t="str">
            <v>UNITED STATES</v>
          </cell>
          <cell r="AR272" t="str">
            <v>#N/A Field Not Applicable</v>
          </cell>
        </row>
        <row r="273">
          <cell r="A273" t="str">
            <v>CP Ltd</v>
          </cell>
          <cell r="B273" t="str">
            <v>HSBC CP Ltd</v>
          </cell>
          <cell r="C273" t="str">
            <v>13400012</v>
          </cell>
          <cell r="D273" t="str">
            <v>USD</v>
          </cell>
          <cell r="E273" t="str">
            <v>600</v>
          </cell>
          <cell r="F273" t="str">
            <v>070</v>
          </cell>
          <cell r="G273" t="str">
            <v>ASIAN DEV BANK</v>
          </cell>
          <cell r="H273" t="str">
            <v>3.625 SEP 05 13</v>
          </cell>
          <cell r="I273" t="str">
            <v>B3CXDW0</v>
          </cell>
          <cell r="J273" t="str">
            <v>B</v>
          </cell>
          <cell r="K273" t="str">
            <v>ZZZ</v>
          </cell>
          <cell r="L273">
            <v>7854.17</v>
          </cell>
          <cell r="M273">
            <v>3127321.59</v>
          </cell>
          <cell r="N273">
            <v>3166470</v>
          </cell>
          <cell r="O273">
            <v>3242550</v>
          </cell>
          <cell r="P273">
            <v>3000000</v>
          </cell>
          <cell r="Q273">
            <v>3250404.17</v>
          </cell>
          <cell r="R273" t="str">
            <v>MS    5</v>
          </cell>
          <cell r="S273">
            <v>41522</v>
          </cell>
          <cell r="T273">
            <v>2013</v>
          </cell>
          <cell r="U273">
            <v>9</v>
          </cell>
          <cell r="V273">
            <v>1071</v>
          </cell>
          <cell r="W273" t="str">
            <v>MS</v>
          </cell>
          <cell r="X273">
            <v>3.625</v>
          </cell>
          <cell r="Y273">
            <v>2.79</v>
          </cell>
          <cell r="Z273">
            <v>3.9170255197700614E-3</v>
          </cell>
          <cell r="AA273">
            <v>40451</v>
          </cell>
          <cell r="AB273">
            <v>115228.41</v>
          </cell>
          <cell r="AC273">
            <v>9.4100000000000003E-2</v>
          </cell>
          <cell r="AD273">
            <v>1</v>
          </cell>
          <cell r="AE273">
            <v>108.08499999999999</v>
          </cell>
          <cell r="AF273" t="str">
            <v>AAA</v>
          </cell>
          <cell r="AG273">
            <v>105.54900000000002</v>
          </cell>
          <cell r="AH273">
            <v>2.1</v>
          </cell>
          <cell r="AI273">
            <v>0.8</v>
          </cell>
          <cell r="AJ273">
            <v>2.948298778321552E-3</v>
          </cell>
          <cell r="AK273">
            <v>3.652396706836176E-3</v>
          </cell>
          <cell r="AL273" t="str">
            <v>AAA</v>
          </cell>
          <cell r="AM273" t="str">
            <v>Aaa</v>
          </cell>
          <cell r="AN273" t="str">
            <v>AAA</v>
          </cell>
          <cell r="AO273" t="str">
            <v>Government</v>
          </cell>
          <cell r="AP273" t="str">
            <v>Multi-National</v>
          </cell>
          <cell r="AQ273" t="str">
            <v>SNAT</v>
          </cell>
          <cell r="AR273" t="str">
            <v>#N/A Field Not Applicable</v>
          </cell>
        </row>
        <row r="274">
          <cell r="A274" t="str">
            <v>CP Ltd</v>
          </cell>
          <cell r="B274" t="str">
            <v>HSBC CP Ltd</v>
          </cell>
          <cell r="C274" t="str">
            <v>13400012</v>
          </cell>
          <cell r="D274" t="str">
            <v>USD</v>
          </cell>
          <cell r="E274" t="str">
            <v>600</v>
          </cell>
          <cell r="F274" t="str">
            <v>070</v>
          </cell>
          <cell r="G274" t="str">
            <v>EURO INV BANK</v>
          </cell>
          <cell r="H274" t="str">
            <v>1.750 SEP 14 12</v>
          </cell>
          <cell r="I274" t="str">
            <v>B41FN79</v>
          </cell>
          <cell r="J274" t="str">
            <v>B</v>
          </cell>
          <cell r="K274" t="str">
            <v>ZZZ</v>
          </cell>
          <cell r="L274">
            <v>991.67</v>
          </cell>
          <cell r="M274">
            <v>1199563.81</v>
          </cell>
          <cell r="N274">
            <v>1199328</v>
          </cell>
          <cell r="O274">
            <v>1227960</v>
          </cell>
          <cell r="P274">
            <v>1200000</v>
          </cell>
          <cell r="Q274">
            <v>1228951.67</v>
          </cell>
          <cell r="R274" t="str">
            <v>MS   14</v>
          </cell>
          <cell r="S274">
            <v>41166</v>
          </cell>
          <cell r="T274">
            <v>2012</v>
          </cell>
          <cell r="U274">
            <v>9</v>
          </cell>
          <cell r="V274">
            <v>715</v>
          </cell>
          <cell r="W274" t="str">
            <v>MS</v>
          </cell>
          <cell r="X274">
            <v>1.75</v>
          </cell>
          <cell r="Y274">
            <v>1.92</v>
          </cell>
          <cell r="Z274">
            <v>1.0339611913934121E-3</v>
          </cell>
          <cell r="AA274">
            <v>40451</v>
          </cell>
          <cell r="AB274">
            <v>28396.19</v>
          </cell>
          <cell r="AC274">
            <v>4.6900000000000004E-2</v>
          </cell>
          <cell r="AD274">
            <v>1</v>
          </cell>
          <cell r="AE274">
            <v>102.33</v>
          </cell>
          <cell r="AF274" t="str">
            <v>AAA</v>
          </cell>
          <cell r="AG274">
            <v>99.944000000000003</v>
          </cell>
          <cell r="AH274">
            <v>1.8</v>
          </cell>
          <cell r="AI274">
            <v>0.6</v>
          </cell>
          <cell r="AJ274">
            <v>9.6933861693132377E-4</v>
          </cell>
          <cell r="AK274">
            <v>1.2008312041918061E-3</v>
          </cell>
          <cell r="AL274" t="str">
            <v>AAA</v>
          </cell>
          <cell r="AM274" t="str">
            <v>Aaa</v>
          </cell>
          <cell r="AN274" t="str">
            <v>AAA</v>
          </cell>
          <cell r="AO274" t="str">
            <v>Government</v>
          </cell>
          <cell r="AP274" t="str">
            <v>Multi-National</v>
          </cell>
          <cell r="AQ274" t="str">
            <v>SNAT</v>
          </cell>
          <cell r="AR274" t="str">
            <v>#N/A Field Not Applicable</v>
          </cell>
        </row>
        <row r="275">
          <cell r="A275" t="str">
            <v>CP Ltd</v>
          </cell>
          <cell r="B275" t="str">
            <v>HSBC CP Ltd</v>
          </cell>
          <cell r="C275" t="str">
            <v>13400012</v>
          </cell>
          <cell r="D275" t="str">
            <v>USD</v>
          </cell>
          <cell r="E275" t="str">
            <v>150</v>
          </cell>
          <cell r="F275" t="str">
            <v>070</v>
          </cell>
          <cell r="G275" t="str">
            <v>LANDWIRT RENTENBK</v>
          </cell>
          <cell r="H275" t="str">
            <v>1.875 SEP 24 12</v>
          </cell>
          <cell r="I275" t="str">
            <v>B4M5765</v>
          </cell>
          <cell r="J275" t="str">
            <v>B</v>
          </cell>
          <cell r="K275" t="str">
            <v>ZZZ</v>
          </cell>
          <cell r="L275">
            <v>546.87</v>
          </cell>
          <cell r="M275">
            <v>1497929.07</v>
          </cell>
          <cell r="N275">
            <v>1496865</v>
          </cell>
          <cell r="O275">
            <v>1534875</v>
          </cell>
          <cell r="P275">
            <v>1500000</v>
          </cell>
          <cell r="Q275">
            <v>1535421.87</v>
          </cell>
          <cell r="R275" t="str">
            <v>MS   24</v>
          </cell>
          <cell r="S275">
            <v>41176</v>
          </cell>
          <cell r="T275">
            <v>2012</v>
          </cell>
          <cell r="U275">
            <v>9</v>
          </cell>
          <cell r="V275">
            <v>725</v>
          </cell>
          <cell r="W275" t="str">
            <v>MS</v>
          </cell>
          <cell r="X275">
            <v>1.875</v>
          </cell>
          <cell r="Y275">
            <v>1.95</v>
          </cell>
          <cell r="Z275">
            <v>1.3113104287935096E-3</v>
          </cell>
          <cell r="AA275">
            <v>40451</v>
          </cell>
          <cell r="AB275">
            <v>36945.93</v>
          </cell>
          <cell r="AC275">
            <v>4.8000000000000001E-2</v>
          </cell>
          <cell r="AD275">
            <v>1</v>
          </cell>
          <cell r="AE275">
            <v>102.325</v>
          </cell>
          <cell r="AF275" t="str">
            <v>AAA</v>
          </cell>
          <cell r="AG275">
            <v>99.790999999999997</v>
          </cell>
          <cell r="AH275">
            <v>1.9</v>
          </cell>
          <cell r="AI275">
            <v>0.7</v>
          </cell>
          <cell r="AJ275">
            <v>1.2776870844654709E-3</v>
          </cell>
          <cell r="AK275">
            <v>1.5828179063742916E-3</v>
          </cell>
          <cell r="AL275" t="str">
            <v>AAA</v>
          </cell>
          <cell r="AM275" t="str">
            <v>Aaa</v>
          </cell>
          <cell r="AN275" t="str">
            <v>AAA</v>
          </cell>
          <cell r="AO275" t="str">
            <v>Financial</v>
          </cell>
          <cell r="AP275" t="str">
            <v>Banks</v>
          </cell>
          <cell r="AQ275" t="str">
            <v>GERMANY</v>
          </cell>
          <cell r="AR275" t="str">
            <v>#N/A Field Not Applicable</v>
          </cell>
        </row>
        <row r="276">
          <cell r="A276" t="str">
            <v>CP Ltd</v>
          </cell>
          <cell r="B276" t="str">
            <v>HSBC CP Ltd</v>
          </cell>
          <cell r="C276" t="str">
            <v>13400012</v>
          </cell>
          <cell r="D276" t="str">
            <v>USD</v>
          </cell>
          <cell r="E276" t="str">
            <v>600</v>
          </cell>
          <cell r="F276" t="str">
            <v>070</v>
          </cell>
          <cell r="G276" t="str">
            <v>AFRICAN DEV BANK</v>
          </cell>
          <cell r="H276" t="str">
            <v>1.750 OCT 01 12</v>
          </cell>
          <cell r="I276" t="str">
            <v>B4V7J55</v>
          </cell>
          <cell r="J276" t="str">
            <v>B</v>
          </cell>
          <cell r="K276" t="str">
            <v>ZZZ</v>
          </cell>
          <cell r="L276">
            <v>8750</v>
          </cell>
          <cell r="M276">
            <v>997732.3</v>
          </cell>
          <cell r="N276">
            <v>996600</v>
          </cell>
          <cell r="O276">
            <v>1023050</v>
          </cell>
          <cell r="P276">
            <v>1000000</v>
          </cell>
          <cell r="Q276">
            <v>1031800</v>
          </cell>
          <cell r="R276" t="str">
            <v>AO    1</v>
          </cell>
          <cell r="S276">
            <v>41183</v>
          </cell>
          <cell r="T276">
            <v>2012</v>
          </cell>
          <cell r="U276">
            <v>10</v>
          </cell>
          <cell r="V276">
            <v>732</v>
          </cell>
          <cell r="W276" t="str">
            <v>MS</v>
          </cell>
          <cell r="X276">
            <v>1.75</v>
          </cell>
          <cell r="Y276">
            <v>1.95</v>
          </cell>
          <cell r="Z276">
            <v>8.7343038888626045E-4</v>
          </cell>
          <cell r="AA276">
            <v>40451</v>
          </cell>
          <cell r="AB276">
            <v>25317.7</v>
          </cell>
          <cell r="AC276">
            <v>4.8600000000000004E-2</v>
          </cell>
          <cell r="AD276">
            <v>1</v>
          </cell>
          <cell r="AE276">
            <v>102.30500000000001</v>
          </cell>
          <cell r="AF276" t="str">
            <v>AAA</v>
          </cell>
          <cell r="AG276">
            <v>99.66</v>
          </cell>
          <cell r="AH276">
            <v>1.9</v>
          </cell>
          <cell r="AI276">
            <v>0.6</v>
          </cell>
          <cell r="AJ276">
            <v>8.5103473788917692E-4</v>
          </cell>
          <cell r="AK276">
            <v>1.0542745860509983E-3</v>
          </cell>
          <cell r="AL276" t="str">
            <v>AAA</v>
          </cell>
          <cell r="AM276" t="str">
            <v>Aaa</v>
          </cell>
          <cell r="AN276" t="str">
            <v>AAA</v>
          </cell>
          <cell r="AO276" t="str">
            <v>Government</v>
          </cell>
          <cell r="AP276" t="str">
            <v>Multi-National</v>
          </cell>
          <cell r="AQ276" t="str">
            <v>SNAT</v>
          </cell>
          <cell r="AR276" t="str">
            <v>#N/A Field Not Applicable</v>
          </cell>
        </row>
        <row r="277">
          <cell r="A277" t="str">
            <v>CP Ltd</v>
          </cell>
          <cell r="B277" t="str">
            <v>HSBC CP Ltd</v>
          </cell>
          <cell r="C277" t="str">
            <v>13400012</v>
          </cell>
          <cell r="D277" t="str">
            <v>USD</v>
          </cell>
          <cell r="E277" t="str">
            <v>100</v>
          </cell>
          <cell r="F277" t="str">
            <v>070</v>
          </cell>
          <cell r="G277" t="str">
            <v>OEKB OEST KONTROLLBK</v>
          </cell>
          <cell r="H277" t="str">
            <v>1.75 11 MAR 2013</v>
          </cell>
          <cell r="I277" t="str">
            <v>B676167BB4</v>
          </cell>
          <cell r="J277" t="str">
            <v>B</v>
          </cell>
          <cell r="K277" t="str">
            <v>ZZZ</v>
          </cell>
          <cell r="L277">
            <v>2430.56</v>
          </cell>
          <cell r="M277">
            <v>2499167.2999999998</v>
          </cell>
          <cell r="N277">
            <v>2498975</v>
          </cell>
          <cell r="O277">
            <v>2547500</v>
          </cell>
          <cell r="P277">
            <v>2500000</v>
          </cell>
          <cell r="Q277">
            <v>2549930.56</v>
          </cell>
          <cell r="R277" t="str">
            <v>MS   11</v>
          </cell>
          <cell r="S277">
            <v>41344</v>
          </cell>
          <cell r="T277">
            <v>2013</v>
          </cell>
          <cell r="U277">
            <v>3</v>
          </cell>
          <cell r="V277">
            <v>893</v>
          </cell>
          <cell r="W277" t="str">
            <v>MS</v>
          </cell>
          <cell r="X277">
            <v>1.75</v>
          </cell>
          <cell r="Y277">
            <v>2.39</v>
          </cell>
          <cell r="Z277">
            <v>2.6814696474305928E-3</v>
          </cell>
          <cell r="AA277">
            <v>40451</v>
          </cell>
          <cell r="AB277">
            <v>48332.7</v>
          </cell>
          <cell r="AC277">
            <v>6.9800000000000001E-2</v>
          </cell>
          <cell r="AD277">
            <v>1</v>
          </cell>
          <cell r="AE277">
            <v>101.9</v>
          </cell>
          <cell r="AF277" t="str">
            <v>AAA</v>
          </cell>
          <cell r="AG277">
            <v>99.959000000000003</v>
          </cell>
          <cell r="AH277">
            <v>1.8</v>
          </cell>
          <cell r="AI277">
            <v>1</v>
          </cell>
          <cell r="AJ277">
            <v>2.0195168892782707E-3</v>
          </cell>
          <cell r="AK277">
            <v>2.5018077848945651E-3</v>
          </cell>
          <cell r="AL277" t="str">
            <v>AAA</v>
          </cell>
          <cell r="AM277" t="str">
            <v>Aaa</v>
          </cell>
          <cell r="AN277" t="str">
            <v>AAA</v>
          </cell>
          <cell r="AO277" t="str">
            <v>Financial</v>
          </cell>
          <cell r="AP277" t="str">
            <v>Banks</v>
          </cell>
          <cell r="AQ277" t="str">
            <v>AUSTRIA</v>
          </cell>
          <cell r="AR277" t="str">
            <v>#N/A Field Not Applicable</v>
          </cell>
        </row>
        <row r="278">
          <cell r="A278" t="str">
            <v>CP Ltd</v>
          </cell>
          <cell r="B278" t="str">
            <v>HSBC CP Ltd</v>
          </cell>
          <cell r="C278" t="str">
            <v>13400012</v>
          </cell>
          <cell r="D278" t="str">
            <v>USD</v>
          </cell>
          <cell r="E278" t="str">
            <v>015</v>
          </cell>
          <cell r="F278" t="str">
            <v>070</v>
          </cell>
          <cell r="G278" t="str">
            <v>PRIVATE EXPT FND</v>
          </cell>
          <cell r="H278" t="str">
            <v>3.55 15 APR 2013</v>
          </cell>
          <cell r="I278" t="str">
            <v>B742651DF6</v>
          </cell>
          <cell r="J278" t="str">
            <v>B</v>
          </cell>
          <cell r="K278" t="str">
            <v>ZZZ</v>
          </cell>
          <cell r="L278">
            <v>32738.89</v>
          </cell>
          <cell r="M278">
            <v>2086815.07</v>
          </cell>
          <cell r="N278">
            <v>2105920</v>
          </cell>
          <cell r="O278">
            <v>2138750</v>
          </cell>
          <cell r="P278">
            <v>2000000</v>
          </cell>
          <cell r="Q278">
            <v>2171488.89</v>
          </cell>
          <cell r="R278" t="str">
            <v>AO   15</v>
          </cell>
          <cell r="S278">
            <v>41379</v>
          </cell>
          <cell r="T278">
            <v>2013</v>
          </cell>
          <cell r="U278">
            <v>4</v>
          </cell>
          <cell r="V278">
            <v>928</v>
          </cell>
          <cell r="W278" t="str">
            <v>MS</v>
          </cell>
          <cell r="X278">
            <v>3.55</v>
          </cell>
          <cell r="Y278">
            <v>2.41</v>
          </cell>
          <cell r="Z278">
            <v>2.2577750089407904E-3</v>
          </cell>
          <cell r="AA278">
            <v>40451</v>
          </cell>
          <cell r="AB278">
            <v>51934.93</v>
          </cell>
          <cell r="AC278">
            <v>7.22E-2</v>
          </cell>
          <cell r="AD278">
            <v>1</v>
          </cell>
          <cell r="AE278">
            <v>106.93799999999999</v>
          </cell>
          <cell r="AF278" t="str">
            <v>AA+</v>
          </cell>
          <cell r="AG278">
            <v>105.29600000000001</v>
          </cell>
          <cell r="AH278">
            <v>1.8</v>
          </cell>
          <cell r="AI278">
            <v>0.8</v>
          </cell>
          <cell r="AJ278">
            <v>1.6863049859308806E-3</v>
          </cell>
          <cell r="AK278">
            <v>2.0890198858480973E-3</v>
          </cell>
          <cell r="AL278" t="str">
            <v>AA+</v>
          </cell>
          <cell r="AM278" t="str">
            <v>Aaa</v>
          </cell>
          <cell r="AN278" t="str">
            <v>AA+</v>
          </cell>
          <cell r="AO278" t="str">
            <v>Financial</v>
          </cell>
          <cell r="AP278" t="str">
            <v>Diversified Finan Serv</v>
          </cell>
          <cell r="AQ278" t="str">
            <v>UNITED STATES</v>
          </cell>
          <cell r="AR278" t="str">
            <v>#N/A Field Not Applicable</v>
          </cell>
        </row>
        <row r="279">
          <cell r="A279" t="str">
            <v>CP Ltd</v>
          </cell>
          <cell r="B279" t="str">
            <v>HSBC CP Ltd</v>
          </cell>
          <cell r="C279" t="str">
            <v>13400012</v>
          </cell>
          <cell r="D279" t="str">
            <v>USD</v>
          </cell>
          <cell r="E279" t="str">
            <v>205</v>
          </cell>
          <cell r="F279" t="str">
            <v>070</v>
          </cell>
          <cell r="G279" t="str">
            <v>RABOBANK NEDERLAND</v>
          </cell>
          <cell r="H279" t="str">
            <v>2.65 17 AUG 2012</v>
          </cell>
          <cell r="I279" t="str">
            <v>B74977RBU7</v>
          </cell>
          <cell r="J279" t="str">
            <v>B</v>
          </cell>
          <cell r="K279" t="str">
            <v>ZZZ</v>
          </cell>
          <cell r="L279">
            <v>6477.78</v>
          </cell>
          <cell r="M279">
            <v>1999286.46</v>
          </cell>
          <cell r="N279">
            <v>1998860</v>
          </cell>
          <cell r="O279">
            <v>2064480</v>
          </cell>
          <cell r="P279">
            <v>2000000</v>
          </cell>
          <cell r="Q279">
            <v>2070957.78</v>
          </cell>
          <cell r="R279" t="str">
            <v>FA   17</v>
          </cell>
          <cell r="S279">
            <v>41138</v>
          </cell>
          <cell r="T279">
            <v>2012</v>
          </cell>
          <cell r="U279">
            <v>8</v>
          </cell>
          <cell r="V279">
            <v>687</v>
          </cell>
          <cell r="W279" t="str">
            <v>MS</v>
          </cell>
          <cell r="X279">
            <v>2.65</v>
          </cell>
          <cell r="Y279">
            <v>1.83</v>
          </cell>
          <cell r="Z279">
            <v>1.6425014785324517E-3</v>
          </cell>
          <cell r="AA279">
            <v>40451</v>
          </cell>
          <cell r="AB279">
            <v>65193.54</v>
          </cell>
          <cell r="AC279">
            <v>4.3200000000000002E-2</v>
          </cell>
          <cell r="AD279">
            <v>1</v>
          </cell>
          <cell r="AE279">
            <v>103.22399999999999</v>
          </cell>
          <cell r="AF279" t="str">
            <v>AAA</v>
          </cell>
          <cell r="AG279">
            <v>99.942999999999998</v>
          </cell>
          <cell r="AH279">
            <v>2.7</v>
          </cell>
          <cell r="AI279">
            <v>0.9</v>
          </cell>
          <cell r="AJ279">
            <v>2.4233628371790271E-3</v>
          </cell>
          <cell r="AK279">
            <v>3.0020981967847629E-3</v>
          </cell>
          <cell r="AL279" t="str">
            <v>AAA</v>
          </cell>
          <cell r="AM279" t="str">
            <v>Aaa</v>
          </cell>
          <cell r="AN279" t="str">
            <v>AAA</v>
          </cell>
          <cell r="AO279" t="str">
            <v>Financial</v>
          </cell>
          <cell r="AP279" t="str">
            <v>Banks</v>
          </cell>
          <cell r="AQ279" t="str">
            <v>NETHERLANDS</v>
          </cell>
          <cell r="AR279" t="str">
            <v>#N/A Field Not Applicable</v>
          </cell>
        </row>
        <row r="280">
          <cell r="A280" t="str">
            <v>CP Ltd</v>
          </cell>
          <cell r="B280" t="str">
            <v>HSBC CP Ltd</v>
          </cell>
          <cell r="C280" t="str">
            <v>13400012</v>
          </cell>
          <cell r="D280" t="str">
            <v>USD</v>
          </cell>
          <cell r="E280" t="str">
            <v>015</v>
          </cell>
          <cell r="F280" t="str">
            <v>070</v>
          </cell>
          <cell r="G280" t="str">
            <v>TENN VALLEY AUTH</v>
          </cell>
          <cell r="H280" t="str">
            <v>5.625   18 JAN 2011</v>
          </cell>
          <cell r="I280" t="str">
            <v>B880591DN9</v>
          </cell>
          <cell r="J280" t="str">
            <v>B</v>
          </cell>
          <cell r="K280" t="str">
            <v>ZZZ</v>
          </cell>
          <cell r="L280">
            <v>38553.120000000003</v>
          </cell>
          <cell r="M280">
            <v>3430071.24</v>
          </cell>
          <cell r="N280">
            <v>3600715.05</v>
          </cell>
          <cell r="O280">
            <v>3433911</v>
          </cell>
          <cell r="P280">
            <v>3380000</v>
          </cell>
          <cell r="Q280">
            <v>3472464.12</v>
          </cell>
          <cell r="R280" t="str">
            <v>JJ   18</v>
          </cell>
          <cell r="S280">
            <v>40561</v>
          </cell>
          <cell r="T280">
            <v>2011</v>
          </cell>
          <cell r="U280">
            <v>1</v>
          </cell>
          <cell r="V280">
            <v>110</v>
          </cell>
          <cell r="W280" t="str">
            <v>MS</v>
          </cell>
          <cell r="X280">
            <v>5.625</v>
          </cell>
          <cell r="Y280">
            <v>0.3</v>
          </cell>
          <cell r="Z280">
            <v>4.6195965622947426E-4</v>
          </cell>
          <cell r="AA280">
            <v>40451</v>
          </cell>
          <cell r="AB280">
            <v>3839.76</v>
          </cell>
          <cell r="AC280">
            <v>2.3999999999999998E-3</v>
          </cell>
          <cell r="AD280">
            <v>1</v>
          </cell>
          <cell r="AE280">
            <v>101.595</v>
          </cell>
          <cell r="AF280" t="str">
            <v>AAA</v>
          </cell>
          <cell r="AG280">
            <v>106.53</v>
          </cell>
          <cell r="AH280">
            <v>0.7</v>
          </cell>
          <cell r="AI280">
            <v>0.3</v>
          </cell>
          <cell r="AJ280">
            <v>1.0779058645354399E-3</v>
          </cell>
          <cell r="AK280">
            <v>1.3353259374037788E-3</v>
          </cell>
          <cell r="AL280" t="str">
            <v>AAA</v>
          </cell>
          <cell r="AM280" t="str">
            <v>Aaa</v>
          </cell>
          <cell r="AN280" t="str">
            <v>AAA</v>
          </cell>
          <cell r="AO280" t="str">
            <v>Government</v>
          </cell>
          <cell r="AP280" t="str">
            <v>Sovereign</v>
          </cell>
          <cell r="AQ280" t="str">
            <v>UNITED STATES</v>
          </cell>
          <cell r="AR280" t="str">
            <v>#N/A Field Not Applicable</v>
          </cell>
        </row>
        <row r="281">
          <cell r="A281" t="str">
            <v>CP Inc</v>
          </cell>
          <cell r="B281" t="str">
            <v>HSBC US Branch</v>
          </cell>
          <cell r="C281" t="str">
            <v>13400022</v>
          </cell>
          <cell r="D281" t="str">
            <v>USD</v>
          </cell>
          <cell r="E281" t="str">
            <v>270</v>
          </cell>
          <cell r="F281" t="str">
            <v>070</v>
          </cell>
          <cell r="G281" t="str">
            <v>BP CAP MKTS P L C</v>
          </cell>
          <cell r="H281" t="str">
            <v>3.125 MAR 10 12</v>
          </cell>
          <cell r="I281" t="str">
            <v>05565QBG2</v>
          </cell>
          <cell r="J281" t="str">
            <v>B</v>
          </cell>
          <cell r="K281" t="str">
            <v>ZZZ</v>
          </cell>
          <cell r="L281">
            <v>2734.38</v>
          </cell>
          <cell r="M281">
            <v>1539740.07</v>
          </cell>
          <cell r="N281">
            <v>1561650</v>
          </cell>
          <cell r="O281">
            <v>1529370</v>
          </cell>
          <cell r="P281">
            <v>1500000</v>
          </cell>
          <cell r="Q281">
            <v>1532104.38</v>
          </cell>
          <cell r="R281" t="str">
            <v>MS   10</v>
          </cell>
          <cell r="S281">
            <v>40978</v>
          </cell>
          <cell r="T281">
            <v>2012</v>
          </cell>
          <cell r="U281">
            <v>3</v>
          </cell>
          <cell r="V281">
            <v>527</v>
          </cell>
          <cell r="W281" t="str">
            <v>MS</v>
          </cell>
          <cell r="X281">
            <v>3.125</v>
          </cell>
          <cell r="Y281">
            <v>2.62</v>
          </cell>
          <cell r="Z281">
            <v>1.8110413150488583E-3</v>
          </cell>
          <cell r="AA281">
            <v>40451</v>
          </cell>
          <cell r="AB281">
            <v>-10370.07</v>
          </cell>
          <cell r="AC281">
            <v>2.7000000000000003E-2</v>
          </cell>
          <cell r="AD281">
            <v>1</v>
          </cell>
          <cell r="AE281">
            <v>101.958</v>
          </cell>
          <cell r="AF281" t="str">
            <v>A</v>
          </cell>
          <cell r="AG281">
            <v>104.11</v>
          </cell>
          <cell r="AH281">
            <v>1.3</v>
          </cell>
          <cell r="AI281">
            <v>1.7</v>
          </cell>
          <cell r="AJ281">
            <v>8.9860828609294497E-4</v>
          </cell>
          <cell r="AK281">
            <v>1.1132094104553531E-3</v>
          </cell>
          <cell r="AL281" t="str">
            <v xml:space="preserve">A </v>
          </cell>
          <cell r="AM281" t="str">
            <v>A2</v>
          </cell>
          <cell r="AN281" t="str">
            <v xml:space="preserve">A </v>
          </cell>
          <cell r="AO281" t="str">
            <v>Energy</v>
          </cell>
          <cell r="AP281" t="str">
            <v>Oil&amp;Gas</v>
          </cell>
          <cell r="AQ281" t="str">
            <v>BRITAIN</v>
          </cell>
          <cell r="AR281" t="str">
            <v>#N/A Field Not Applicable</v>
          </cell>
        </row>
        <row r="282">
          <cell r="A282" t="str">
            <v>CP Inc</v>
          </cell>
          <cell r="B282" t="str">
            <v>HSBC US Branch</v>
          </cell>
          <cell r="C282" t="str">
            <v>13400022</v>
          </cell>
          <cell r="D282" t="str">
            <v>USD</v>
          </cell>
          <cell r="E282" t="str">
            <v>015</v>
          </cell>
          <cell r="F282" t="str">
            <v>070</v>
          </cell>
          <cell r="G282" t="str">
            <v>BERKSHIRE HATHAWAY F</v>
          </cell>
          <cell r="H282" t="str">
            <v>5.125 SEP 15 12</v>
          </cell>
          <cell r="I282" t="str">
            <v>084664AY7</v>
          </cell>
          <cell r="J282" t="str">
            <v>B</v>
          </cell>
          <cell r="K282" t="str">
            <v>CAL</v>
          </cell>
          <cell r="L282">
            <v>2277.7800000000002</v>
          </cell>
          <cell r="M282">
            <v>1068443.8400000001</v>
          </cell>
          <cell r="N282">
            <v>1096300</v>
          </cell>
          <cell r="O282">
            <v>1084720</v>
          </cell>
          <cell r="P282">
            <v>1000000</v>
          </cell>
          <cell r="Q282">
            <v>1086997.78</v>
          </cell>
          <cell r="R282" t="str">
            <v>MS   15</v>
          </cell>
          <cell r="S282">
            <v>41167</v>
          </cell>
          <cell r="T282">
            <v>2012</v>
          </cell>
          <cell r="U282">
            <v>9</v>
          </cell>
          <cell r="V282">
            <v>716</v>
          </cell>
          <cell r="W282" t="str">
            <v>MS</v>
          </cell>
          <cell r="X282">
            <v>5.125</v>
          </cell>
          <cell r="Y282">
            <v>1.88</v>
          </cell>
          <cell r="Z282">
            <v>9.0175633803120945E-4</v>
          </cell>
          <cell r="AA282">
            <v>40451</v>
          </cell>
          <cell r="AB282">
            <v>16276.16</v>
          </cell>
          <cell r="AC282">
            <v>4.5499999999999999E-2</v>
          </cell>
          <cell r="AD282">
            <v>1</v>
          </cell>
          <cell r="AE282">
            <v>108.47200000000001</v>
          </cell>
          <cell r="AF282" t="str">
            <v>AA+</v>
          </cell>
          <cell r="AG282">
            <v>109.63</v>
          </cell>
          <cell r="AH282">
            <v>1.5</v>
          </cell>
          <cell r="AI282">
            <v>0.8</v>
          </cell>
          <cell r="AJ282">
            <v>7.1948643991851826E-4</v>
          </cell>
          <cell r="AK282">
            <v>8.9131058327395808E-4</v>
          </cell>
          <cell r="AL282" t="str">
            <v>AA+</v>
          </cell>
          <cell r="AM282" t="str">
            <v>Aa2</v>
          </cell>
          <cell r="AN282" t="str">
            <v>AA+</v>
          </cell>
          <cell r="AO282" t="str">
            <v>Financial</v>
          </cell>
          <cell r="AP282" t="str">
            <v>Insurance</v>
          </cell>
          <cell r="AQ282" t="str">
            <v>UNITED STATES</v>
          </cell>
          <cell r="AR282" t="str">
            <v>#N/A Field Not Applicable</v>
          </cell>
        </row>
        <row r="283">
          <cell r="A283" t="str">
            <v>CP Inc</v>
          </cell>
          <cell r="B283" t="str">
            <v>HSBC US Branch</v>
          </cell>
          <cell r="C283" t="str">
            <v>13400022</v>
          </cell>
          <cell r="D283" t="str">
            <v>USD</v>
          </cell>
          <cell r="E283" t="str">
            <v>015</v>
          </cell>
          <cell r="F283" t="str">
            <v>070</v>
          </cell>
          <cell r="G283" t="str">
            <v>CISCO SYS INC</v>
          </cell>
          <cell r="H283" t="str">
            <v>5.250 FEB 22 11</v>
          </cell>
          <cell r="I283" t="str">
            <v>17275RAB8</v>
          </cell>
          <cell r="J283" t="str">
            <v>B</v>
          </cell>
          <cell r="K283" t="str">
            <v>CAL</v>
          </cell>
          <cell r="L283">
            <v>5687.5</v>
          </cell>
          <cell r="M283">
            <v>1003264.82</v>
          </cell>
          <cell r="N283">
            <v>1026640</v>
          </cell>
          <cell r="O283">
            <v>1018281.25</v>
          </cell>
          <cell r="P283">
            <v>1000000</v>
          </cell>
          <cell r="Q283">
            <v>1023968.75</v>
          </cell>
          <cell r="R283" t="str">
            <v>FA   22</v>
          </cell>
          <cell r="S283">
            <v>40596</v>
          </cell>
          <cell r="T283">
            <v>2011</v>
          </cell>
          <cell r="U283">
            <v>2</v>
          </cell>
          <cell r="V283">
            <v>145</v>
          </cell>
          <cell r="W283" t="str">
            <v>MS</v>
          </cell>
          <cell r="X283">
            <v>5.25</v>
          </cell>
          <cell r="Y283">
            <v>0.39</v>
          </cell>
          <cell r="Z283">
            <v>1.7565472860576009E-4</v>
          </cell>
          <cell r="AA283">
            <v>40451</v>
          </cell>
          <cell r="AB283">
            <v>15016.43</v>
          </cell>
          <cell r="AC283">
            <v>3.4999999999999996E-3</v>
          </cell>
          <cell r="AD283">
            <v>1</v>
          </cell>
          <cell r="AE283">
            <v>101.82799999999999</v>
          </cell>
          <cell r="AF283" t="str">
            <v>A+</v>
          </cell>
          <cell r="AG283">
            <v>102.664</v>
          </cell>
          <cell r="AH283">
            <v>4.4000000000000004</v>
          </cell>
          <cell r="AI283">
            <v>0.6</v>
          </cell>
          <cell r="AJ283">
            <v>1.9817456560649862E-3</v>
          </cell>
          <cell r="AK283">
            <v>2.4550162151880921E-3</v>
          </cell>
          <cell r="AL283" t="str">
            <v xml:space="preserve">A+ </v>
          </cell>
          <cell r="AM283" t="str">
            <v>A1</v>
          </cell>
          <cell r="AN283" t="str">
            <v xml:space="preserve">A+ </v>
          </cell>
          <cell r="AO283" t="str">
            <v>Communications</v>
          </cell>
          <cell r="AP283" t="str">
            <v>Telecommunications</v>
          </cell>
          <cell r="AQ283" t="str">
            <v>UNITED STATES</v>
          </cell>
          <cell r="AR283" t="str">
            <v>#N/A Field Not Applicable</v>
          </cell>
        </row>
        <row r="284">
          <cell r="A284" t="str">
            <v>CP Inc</v>
          </cell>
          <cell r="B284" t="str">
            <v>HSBC US Branch</v>
          </cell>
          <cell r="C284" t="str">
            <v>13400022</v>
          </cell>
          <cell r="D284" t="str">
            <v>USD</v>
          </cell>
          <cell r="E284" t="str">
            <v>015</v>
          </cell>
          <cell r="F284" t="str">
            <v>070</v>
          </cell>
          <cell r="G284" t="str">
            <v>GEN ELEC CAP CORP</v>
          </cell>
          <cell r="H284" t="str">
            <v>6.875 NOV 15 10</v>
          </cell>
          <cell r="I284" t="str">
            <v>2694531</v>
          </cell>
          <cell r="J284" t="str">
            <v>B</v>
          </cell>
          <cell r="K284" t="str">
            <v>ZZZ</v>
          </cell>
          <cell r="L284">
            <v>25972.22</v>
          </cell>
          <cell r="M284">
            <v>1004024.55</v>
          </cell>
          <cell r="N284">
            <v>1083800</v>
          </cell>
          <cell r="O284">
            <v>1007100</v>
          </cell>
          <cell r="P284">
            <v>1000000</v>
          </cell>
          <cell r="Q284">
            <v>1033072.22</v>
          </cell>
          <cell r="R284" t="str">
            <v>MN   15</v>
          </cell>
          <cell r="S284">
            <v>40497</v>
          </cell>
          <cell r="T284">
            <v>2010</v>
          </cell>
          <cell r="U284">
            <v>11</v>
          </cell>
          <cell r="V284">
            <v>46</v>
          </cell>
          <cell r="W284" t="str">
            <v>MS</v>
          </cell>
          <cell r="X284">
            <v>6.875</v>
          </cell>
          <cell r="Y284">
            <v>0.12</v>
          </cell>
          <cell r="Z284">
            <v>5.4088536769160818E-5</v>
          </cell>
          <cell r="AA284">
            <v>40451</v>
          </cell>
          <cell r="AB284">
            <v>3075.45</v>
          </cell>
          <cell r="AC284">
            <v>8.0000000000000004E-4</v>
          </cell>
          <cell r="AD284">
            <v>1</v>
          </cell>
          <cell r="AE284">
            <v>100.71</v>
          </cell>
          <cell r="AF284" t="str">
            <v>AA+</v>
          </cell>
          <cell r="AG284">
            <v>108.38</v>
          </cell>
          <cell r="AH284">
            <v>3.4</v>
          </cell>
          <cell r="AI284">
            <v>1</v>
          </cell>
          <cell r="AJ284">
            <v>1.53250854179289E-3</v>
          </cell>
          <cell r="AK284">
            <v>1.8984945462105392E-3</v>
          </cell>
          <cell r="AL284" t="str">
            <v>AA+</v>
          </cell>
          <cell r="AM284" t="str">
            <v>Aa2</v>
          </cell>
          <cell r="AN284" t="str">
            <v>AA+</v>
          </cell>
          <cell r="AO284" t="str">
            <v>Financial</v>
          </cell>
          <cell r="AP284" t="str">
            <v>Diversified Finan Serv</v>
          </cell>
          <cell r="AQ284" t="str">
            <v>UNITED STATES</v>
          </cell>
          <cell r="AR284" t="str">
            <v>#N/A Field Not Applicable</v>
          </cell>
        </row>
        <row r="285">
          <cell r="A285" t="str">
            <v>CP Inc</v>
          </cell>
          <cell r="B285" t="str">
            <v>HSBC US Branch</v>
          </cell>
          <cell r="C285" t="str">
            <v>13400022</v>
          </cell>
          <cell r="D285" t="str">
            <v>USD</v>
          </cell>
          <cell r="E285" t="str">
            <v>015</v>
          </cell>
          <cell r="F285" t="str">
            <v>070</v>
          </cell>
          <cell r="G285" t="str">
            <v>GOLDMAN SACHS GROUP</v>
          </cell>
          <cell r="H285" t="str">
            <v>6.600 JAN 15 12</v>
          </cell>
          <cell r="I285" t="str">
            <v>38141GBU7</v>
          </cell>
          <cell r="J285" t="str">
            <v>B</v>
          </cell>
          <cell r="K285" t="str">
            <v>ZZZ</v>
          </cell>
          <cell r="L285">
            <v>13933.33</v>
          </cell>
          <cell r="M285">
            <v>1015710.37</v>
          </cell>
          <cell r="N285">
            <v>1050500</v>
          </cell>
          <cell r="O285">
            <v>1065770</v>
          </cell>
          <cell r="P285">
            <v>1000000</v>
          </cell>
          <cell r="Q285">
            <v>1079703.33</v>
          </cell>
          <cell r="R285" t="str">
            <v>JJ   15</v>
          </cell>
          <cell r="S285">
            <v>40923</v>
          </cell>
          <cell r="T285">
            <v>2012</v>
          </cell>
          <cell r="U285">
            <v>1</v>
          </cell>
          <cell r="V285">
            <v>472</v>
          </cell>
          <cell r="W285" t="str">
            <v>MS</v>
          </cell>
          <cell r="X285">
            <v>6.6</v>
          </cell>
          <cell r="Y285">
            <v>1.24</v>
          </cell>
          <cell r="Z285">
            <v>5.6542007813502543E-4</v>
          </cell>
          <cell r="AA285">
            <v>40451</v>
          </cell>
          <cell r="AB285">
            <v>50059.63</v>
          </cell>
          <cell r="AC285">
            <v>2.18E-2</v>
          </cell>
          <cell r="AD285">
            <v>1</v>
          </cell>
          <cell r="AE285">
            <v>106.57700000000001</v>
          </cell>
          <cell r="AF285" t="str">
            <v>A</v>
          </cell>
          <cell r="AG285">
            <v>105.05</v>
          </cell>
          <cell r="AH285">
            <v>5.2</v>
          </cell>
          <cell r="AI285">
            <v>1.4</v>
          </cell>
          <cell r="AJ285">
            <v>2.3711164566952683E-3</v>
          </cell>
          <cell r="AK285">
            <v>2.9373745977295728E-3</v>
          </cell>
          <cell r="AL285" t="str">
            <v xml:space="preserve">A </v>
          </cell>
          <cell r="AM285" t="str">
            <v>A1</v>
          </cell>
          <cell r="AN285" t="str">
            <v xml:space="preserve">A </v>
          </cell>
          <cell r="AO285" t="str">
            <v>Financial</v>
          </cell>
          <cell r="AP285" t="str">
            <v>Banks</v>
          </cell>
          <cell r="AQ285" t="str">
            <v>UNITED STATES</v>
          </cell>
          <cell r="AR285" t="str">
            <v>#N/A Field Not Applicable</v>
          </cell>
        </row>
        <row r="286">
          <cell r="A286" t="str">
            <v>CP Inc</v>
          </cell>
          <cell r="B286" t="str">
            <v>HSBC US Branch</v>
          </cell>
          <cell r="C286" t="str">
            <v>13400022</v>
          </cell>
          <cell r="D286" t="str">
            <v>USD</v>
          </cell>
          <cell r="E286" t="str">
            <v>015</v>
          </cell>
          <cell r="F286" t="str">
            <v>070</v>
          </cell>
          <cell r="G286" t="str">
            <v>JP MORGAN CHASE &amp; CO</v>
          </cell>
          <cell r="H286" t="str">
            <v>5.600 JUN 01 11</v>
          </cell>
          <cell r="I286" t="str">
            <v>46625HGG9</v>
          </cell>
          <cell r="J286" t="str">
            <v>B</v>
          </cell>
          <cell r="K286" t="str">
            <v>ZZZ</v>
          </cell>
          <cell r="L286">
            <v>28000</v>
          </cell>
          <cell r="M286">
            <v>1516129.65</v>
          </cell>
          <cell r="N286">
            <v>1580250</v>
          </cell>
          <cell r="O286">
            <v>1548975</v>
          </cell>
          <cell r="P286">
            <v>1500000</v>
          </cell>
          <cell r="Q286">
            <v>1576975</v>
          </cell>
          <cell r="R286" t="str">
            <v>JD    1</v>
          </cell>
          <cell r="S286">
            <v>40695</v>
          </cell>
          <cell r="T286">
            <v>2011</v>
          </cell>
          <cell r="U286">
            <v>6</v>
          </cell>
          <cell r="V286">
            <v>244</v>
          </cell>
          <cell r="W286" t="str">
            <v>MS</v>
          </cell>
          <cell r="X286">
            <v>5.6</v>
          </cell>
          <cell r="Y286">
            <v>0.65</v>
          </cell>
          <cell r="Z286">
            <v>4.4241449996206065E-4</v>
          </cell>
          <cell r="AA286">
            <v>40451</v>
          </cell>
          <cell r="AB286">
            <v>32845.35</v>
          </cell>
          <cell r="AC286">
            <v>7.6E-3</v>
          </cell>
          <cell r="AD286">
            <v>1</v>
          </cell>
          <cell r="AE286">
            <v>103.265</v>
          </cell>
          <cell r="AF286" t="str">
            <v>A+</v>
          </cell>
          <cell r="AG286">
            <v>105.35</v>
          </cell>
          <cell r="AH286">
            <v>3.9</v>
          </cell>
          <cell r="AI286">
            <v>0.7</v>
          </cell>
          <cell r="AJ286">
            <v>2.6544869997723636E-3</v>
          </cell>
          <cell r="AK286">
            <v>3.2884182728005135E-3</v>
          </cell>
          <cell r="AL286" t="str">
            <v xml:space="preserve">A+ </v>
          </cell>
          <cell r="AM286" t="str">
            <v>Aa3</v>
          </cell>
          <cell r="AN286" t="str">
            <v xml:space="preserve">A+ </v>
          </cell>
          <cell r="AO286" t="str">
            <v>Financial</v>
          </cell>
          <cell r="AP286" t="str">
            <v>Banks</v>
          </cell>
          <cell r="AQ286" t="str">
            <v>UNITED STATES</v>
          </cell>
          <cell r="AR286" t="str">
            <v>#N/A Field Not Applicable</v>
          </cell>
        </row>
        <row r="287">
          <cell r="A287" t="str">
            <v>CP Inc</v>
          </cell>
          <cell r="B287" t="str">
            <v>HSBC US Branch</v>
          </cell>
          <cell r="C287" t="str">
            <v>13400022</v>
          </cell>
          <cell r="D287" t="str">
            <v>USD</v>
          </cell>
          <cell r="E287" t="str">
            <v>015</v>
          </cell>
          <cell r="F287" t="str">
            <v>070</v>
          </cell>
          <cell r="G287" t="str">
            <v>JOHNSON &amp; JOHNSON</v>
          </cell>
          <cell r="H287" t="str">
            <v>5.150 AUG 15 12</v>
          </cell>
          <cell r="I287" t="str">
            <v>478160AP9</v>
          </cell>
          <cell r="J287" t="str">
            <v>B</v>
          </cell>
          <cell r="K287" t="str">
            <v>CAL</v>
          </cell>
          <cell r="L287">
            <v>9870.83</v>
          </cell>
          <cell r="M287">
            <v>1604396.29</v>
          </cell>
          <cell r="N287">
            <v>1648200</v>
          </cell>
          <cell r="O287">
            <v>1626915</v>
          </cell>
          <cell r="P287">
            <v>1500000</v>
          </cell>
          <cell r="Q287">
            <v>1636785.83</v>
          </cell>
          <cell r="R287" t="str">
            <v>FA   15</v>
          </cell>
          <cell r="S287">
            <v>41136</v>
          </cell>
          <cell r="T287">
            <v>2012</v>
          </cell>
          <cell r="U287">
            <v>8</v>
          </cell>
          <cell r="V287">
            <v>685</v>
          </cell>
          <cell r="W287" t="str">
            <v>MS</v>
          </cell>
          <cell r="X287">
            <v>5.15</v>
          </cell>
          <cell r="Y287">
            <v>1.8</v>
          </cell>
          <cell r="Z287">
            <v>1.2964739914572338E-3</v>
          </cell>
          <cell r="AA287">
            <v>40451</v>
          </cell>
          <cell r="AB287">
            <v>22518.71</v>
          </cell>
          <cell r="AC287">
            <v>4.2099999999999999E-2</v>
          </cell>
          <cell r="AD287">
            <v>1</v>
          </cell>
          <cell r="AE287">
            <v>108.461</v>
          </cell>
          <cell r="AF287" t="str">
            <v>AAA</v>
          </cell>
          <cell r="AG287">
            <v>109.88</v>
          </cell>
          <cell r="AH287">
            <v>1.4</v>
          </cell>
          <cell r="AI287">
            <v>0.6</v>
          </cell>
          <cell r="AJ287">
            <v>1.0083686600222931E-3</v>
          </cell>
          <cell r="AK287">
            <v>1.2491822064380185E-3</v>
          </cell>
          <cell r="AL287" t="str">
            <v>AAA</v>
          </cell>
          <cell r="AM287" t="str">
            <v>Aaa</v>
          </cell>
          <cell r="AN287" t="str">
            <v>AAA</v>
          </cell>
          <cell r="AO287" t="str">
            <v>Consumer, Non-cyclical</v>
          </cell>
          <cell r="AP287" t="str">
            <v>Healthcare-Products</v>
          </cell>
          <cell r="AQ287" t="str">
            <v>UNITED STATES</v>
          </cell>
          <cell r="AR287" t="str">
            <v>#N/A Field Not Applicable</v>
          </cell>
        </row>
        <row r="288">
          <cell r="A288" t="str">
            <v>CP Inc</v>
          </cell>
          <cell r="B288" t="str">
            <v>HSBC US Branch</v>
          </cell>
          <cell r="C288" t="str">
            <v>13400022</v>
          </cell>
          <cell r="D288" t="str">
            <v>USD</v>
          </cell>
          <cell r="E288" t="str">
            <v>100</v>
          </cell>
          <cell r="F288" t="str">
            <v>070</v>
          </cell>
          <cell r="G288" t="str">
            <v>OESTERREICHISCHE KON</v>
          </cell>
          <cell r="H288" t="str">
            <v>4.750 NOV 08 11</v>
          </cell>
          <cell r="I288" t="str">
            <v>676167AT6</v>
          </cell>
          <cell r="J288" t="str">
            <v>B</v>
          </cell>
          <cell r="K288" t="str">
            <v>ZZZ</v>
          </cell>
          <cell r="L288">
            <v>18868.060000000001</v>
          </cell>
          <cell r="M288">
            <v>1039248.7</v>
          </cell>
          <cell r="N288">
            <v>1067200</v>
          </cell>
          <cell r="O288">
            <v>1045312.5</v>
          </cell>
          <cell r="P288">
            <v>1000000</v>
          </cell>
          <cell r="Q288">
            <v>1064180.56</v>
          </cell>
          <cell r="R288" t="str">
            <v>MN    8</v>
          </cell>
          <cell r="S288">
            <v>40855</v>
          </cell>
          <cell r="T288">
            <v>2011</v>
          </cell>
          <cell r="U288">
            <v>11</v>
          </cell>
          <cell r="V288">
            <v>404</v>
          </cell>
          <cell r="W288" t="str">
            <v>MS</v>
          </cell>
          <cell r="X288">
            <v>4.75</v>
          </cell>
          <cell r="Y288">
            <v>1.07</v>
          </cell>
          <cell r="Z288">
            <v>4.9920959293948757E-4</v>
          </cell>
          <cell r="AA288">
            <v>40451</v>
          </cell>
          <cell r="AB288">
            <v>6063.8</v>
          </cell>
          <cell r="AC288">
            <v>1.7000000000000001E-2</v>
          </cell>
          <cell r="AD288">
            <v>1</v>
          </cell>
          <cell r="AE288">
            <v>104.53100000000001</v>
          </cell>
          <cell r="AF288" t="str">
            <v>AAA</v>
          </cell>
          <cell r="AG288">
            <v>106.72</v>
          </cell>
          <cell r="AH288">
            <v>1.1000000000000001</v>
          </cell>
          <cell r="AI288">
            <v>0.6</v>
          </cell>
          <cell r="AJ288">
            <v>5.1320612358265083E-4</v>
          </cell>
          <cell r="AK288">
            <v>6.3576743628694784E-4</v>
          </cell>
          <cell r="AL288" t="str">
            <v>AAA</v>
          </cell>
          <cell r="AM288" t="str">
            <v>Aaa</v>
          </cell>
          <cell r="AN288" t="str">
            <v>AAA</v>
          </cell>
          <cell r="AO288" t="str">
            <v>Financial</v>
          </cell>
          <cell r="AP288" t="str">
            <v>Banks</v>
          </cell>
          <cell r="AQ288" t="str">
            <v>AUSTRIA</v>
          </cell>
          <cell r="AR288" t="str">
            <v>#N/A Field Not Applicable</v>
          </cell>
        </row>
        <row r="289">
          <cell r="A289" t="str">
            <v>CP Inc</v>
          </cell>
          <cell r="B289" t="str">
            <v>HSBC US Branch</v>
          </cell>
          <cell r="C289" t="str">
            <v>13400022</v>
          </cell>
          <cell r="D289" t="str">
            <v>USD</v>
          </cell>
          <cell r="E289" t="str">
            <v>015</v>
          </cell>
          <cell r="F289" t="str">
            <v>070</v>
          </cell>
          <cell r="G289" t="str">
            <v>ORACLE CORP / OZARK</v>
          </cell>
          <cell r="H289" t="str">
            <v>5.000 JAN 15 11</v>
          </cell>
          <cell r="I289" t="str">
            <v>68402LAE4</v>
          </cell>
          <cell r="J289" t="str">
            <v>B</v>
          </cell>
          <cell r="K289" t="str">
            <v>CAL</v>
          </cell>
          <cell r="L289">
            <v>21111.11</v>
          </cell>
          <cell r="M289">
            <v>2006862.31</v>
          </cell>
          <cell r="N289">
            <v>2069400</v>
          </cell>
          <cell r="O289">
            <v>2024687.5</v>
          </cell>
          <cell r="P289">
            <v>2000000</v>
          </cell>
          <cell r="Q289">
            <v>2045798.61</v>
          </cell>
          <cell r="R289" t="str">
            <v>JJ   15</v>
          </cell>
          <cell r="S289">
            <v>40558</v>
          </cell>
          <cell r="T289">
            <v>2011</v>
          </cell>
          <cell r="U289">
            <v>1</v>
          </cell>
          <cell r="V289">
            <v>107</v>
          </cell>
          <cell r="W289" t="str">
            <v>MS</v>
          </cell>
          <cell r="X289">
            <v>5</v>
          </cell>
          <cell r="Y289">
            <v>0.28999999999999998</v>
          </cell>
          <cell r="Z289">
            <v>2.6127341951841574E-4</v>
          </cell>
          <cell r="AA289">
            <v>40451</v>
          </cell>
          <cell r="AB289">
            <v>17825.189999999999</v>
          </cell>
          <cell r="AC289">
            <v>2.3E-3</v>
          </cell>
          <cell r="AD289">
            <v>1</v>
          </cell>
          <cell r="AE289">
            <v>101.23399999999999</v>
          </cell>
          <cell r="AF289" t="str">
            <v>A</v>
          </cell>
          <cell r="AG289">
            <v>103.47</v>
          </cell>
          <cell r="AH289">
            <v>3.7</v>
          </cell>
          <cell r="AI289">
            <v>0.7</v>
          </cell>
          <cell r="AJ289">
            <v>3.3334884559246144E-3</v>
          </cell>
          <cell r="AK289">
            <v>4.1295754515174171E-3</v>
          </cell>
          <cell r="AL289" t="str">
            <v xml:space="preserve">A </v>
          </cell>
          <cell r="AM289" t="str">
            <v>A2</v>
          </cell>
          <cell r="AN289" t="str">
            <v xml:space="preserve">A </v>
          </cell>
          <cell r="AO289" t="str">
            <v>Technology</v>
          </cell>
          <cell r="AP289" t="str">
            <v>Software</v>
          </cell>
          <cell r="AQ289" t="str">
            <v>UNITED STATES</v>
          </cell>
          <cell r="AR289" t="str">
            <v>#N/A Field Not Applicable</v>
          </cell>
        </row>
        <row r="290">
          <cell r="A290" t="str">
            <v>CP Inc</v>
          </cell>
          <cell r="B290" t="str">
            <v>HSBC US Branch</v>
          </cell>
          <cell r="C290" t="str">
            <v>13400022</v>
          </cell>
          <cell r="D290" t="str">
            <v>USD</v>
          </cell>
          <cell r="E290" t="str">
            <v>205</v>
          </cell>
          <cell r="F290" t="str">
            <v>070</v>
          </cell>
          <cell r="G290" t="str">
            <v>SHELL INTERNATIONAL</v>
          </cell>
          <cell r="H290" t="str">
            <v>4.950 MAR 22 12</v>
          </cell>
          <cell r="I290" t="str">
            <v>822582AB8</v>
          </cell>
          <cell r="J290" t="str">
            <v>B</v>
          </cell>
          <cell r="K290" t="str">
            <v>CAL</v>
          </cell>
          <cell r="L290">
            <v>1856.25</v>
          </cell>
          <cell r="M290">
            <v>1580015.27</v>
          </cell>
          <cell r="N290">
            <v>1622700</v>
          </cell>
          <cell r="O290">
            <v>1593495</v>
          </cell>
          <cell r="P290">
            <v>1500000</v>
          </cell>
          <cell r="Q290">
            <v>1595351.25</v>
          </cell>
          <cell r="R290" t="str">
            <v>MS   22</v>
          </cell>
          <cell r="S290">
            <v>40990</v>
          </cell>
          <cell r="T290">
            <v>2012</v>
          </cell>
          <cell r="U290">
            <v>3</v>
          </cell>
          <cell r="V290">
            <v>539</v>
          </cell>
          <cell r="W290" t="str">
            <v>MS</v>
          </cell>
          <cell r="X290">
            <v>4.95</v>
          </cell>
          <cell r="Y290">
            <v>1.44</v>
          </cell>
          <cell r="Z290">
            <v>1.0214178212343181E-3</v>
          </cell>
          <cell r="AA290">
            <v>40451</v>
          </cell>
          <cell r="AB290">
            <v>13479.73</v>
          </cell>
          <cell r="AC290">
            <v>2.81E-2</v>
          </cell>
          <cell r="AD290">
            <v>1</v>
          </cell>
          <cell r="AE290">
            <v>106.23299999999999</v>
          </cell>
          <cell r="AF290" t="str">
            <v>AA</v>
          </cell>
          <cell r="AG290">
            <v>108.18</v>
          </cell>
          <cell r="AH290">
            <v>1.3</v>
          </cell>
          <cell r="AI290">
            <v>0.7</v>
          </cell>
          <cell r="AJ290">
            <v>9.2211331083653729E-4</v>
          </cell>
          <cell r="AK290">
            <v>1.1423277873304652E-3</v>
          </cell>
          <cell r="AL290" t="str">
            <v>AA</v>
          </cell>
          <cell r="AM290" t="str">
            <v>Aa1</v>
          </cell>
          <cell r="AN290" t="str">
            <v>AA</v>
          </cell>
          <cell r="AO290" t="str">
            <v>Energy</v>
          </cell>
          <cell r="AP290" t="str">
            <v>Oil&amp;Gas</v>
          </cell>
          <cell r="AQ290" t="str">
            <v>NETHERLANDS</v>
          </cell>
          <cell r="AR290" t="str">
            <v>#N/A Field Not Applicable</v>
          </cell>
        </row>
        <row r="291">
          <cell r="A291" t="str">
            <v>CP Inc</v>
          </cell>
          <cell r="B291" t="str">
            <v>HSBC US Branch</v>
          </cell>
          <cell r="C291" t="str">
            <v>13400022</v>
          </cell>
          <cell r="D291" t="str">
            <v>USD</v>
          </cell>
          <cell r="E291" t="str">
            <v>015</v>
          </cell>
          <cell r="F291" t="str">
            <v>070</v>
          </cell>
          <cell r="G291" t="str">
            <v>TOYOTA MTR CR CORP</v>
          </cell>
          <cell r="H291" t="str">
            <v>5.450 MAY 18 11</v>
          </cell>
          <cell r="I291" t="str">
            <v>892332AQ0</v>
          </cell>
          <cell r="J291" t="str">
            <v>B</v>
          </cell>
          <cell r="K291" t="str">
            <v>ZZZ</v>
          </cell>
          <cell r="L291">
            <v>10067.36</v>
          </cell>
          <cell r="M291">
            <v>506035.02</v>
          </cell>
          <cell r="N291">
            <v>529200</v>
          </cell>
          <cell r="O291">
            <v>515895</v>
          </cell>
          <cell r="P291">
            <v>500000</v>
          </cell>
          <cell r="Q291">
            <v>525962.36</v>
          </cell>
          <cell r="R291" t="str">
            <v>MN   18</v>
          </cell>
          <cell r="S291">
            <v>40681</v>
          </cell>
          <cell r="T291">
            <v>2011</v>
          </cell>
          <cell r="U291">
            <v>5</v>
          </cell>
          <cell r="V291">
            <v>230</v>
          </cell>
          <cell r="W291" t="str">
            <v>MS</v>
          </cell>
          <cell r="X291">
            <v>5.45</v>
          </cell>
          <cell r="Y291">
            <v>0.62</v>
          </cell>
          <cell r="Z291">
            <v>1.4084839979897968E-4</v>
          </cell>
          <cell r="AA291">
            <v>40451</v>
          </cell>
          <cell r="AB291">
            <v>9859.98</v>
          </cell>
          <cell r="AC291">
            <v>6.9999999999999993E-3</v>
          </cell>
          <cell r="AD291">
            <v>1</v>
          </cell>
          <cell r="AE291">
            <v>103.179</v>
          </cell>
          <cell r="AF291" t="str">
            <v>AA</v>
          </cell>
          <cell r="AG291">
            <v>105.84</v>
          </cell>
          <cell r="AH291">
            <v>3.4</v>
          </cell>
          <cell r="AI291">
            <v>0.4</v>
          </cell>
          <cell r="AJ291">
            <v>7.7239445051053375E-4</v>
          </cell>
          <cell r="AK291">
            <v>9.5685381962178225E-4</v>
          </cell>
          <cell r="AL291" t="str">
            <v>AA</v>
          </cell>
          <cell r="AM291" t="str">
            <v>Aa2</v>
          </cell>
          <cell r="AN291" t="str">
            <v>AA</v>
          </cell>
          <cell r="AO291" t="str">
            <v>Financial</v>
          </cell>
          <cell r="AP291" t="str">
            <v>Diversified Finan Serv</v>
          </cell>
          <cell r="AQ291" t="str">
            <v>UNITED STATES</v>
          </cell>
          <cell r="AR291" t="str">
            <v>#N/A Field Not Applicable</v>
          </cell>
        </row>
        <row r="292">
          <cell r="A292" t="str">
            <v>CP Inc</v>
          </cell>
          <cell r="B292" t="str">
            <v>HSBC US Branch</v>
          </cell>
          <cell r="C292" t="str">
            <v>13400022</v>
          </cell>
          <cell r="D292" t="str">
            <v>USD</v>
          </cell>
          <cell r="E292" t="str">
            <v>015</v>
          </cell>
          <cell r="F292" t="str">
            <v>070</v>
          </cell>
          <cell r="G292" t="str">
            <v>WAL MART STORES INC</v>
          </cell>
          <cell r="H292" t="str">
            <v>4.250 APR 15 13</v>
          </cell>
          <cell r="I292" t="str">
            <v>931142CL5</v>
          </cell>
          <cell r="J292" t="str">
            <v>B</v>
          </cell>
          <cell r="K292" t="str">
            <v>ZZZ</v>
          </cell>
          <cell r="L292">
            <v>29395.83</v>
          </cell>
          <cell r="M292">
            <v>1589462.74</v>
          </cell>
          <cell r="N292">
            <v>1617450</v>
          </cell>
          <cell r="O292">
            <v>1627545</v>
          </cell>
          <cell r="P292">
            <v>1500000</v>
          </cell>
          <cell r="Q292">
            <v>1656940.83</v>
          </cell>
          <cell r="R292" t="str">
            <v>AO   15</v>
          </cell>
          <cell r="S292">
            <v>41379</v>
          </cell>
          <cell r="T292">
            <v>2013</v>
          </cell>
          <cell r="U292">
            <v>4</v>
          </cell>
          <cell r="V292">
            <v>928</v>
          </cell>
          <cell r="W292" t="str">
            <v>MS</v>
          </cell>
          <cell r="X292">
            <v>4.25</v>
          </cell>
          <cell r="Y292">
            <v>2.39</v>
          </cell>
          <cell r="Z292">
            <v>1.705406474001106E-3</v>
          </cell>
          <cell r="AA292">
            <v>40451</v>
          </cell>
          <cell r="AB292">
            <v>38082.26</v>
          </cell>
          <cell r="AC292">
            <v>7.1300000000000002E-2</v>
          </cell>
          <cell r="AD292">
            <v>1</v>
          </cell>
          <cell r="AE292">
            <v>108.50299999999999</v>
          </cell>
          <cell r="AF292" t="str">
            <v>AA</v>
          </cell>
          <cell r="AG292">
            <v>107.83</v>
          </cell>
          <cell r="AH292">
            <v>1.8</v>
          </cell>
          <cell r="AI292">
            <v>0.9</v>
          </cell>
          <cell r="AJ292">
            <v>1.2844065494568998E-3</v>
          </cell>
          <cell r="AK292">
            <v>1.5911420802968436E-3</v>
          </cell>
          <cell r="AL292" t="str">
            <v>AA</v>
          </cell>
          <cell r="AM292" t="str">
            <v>Aa2</v>
          </cell>
          <cell r="AN292" t="str">
            <v>AA</v>
          </cell>
          <cell r="AO292" t="str">
            <v>Consumer, Cyclical</v>
          </cell>
          <cell r="AP292" t="str">
            <v>Retail</v>
          </cell>
          <cell r="AQ292" t="str">
            <v>UNITED STATES</v>
          </cell>
          <cell r="AR292" t="str">
            <v>#N/A Field Not Applicable</v>
          </cell>
        </row>
        <row r="293">
          <cell r="A293" t="str">
            <v>CP Inc</v>
          </cell>
          <cell r="B293" t="str">
            <v>HSBC US Branch</v>
          </cell>
          <cell r="C293" t="str">
            <v>13400022</v>
          </cell>
          <cell r="D293" t="str">
            <v>USD</v>
          </cell>
          <cell r="E293" t="str">
            <v>015</v>
          </cell>
          <cell r="F293" t="str">
            <v>070</v>
          </cell>
          <cell r="G293" t="str">
            <v>BANK OF NEW YORK MEL</v>
          </cell>
          <cell r="H293" t="str">
            <v>4.5 01 APR 2013</v>
          </cell>
          <cell r="I293" t="str">
            <v>B06406HBJ7</v>
          </cell>
          <cell r="J293" t="str">
            <v>B</v>
          </cell>
          <cell r="K293" t="str">
            <v>ZZZ</v>
          </cell>
          <cell r="L293">
            <v>22500</v>
          </cell>
          <cell r="M293">
            <v>1057479.57</v>
          </cell>
          <cell r="N293">
            <v>1075800</v>
          </cell>
          <cell r="O293">
            <v>1085550</v>
          </cell>
          <cell r="P293">
            <v>1000000</v>
          </cell>
          <cell r="Q293">
            <v>1108050</v>
          </cell>
          <cell r="R293" t="str">
            <v>AO    1</v>
          </cell>
          <cell r="S293">
            <v>41365</v>
          </cell>
          <cell r="T293">
            <v>2013</v>
          </cell>
          <cell r="U293">
            <v>4</v>
          </cell>
          <cell r="V293">
            <v>914</v>
          </cell>
          <cell r="W293" t="str">
            <v>MS</v>
          </cell>
          <cell r="X293">
            <v>4.5</v>
          </cell>
          <cell r="Y293">
            <v>2.34</v>
          </cell>
          <cell r="Z293">
            <v>1.1108808950830303E-3</v>
          </cell>
          <cell r="AA293">
            <v>40451</v>
          </cell>
          <cell r="AB293">
            <v>28070.43</v>
          </cell>
          <cell r="AC293">
            <v>6.8900000000000003E-2</v>
          </cell>
          <cell r="AD293">
            <v>1</v>
          </cell>
          <cell r="AE293">
            <v>108.55500000000001</v>
          </cell>
          <cell r="AF293" t="str">
            <v>AA-</v>
          </cell>
          <cell r="AG293">
            <v>107.58</v>
          </cell>
          <cell r="AH293">
            <v>2.1</v>
          </cell>
          <cell r="AI293">
            <v>1</v>
          </cell>
          <cell r="AJ293">
            <v>9.9694439302323249E-4</v>
          </cell>
          <cell r="AK293">
            <v>1.2350296532869635E-3</v>
          </cell>
          <cell r="AL293" t="str">
            <v>AA-</v>
          </cell>
          <cell r="AM293" t="str">
            <v>Aa2</v>
          </cell>
          <cell r="AN293" t="str">
            <v>AA-</v>
          </cell>
          <cell r="AO293" t="str">
            <v>Financial</v>
          </cell>
          <cell r="AP293" t="str">
            <v>Banks</v>
          </cell>
          <cell r="AQ293" t="str">
            <v>UNITED STATES</v>
          </cell>
          <cell r="AR293" t="str">
            <v>#N/A Field Not Applicable</v>
          </cell>
        </row>
        <row r="294">
          <cell r="A294" t="str">
            <v>CP Inc</v>
          </cell>
          <cell r="B294" t="str">
            <v>HSBC US Branch</v>
          </cell>
          <cell r="C294" t="str">
            <v>13400022</v>
          </cell>
          <cell r="D294" t="str">
            <v>USD</v>
          </cell>
          <cell r="E294" t="str">
            <v>015</v>
          </cell>
          <cell r="F294" t="str">
            <v>070</v>
          </cell>
          <cell r="G294" t="str">
            <v>TOYOTA MOTOR CRED</v>
          </cell>
          <cell r="H294" t="str">
            <v>5.125 OCT 25 11</v>
          </cell>
          <cell r="I294" t="str">
            <v>B1G17V3</v>
          </cell>
          <cell r="J294" t="str">
            <v>B</v>
          </cell>
          <cell r="K294" t="str">
            <v>ZZZ</v>
          </cell>
          <cell r="L294">
            <v>47833.33</v>
          </cell>
          <cell r="M294">
            <v>1038956.95</v>
          </cell>
          <cell r="N294">
            <v>1068400</v>
          </cell>
          <cell r="O294">
            <v>1042500</v>
          </cell>
          <cell r="P294">
            <v>1000000</v>
          </cell>
          <cell r="Q294">
            <v>1090333.33</v>
          </cell>
          <cell r="R294" t="str">
            <v>O    25</v>
          </cell>
          <cell r="S294">
            <v>40841</v>
          </cell>
          <cell r="T294">
            <v>2011</v>
          </cell>
          <cell r="U294">
            <v>10</v>
          </cell>
          <cell r="V294">
            <v>390</v>
          </cell>
          <cell r="W294" t="str">
            <v>MS</v>
          </cell>
          <cell r="X294">
            <v>5.125</v>
          </cell>
          <cell r="Y294">
            <v>1.01</v>
          </cell>
          <cell r="Z294">
            <v>4.7108424625977091E-4</v>
          </cell>
          <cell r="AA294">
            <v>40451</v>
          </cell>
          <cell r="AB294">
            <v>3543.05</v>
          </cell>
          <cell r="AC294">
            <v>2.07E-2</v>
          </cell>
          <cell r="AD294">
            <v>1</v>
          </cell>
          <cell r="AE294">
            <v>104.25</v>
          </cell>
          <cell r="AF294" t="str">
            <v>AA</v>
          </cell>
          <cell r="AG294">
            <v>106.84</v>
          </cell>
          <cell r="AH294">
            <v>2.6</v>
          </cell>
          <cell r="AI294">
            <v>1.1000000000000001</v>
          </cell>
          <cell r="AJ294">
            <v>1.2126921190845586E-3</v>
          </cell>
          <cell r="AK294">
            <v>1.5023011693109886E-3</v>
          </cell>
          <cell r="AL294" t="str">
            <v>AA</v>
          </cell>
          <cell r="AM294" t="str">
            <v>Aa2</v>
          </cell>
          <cell r="AN294" t="str">
            <v>AA</v>
          </cell>
          <cell r="AO294" t="str">
            <v>Financial</v>
          </cell>
          <cell r="AP294" t="str">
            <v>Diversified Finan Serv</v>
          </cell>
          <cell r="AQ294" t="str">
            <v>UNITED STATES</v>
          </cell>
          <cell r="AR294" t="str">
            <v>#N/A Field Not Applicable</v>
          </cell>
        </row>
        <row r="295">
          <cell r="A295" t="str">
            <v>CP Inc</v>
          </cell>
          <cell r="B295" t="str">
            <v>HSBC US Branch</v>
          </cell>
          <cell r="C295" t="str">
            <v>13400022</v>
          </cell>
          <cell r="D295" t="str">
            <v>USD</v>
          </cell>
          <cell r="E295" t="str">
            <v>285</v>
          </cell>
          <cell r="F295" t="str">
            <v>070</v>
          </cell>
          <cell r="G295" t="str">
            <v>AUST &amp; NZ BANK GRP</v>
          </cell>
          <cell r="H295" t="str">
            <v>5.125 NOV 14 11</v>
          </cell>
          <cell r="I295" t="str">
            <v>B1GTKZ2</v>
          </cell>
          <cell r="J295" t="str">
            <v>B</v>
          </cell>
          <cell r="K295" t="str">
            <v>ZZZ</v>
          </cell>
          <cell r="L295">
            <v>67692.710000000006</v>
          </cell>
          <cell r="M295">
            <v>1561881.94</v>
          </cell>
          <cell r="N295">
            <v>1604700</v>
          </cell>
          <cell r="O295">
            <v>1565475</v>
          </cell>
          <cell r="P295">
            <v>1500000</v>
          </cell>
          <cell r="Q295">
            <v>1633167.71</v>
          </cell>
          <cell r="R295" t="str">
            <v>N    14</v>
          </cell>
          <cell r="S295">
            <v>40861</v>
          </cell>
          <cell r="T295">
            <v>2011</v>
          </cell>
          <cell r="U295">
            <v>11</v>
          </cell>
          <cell r="V295">
            <v>410</v>
          </cell>
          <cell r="W295" t="str">
            <v>MS</v>
          </cell>
          <cell r="X295">
            <v>5.125</v>
          </cell>
          <cell r="Y295">
            <v>1.06</v>
          </cell>
          <cell r="Z295">
            <v>7.4324795531829815E-4</v>
          </cell>
          <cell r="AA295">
            <v>40451</v>
          </cell>
          <cell r="AB295">
            <v>3593.06</v>
          </cell>
          <cell r="AC295">
            <v>2.2200000000000001E-2</v>
          </cell>
          <cell r="AD295">
            <v>1</v>
          </cell>
          <cell r="AE295">
            <v>104.36499999999999</v>
          </cell>
          <cell r="AF295" t="str">
            <v>AA</v>
          </cell>
          <cell r="AG295">
            <v>106.98</v>
          </cell>
          <cell r="AH295">
            <v>1.4</v>
          </cell>
          <cell r="AI295">
            <v>1.2</v>
          </cell>
          <cell r="AJ295">
            <v>9.8164824287322403E-4</v>
          </cell>
          <cell r="AK295">
            <v>1.216080553268353E-3</v>
          </cell>
          <cell r="AL295" t="str">
            <v>AA</v>
          </cell>
          <cell r="AM295" t="str">
            <v>Aa1</v>
          </cell>
          <cell r="AN295" t="str">
            <v>AA</v>
          </cell>
          <cell r="AO295" t="str">
            <v>Financial</v>
          </cell>
          <cell r="AP295" t="str">
            <v>Banks</v>
          </cell>
          <cell r="AQ295" t="str">
            <v>AUSTRALIA</v>
          </cell>
          <cell r="AR295" t="str">
            <v>#N/A Field Not Applicable</v>
          </cell>
        </row>
        <row r="296">
          <cell r="A296" t="str">
            <v>CP Inc</v>
          </cell>
          <cell r="B296" t="str">
            <v>HSBC US Branch</v>
          </cell>
          <cell r="C296" t="str">
            <v>13400022</v>
          </cell>
          <cell r="D296" t="str">
            <v>USD</v>
          </cell>
          <cell r="E296" t="str">
            <v>145</v>
          </cell>
          <cell r="F296" t="str">
            <v>070</v>
          </cell>
          <cell r="G296" t="str">
            <v>TOTAL CAPITAL SA</v>
          </cell>
          <cell r="H296" t="str">
            <v>5.000 MAY 22 12</v>
          </cell>
          <cell r="I296" t="str">
            <v>B1XFQV1</v>
          </cell>
          <cell r="J296" t="str">
            <v>B</v>
          </cell>
          <cell r="K296" t="str">
            <v>ZZZ</v>
          </cell>
          <cell r="L296">
            <v>26875</v>
          </cell>
          <cell r="M296">
            <v>1584638.1</v>
          </cell>
          <cell r="N296">
            <v>1626180</v>
          </cell>
          <cell r="O296">
            <v>1599750</v>
          </cell>
          <cell r="P296">
            <v>1500000</v>
          </cell>
          <cell r="Q296">
            <v>1626625</v>
          </cell>
          <cell r="R296" t="str">
            <v>M    22</v>
          </cell>
          <cell r="S296">
            <v>41051</v>
          </cell>
          <cell r="T296">
            <v>2012</v>
          </cell>
          <cell r="U296">
            <v>5</v>
          </cell>
          <cell r="V296">
            <v>600</v>
          </cell>
          <cell r="W296" t="str">
            <v>MS</v>
          </cell>
          <cell r="X296">
            <v>5</v>
          </cell>
          <cell r="Y296">
            <v>1.58</v>
          </cell>
          <cell r="Z296">
            <v>1.1240013561546526E-3</v>
          </cell>
          <cell r="AA296">
            <v>40451</v>
          </cell>
          <cell r="AB296">
            <v>15111.9</v>
          </cell>
          <cell r="AC296">
            <v>4.1200000000000001E-2</v>
          </cell>
          <cell r="AD296">
            <v>1</v>
          </cell>
          <cell r="AE296">
            <v>106.65</v>
          </cell>
          <cell r="AF296" t="str">
            <v>AA</v>
          </cell>
          <cell r="AG296">
            <v>108.41200000000001</v>
          </cell>
          <cell r="AH296">
            <v>1.5</v>
          </cell>
          <cell r="AI296">
            <v>0.9</v>
          </cell>
          <cell r="AJ296">
            <v>1.067089895083531E-3</v>
          </cell>
          <cell r="AK296">
            <v>1.321926952369473E-3</v>
          </cell>
          <cell r="AL296" t="str">
            <v>AA</v>
          </cell>
          <cell r="AM296" t="str">
            <v>Aa1</v>
          </cell>
          <cell r="AN296" t="str">
            <v>AA</v>
          </cell>
          <cell r="AO296" t="str">
            <v>Energy</v>
          </cell>
          <cell r="AP296" t="str">
            <v>Oil&amp;Gas</v>
          </cell>
          <cell r="AQ296" t="str">
            <v>FRANCE</v>
          </cell>
          <cell r="AR296" t="str">
            <v>#N/A Field Not Applicable</v>
          </cell>
        </row>
        <row r="297">
          <cell r="A297" t="str">
            <v>CP Inc</v>
          </cell>
          <cell r="B297" t="str">
            <v>HSBC US Branch</v>
          </cell>
          <cell r="C297" t="str">
            <v>13400022</v>
          </cell>
          <cell r="D297" t="str">
            <v>USD</v>
          </cell>
          <cell r="E297" t="str">
            <v>210</v>
          </cell>
          <cell r="F297" t="str">
            <v>070</v>
          </cell>
          <cell r="G297" t="str">
            <v>EKSPORTFINANS MTN BE</v>
          </cell>
          <cell r="H297" t="str">
            <v>5.125 OCT 26 11</v>
          </cell>
          <cell r="I297" t="str">
            <v>B28264QDQ4</v>
          </cell>
          <cell r="J297" t="str">
            <v>B</v>
          </cell>
          <cell r="K297" t="str">
            <v>ZZZ</v>
          </cell>
          <cell r="L297">
            <v>22065.97</v>
          </cell>
          <cell r="M297">
            <v>1039921.71</v>
          </cell>
          <cell r="N297">
            <v>1069300</v>
          </cell>
          <cell r="O297">
            <v>1047620</v>
          </cell>
          <cell r="P297">
            <v>1000000</v>
          </cell>
          <cell r="Q297">
            <v>1069685.97</v>
          </cell>
          <cell r="R297" t="str">
            <v>AO   26</v>
          </cell>
          <cell r="S297">
            <v>40842</v>
          </cell>
          <cell r="T297">
            <v>2011</v>
          </cell>
          <cell r="U297">
            <v>10</v>
          </cell>
          <cell r="V297">
            <v>391</v>
          </cell>
          <cell r="W297" t="str">
            <v>MS</v>
          </cell>
          <cell r="X297">
            <v>5.125</v>
          </cell>
          <cell r="Y297">
            <v>1.03</v>
          </cell>
          <cell r="Z297">
            <v>4.8085875122803775E-4</v>
          </cell>
          <cell r="AA297">
            <v>40451</v>
          </cell>
          <cell r="AB297">
            <v>7698.29</v>
          </cell>
          <cell r="AC297">
            <v>1.61E-2</v>
          </cell>
          <cell r="AD297">
            <v>1</v>
          </cell>
          <cell r="AE297">
            <v>104.762</v>
          </cell>
          <cell r="AF297" t="str">
            <v>AA</v>
          </cell>
          <cell r="AG297">
            <v>106.93</v>
          </cell>
          <cell r="AH297">
            <v>1.3</v>
          </cell>
          <cell r="AI297">
            <v>0.7</v>
          </cell>
          <cell r="AJ297">
            <v>6.0690910349169816E-4</v>
          </cell>
          <cell r="AK297">
            <v>7.5184809193724661E-4</v>
          </cell>
          <cell r="AL297" t="str">
            <v>AA</v>
          </cell>
          <cell r="AM297" t="str">
            <v>Aa1</v>
          </cell>
          <cell r="AN297" t="str">
            <v>AA</v>
          </cell>
          <cell r="AO297" t="str">
            <v>Government</v>
          </cell>
          <cell r="AP297" t="str">
            <v>Sovereign</v>
          </cell>
          <cell r="AQ297" t="str">
            <v>NORWAY</v>
          </cell>
          <cell r="AR297" t="str">
            <v>#N/A Field Not Applicable</v>
          </cell>
        </row>
        <row r="298">
          <cell r="A298" t="str">
            <v>CP Inc</v>
          </cell>
          <cell r="B298" t="str">
            <v>HSBC US Branch</v>
          </cell>
          <cell r="C298" t="str">
            <v>13400022</v>
          </cell>
          <cell r="D298" t="str">
            <v>USD</v>
          </cell>
          <cell r="E298" t="str">
            <v>015</v>
          </cell>
          <cell r="F298" t="str">
            <v>070</v>
          </cell>
          <cell r="G298" t="str">
            <v>PRINCIPAL LIFE GLOB</v>
          </cell>
          <cell r="H298" t="str">
            <v>6.25 15 FEB 201</v>
          </cell>
          <cell r="I298" t="str">
            <v>B7425A0AG5</v>
          </cell>
          <cell r="J298" t="str">
            <v>B</v>
          </cell>
          <cell r="K298" t="str">
            <v>ZZZ</v>
          </cell>
          <cell r="L298">
            <v>7986.11</v>
          </cell>
          <cell r="M298">
            <v>1021519.23</v>
          </cell>
          <cell r="N298">
            <v>1062200</v>
          </cell>
          <cell r="O298">
            <v>1056850</v>
          </cell>
          <cell r="P298">
            <v>1000000</v>
          </cell>
          <cell r="Q298">
            <v>1064836.1100000001</v>
          </cell>
          <cell r="R298" t="str">
            <v>FA   15</v>
          </cell>
          <cell r="S298">
            <v>40954</v>
          </cell>
          <cell r="T298">
            <v>2012</v>
          </cell>
          <cell r="U298">
            <v>2</v>
          </cell>
          <cell r="V298">
            <v>503</v>
          </cell>
          <cell r="W298" t="str">
            <v>MS</v>
          </cell>
          <cell r="X298">
            <v>6.25</v>
          </cell>
          <cell r="Y298">
            <v>1.32</v>
          </cell>
          <cell r="Z298">
            <v>6.0534105939427315E-4</v>
          </cell>
          <cell r="AA298">
            <v>40451</v>
          </cell>
          <cell r="AB298">
            <v>35330.769999999997</v>
          </cell>
          <cell r="AC298">
            <v>2.4199999999999999E-2</v>
          </cell>
          <cell r="AD298">
            <v>1</v>
          </cell>
          <cell r="AE298">
            <v>105.685</v>
          </cell>
          <cell r="AF298" t="str">
            <v>A</v>
          </cell>
          <cell r="AG298">
            <v>106.22</v>
          </cell>
          <cell r="AH298">
            <v>4.5</v>
          </cell>
          <cell r="AI298">
            <v>2</v>
          </cell>
          <cell r="AJ298">
            <v>2.0636627024804765E-3</v>
          </cell>
          <cell r="AK298">
            <v>2.5564962798143823E-3</v>
          </cell>
          <cell r="AL298" t="str">
            <v xml:space="preserve">A </v>
          </cell>
          <cell r="AM298" t="str">
            <v>Aa3</v>
          </cell>
          <cell r="AN298" t="str">
            <v xml:space="preserve">A </v>
          </cell>
          <cell r="AO298" t="str">
            <v>Financial</v>
          </cell>
          <cell r="AP298" t="str">
            <v>Diversified Finan Serv</v>
          </cell>
          <cell r="AQ298" t="str">
            <v>UNITED STATES</v>
          </cell>
          <cell r="AR298" t="str">
            <v>#N/A Field Not Applicable</v>
          </cell>
        </row>
        <row r="299">
          <cell r="A299" t="str">
            <v>CP Inc</v>
          </cell>
          <cell r="B299" t="str">
            <v>HSBC US Branch</v>
          </cell>
          <cell r="C299" t="str">
            <v>13400022</v>
          </cell>
          <cell r="D299" t="str">
            <v>USD</v>
          </cell>
          <cell r="E299" t="str">
            <v>285</v>
          </cell>
          <cell r="F299" t="str">
            <v>070</v>
          </cell>
          <cell r="G299" t="str">
            <v>NATIONAL AUS BANK</v>
          </cell>
          <cell r="H299" t="str">
            <v>2.5 08 JAN 2013</v>
          </cell>
          <cell r="I299" t="str">
            <v>BB5N59C1</v>
          </cell>
          <cell r="J299" t="str">
            <v>B</v>
          </cell>
          <cell r="K299" t="str">
            <v>ZZZ</v>
          </cell>
          <cell r="L299">
            <v>8645.83</v>
          </cell>
          <cell r="M299">
            <v>1505769.23</v>
          </cell>
          <cell r="N299">
            <v>1507500</v>
          </cell>
          <cell r="O299">
            <v>1534245</v>
          </cell>
          <cell r="P299">
            <v>1500000</v>
          </cell>
          <cell r="Q299">
            <v>1542890.83</v>
          </cell>
          <cell r="R299" t="str">
            <v>JJ    8</v>
          </cell>
          <cell r="S299">
            <v>41282</v>
          </cell>
          <cell r="T299">
            <v>2013</v>
          </cell>
          <cell r="U299">
            <v>1</v>
          </cell>
          <cell r="V299">
            <v>831</v>
          </cell>
          <cell r="W299" t="str">
            <v>MS</v>
          </cell>
          <cell r="X299">
            <v>2.5</v>
          </cell>
          <cell r="Y299">
            <v>2.1800000000000002</v>
          </cell>
          <cell r="Z299">
            <v>1.4736507398378411E-3</v>
          </cell>
          <cell r="AA299">
            <v>40451</v>
          </cell>
          <cell r="AB299">
            <v>28475.77</v>
          </cell>
          <cell r="AC299">
            <v>0.06</v>
          </cell>
          <cell r="AD299">
            <v>1</v>
          </cell>
          <cell r="AE299">
            <v>102.28299999999999</v>
          </cell>
          <cell r="AF299" t="str">
            <v>N/R</v>
          </cell>
          <cell r="AG299">
            <v>100.5</v>
          </cell>
          <cell r="AH299">
            <v>2.2999999999999998</v>
          </cell>
          <cell r="AI299">
            <v>1.5</v>
          </cell>
          <cell r="AJ299">
            <v>1.5547691291867127E-3</v>
          </cell>
          <cell r="AK299">
            <v>1.9260712954488654E-3</v>
          </cell>
          <cell r="AL299" t="str">
            <v>NR</v>
          </cell>
          <cell r="AM299" t="str">
            <v>Aa1</v>
          </cell>
          <cell r="AN299" t="str">
            <v>NR</v>
          </cell>
          <cell r="AO299" t="str">
            <v>Financial</v>
          </cell>
          <cell r="AP299" t="str">
            <v>Banks</v>
          </cell>
          <cell r="AQ299" t="str">
            <v>AUSTRALIA</v>
          </cell>
          <cell r="AR299" t="str">
            <v>#N/A Field Not Applicable</v>
          </cell>
        </row>
        <row r="300">
          <cell r="A300" t="str">
            <v>CP Ltd</v>
          </cell>
          <cell r="B300" t="str">
            <v>HSBC IPO</v>
          </cell>
          <cell r="C300" t="str">
            <v>13400032</v>
          </cell>
          <cell r="D300" t="str">
            <v>USD</v>
          </cell>
          <cell r="E300" t="str">
            <v>015</v>
          </cell>
          <cell r="F300" t="str">
            <v>070</v>
          </cell>
          <cell r="G300" t="str">
            <v>BANK OF AMERICA CORP</v>
          </cell>
          <cell r="H300" t="str">
            <v>4.375 DEC 01 10</v>
          </cell>
          <cell r="I300" t="str">
            <v>060505BF0</v>
          </cell>
          <cell r="J300" t="str">
            <v>B</v>
          </cell>
          <cell r="K300" t="str">
            <v>ZZZ</v>
          </cell>
          <cell r="L300">
            <v>14583.33</v>
          </cell>
          <cell r="M300">
            <v>1001778.92</v>
          </cell>
          <cell r="N300">
            <v>1029600</v>
          </cell>
          <cell r="O300">
            <v>1005980</v>
          </cell>
          <cell r="P300">
            <v>1000000</v>
          </cell>
          <cell r="Q300">
            <v>1020563.33</v>
          </cell>
          <cell r="R300" t="str">
            <v>JD    1</v>
          </cell>
          <cell r="S300">
            <v>40513</v>
          </cell>
          <cell r="T300">
            <v>2010</v>
          </cell>
          <cell r="U300">
            <v>12</v>
          </cell>
          <cell r="V300">
            <v>62</v>
          </cell>
          <cell r="W300" t="str">
            <v>MS</v>
          </cell>
          <cell r="X300">
            <v>4.375</v>
          </cell>
          <cell r="Y300">
            <v>0.17</v>
          </cell>
          <cell r="Z300">
            <v>7.645404446973216E-5</v>
          </cell>
          <cell r="AA300">
            <v>40451</v>
          </cell>
          <cell r="AB300">
            <v>4201.08</v>
          </cell>
          <cell r="AC300">
            <v>1.1000000000000001E-3</v>
          </cell>
          <cell r="AD300">
            <v>1</v>
          </cell>
          <cell r="AE300">
            <v>100.598</v>
          </cell>
          <cell r="AF300" t="str">
            <v>A</v>
          </cell>
          <cell r="AG300">
            <v>102.96</v>
          </cell>
          <cell r="AH300">
            <v>3.3</v>
          </cell>
          <cell r="AI300">
            <v>0.8</v>
          </cell>
          <cell r="AJ300">
            <v>1.4841079220595064E-3</v>
          </cell>
          <cell r="AK300">
            <v>1.8385351332016312E-3</v>
          </cell>
          <cell r="AL300" t="str">
            <v xml:space="preserve">A </v>
          </cell>
          <cell r="AM300" t="str">
            <v>A2</v>
          </cell>
          <cell r="AN300" t="str">
            <v xml:space="preserve">A </v>
          </cell>
          <cell r="AO300" t="str">
            <v>Financial</v>
          </cell>
          <cell r="AP300" t="str">
            <v>Banks</v>
          </cell>
          <cell r="AQ300" t="str">
            <v>UNITED STATES</v>
          </cell>
          <cell r="AR300" t="str">
            <v>#N/A Field Not Applicable</v>
          </cell>
        </row>
        <row r="301">
          <cell r="A301" t="str">
            <v>CP Ltd</v>
          </cell>
          <cell r="B301" t="str">
            <v>HSBC IPO</v>
          </cell>
          <cell r="C301" t="str">
            <v>13400032</v>
          </cell>
          <cell r="D301" t="str">
            <v>USD</v>
          </cell>
          <cell r="E301" t="str">
            <v>015</v>
          </cell>
          <cell r="F301" t="str">
            <v>070</v>
          </cell>
          <cell r="G301" t="str">
            <v>BANK OF AMERICA CORP</v>
          </cell>
          <cell r="H301" t="str">
            <v>5.375 AUG 15 11</v>
          </cell>
          <cell r="I301" t="str">
            <v>060505CK8</v>
          </cell>
          <cell r="J301" t="str">
            <v>B</v>
          </cell>
          <cell r="K301" t="str">
            <v>ZZZ</v>
          </cell>
          <cell r="L301">
            <v>10302.08</v>
          </cell>
          <cell r="M301">
            <v>1516102.9</v>
          </cell>
          <cell r="N301">
            <v>1565475</v>
          </cell>
          <cell r="O301">
            <v>1560435</v>
          </cell>
          <cell r="P301">
            <v>1500000</v>
          </cell>
          <cell r="Q301">
            <v>1570737.08</v>
          </cell>
          <cell r="R301" t="str">
            <v>FA   15</v>
          </cell>
          <cell r="S301">
            <v>40770</v>
          </cell>
          <cell r="T301">
            <v>2011</v>
          </cell>
          <cell r="U301">
            <v>8</v>
          </cell>
          <cell r="V301">
            <v>319</v>
          </cell>
          <cell r="W301" t="str">
            <v>MS</v>
          </cell>
          <cell r="X301">
            <v>5.375</v>
          </cell>
          <cell r="Y301">
            <v>0.86</v>
          </cell>
          <cell r="Z301">
            <v>5.8533808767536244E-4</v>
          </cell>
          <cell r="AA301">
            <v>40451</v>
          </cell>
          <cell r="AB301">
            <v>44332.1</v>
          </cell>
          <cell r="AC301">
            <v>1.1699999999999999E-2</v>
          </cell>
          <cell r="AD301">
            <v>1</v>
          </cell>
          <cell r="AE301">
            <v>104.029</v>
          </cell>
          <cell r="AF301" t="str">
            <v>A</v>
          </cell>
          <cell r="AG301">
            <v>104.36499999999999</v>
          </cell>
          <cell r="AH301">
            <v>4</v>
          </cell>
          <cell r="AI301">
            <v>0.7</v>
          </cell>
          <cell r="AJ301">
            <v>2.7225027333737787E-3</v>
          </cell>
          <cell r="AK301">
            <v>3.3726771828015817E-3</v>
          </cell>
          <cell r="AL301" t="str">
            <v xml:space="preserve">A </v>
          </cell>
          <cell r="AM301" t="str">
            <v>A2</v>
          </cell>
          <cell r="AN301" t="str">
            <v xml:space="preserve">A </v>
          </cell>
          <cell r="AO301" t="str">
            <v>Financial</v>
          </cell>
          <cell r="AP301" t="str">
            <v>Banks</v>
          </cell>
          <cell r="AQ301" t="str">
            <v>UNITED STATES</v>
          </cell>
          <cell r="AR301" t="str">
            <v>#N/A Field Not Applicable</v>
          </cell>
        </row>
        <row r="302">
          <cell r="A302" t="str">
            <v>CP Ltd</v>
          </cell>
          <cell r="B302" t="str">
            <v>HSBC IPO</v>
          </cell>
          <cell r="C302" t="str">
            <v>13400032</v>
          </cell>
          <cell r="D302" t="str">
            <v>USD</v>
          </cell>
          <cell r="E302" t="str">
            <v>015</v>
          </cell>
          <cell r="F302" t="str">
            <v>070</v>
          </cell>
          <cell r="G302" t="str">
            <v>BOEING CAP CORP</v>
          </cell>
          <cell r="H302" t="str">
            <v>6.100 MAR 01 11</v>
          </cell>
          <cell r="I302" t="str">
            <v>097014AD6</v>
          </cell>
          <cell r="J302" t="str">
            <v>B</v>
          </cell>
          <cell r="K302" t="str">
            <v>ZZZ</v>
          </cell>
          <cell r="L302">
            <v>5083.33</v>
          </cell>
          <cell r="M302">
            <v>1009254.84</v>
          </cell>
          <cell r="N302">
            <v>1062700</v>
          </cell>
          <cell r="O302">
            <v>1023360</v>
          </cell>
          <cell r="P302">
            <v>1000000</v>
          </cell>
          <cell r="Q302">
            <v>1028443.33</v>
          </cell>
          <cell r="R302" t="str">
            <v>MS    1</v>
          </cell>
          <cell r="S302">
            <v>40603</v>
          </cell>
          <cell r="T302">
            <v>2011</v>
          </cell>
          <cell r="U302">
            <v>3</v>
          </cell>
          <cell r="V302">
            <v>152</v>
          </cell>
          <cell r="W302" t="str">
            <v>MS</v>
          </cell>
          <cell r="X302">
            <v>6.1</v>
          </cell>
          <cell r="Y302">
            <v>0.42</v>
          </cell>
          <cell r="Z302">
            <v>1.9029605534025769E-4</v>
          </cell>
          <cell r="AA302">
            <v>40451</v>
          </cell>
          <cell r="AB302">
            <v>14105.16</v>
          </cell>
          <cell r="AC302">
            <v>3.8E-3</v>
          </cell>
          <cell r="AD302">
            <v>1</v>
          </cell>
          <cell r="AE302">
            <v>102.336</v>
          </cell>
          <cell r="AF302" t="str">
            <v>A</v>
          </cell>
          <cell r="AG302">
            <v>106.27</v>
          </cell>
          <cell r="AH302">
            <v>3.7</v>
          </cell>
          <cell r="AI302">
            <v>0.5</v>
          </cell>
          <cell r="AJ302">
            <v>1.6764176303784607E-3</v>
          </cell>
          <cell r="AK302">
            <v>2.0767712816277557E-3</v>
          </cell>
          <cell r="AL302" t="str">
            <v xml:space="preserve">A </v>
          </cell>
          <cell r="AM302" t="str">
            <v>A2</v>
          </cell>
          <cell r="AN302" t="str">
            <v xml:space="preserve">A </v>
          </cell>
          <cell r="AO302" t="str">
            <v>Financial</v>
          </cell>
          <cell r="AP302" t="str">
            <v>Diversified Finan Serv</v>
          </cell>
          <cell r="AQ302" t="str">
            <v>UNITED STATES</v>
          </cell>
          <cell r="AR302" t="str">
            <v>#N/A Field Not Applicable</v>
          </cell>
        </row>
        <row r="303">
          <cell r="A303" t="str">
            <v>CP Ltd</v>
          </cell>
          <cell r="B303" t="str">
            <v>HSBC IPO</v>
          </cell>
          <cell r="C303" t="str">
            <v>13400032</v>
          </cell>
          <cell r="D303" t="str">
            <v>USD</v>
          </cell>
          <cell r="E303" t="str">
            <v>015</v>
          </cell>
          <cell r="F303" t="str">
            <v>070</v>
          </cell>
          <cell r="G303" t="str">
            <v>COCA COLA CO</v>
          </cell>
          <cell r="H303" t="str">
            <v>5.750 MAR 15 11</v>
          </cell>
          <cell r="I303" t="str">
            <v>191216AH3</v>
          </cell>
          <cell r="J303" t="str">
            <v>B</v>
          </cell>
          <cell r="K303" t="str">
            <v>CAL</v>
          </cell>
          <cell r="L303">
            <v>3833.33</v>
          </cell>
          <cell r="M303">
            <v>1515838.15</v>
          </cell>
          <cell r="N303">
            <v>1602900</v>
          </cell>
          <cell r="O303">
            <v>1535370</v>
          </cell>
          <cell r="P303">
            <v>1500000</v>
          </cell>
          <cell r="Q303">
            <v>1539203.33</v>
          </cell>
          <cell r="R303" t="str">
            <v>MS   15</v>
          </cell>
          <cell r="S303">
            <v>40617</v>
          </cell>
          <cell r="T303">
            <v>2011</v>
          </cell>
          <cell r="U303">
            <v>3</v>
          </cell>
          <cell r="V303">
            <v>166</v>
          </cell>
          <cell r="W303" t="str">
            <v>MS</v>
          </cell>
          <cell r="X303">
            <v>5.75</v>
          </cell>
          <cell r="Y303">
            <v>0.46</v>
          </cell>
          <cell r="Z303">
            <v>3.1303314126873184E-4</v>
          </cell>
          <cell r="AA303">
            <v>40451</v>
          </cell>
          <cell r="AB303">
            <v>19531.849999999999</v>
          </cell>
          <cell r="AC303">
            <v>4.4000000000000003E-3</v>
          </cell>
          <cell r="AD303">
            <v>1</v>
          </cell>
          <cell r="AE303">
            <v>102.35799999999999</v>
          </cell>
          <cell r="AF303" t="str">
            <v>A+</v>
          </cell>
          <cell r="AG303">
            <v>106.86</v>
          </cell>
          <cell r="AH303">
            <v>3.3</v>
          </cell>
          <cell r="AI303">
            <v>0.6</v>
          </cell>
          <cell r="AJ303">
            <v>2.2456725351887282E-3</v>
          </cell>
          <cell r="AK303">
            <v>2.7819727879903524E-3</v>
          </cell>
          <cell r="AL303" t="str">
            <v xml:space="preserve">A+ </v>
          </cell>
          <cell r="AM303" t="str">
            <v>Aa3</v>
          </cell>
          <cell r="AN303" t="str">
            <v xml:space="preserve">A+ </v>
          </cell>
          <cell r="AO303" t="str">
            <v>Consumer, Non-cyclical</v>
          </cell>
          <cell r="AP303" t="str">
            <v>Beverages</v>
          </cell>
          <cell r="AQ303" t="str">
            <v>UNITED STATES</v>
          </cell>
          <cell r="AR303" t="str">
            <v>#N/A Field Not Applicable</v>
          </cell>
        </row>
        <row r="304">
          <cell r="A304" t="str">
            <v>CP Ltd</v>
          </cell>
          <cell r="B304" t="str">
            <v>HSBC IPO</v>
          </cell>
          <cell r="C304" t="str">
            <v>13400032</v>
          </cell>
          <cell r="D304" t="str">
            <v>USD</v>
          </cell>
          <cell r="E304" t="str">
            <v>015</v>
          </cell>
          <cell r="F304" t="str">
            <v>070</v>
          </cell>
          <cell r="G304" t="str">
            <v>DEERE JOHN CAP CORP</v>
          </cell>
          <cell r="H304" t="str">
            <v>5.400 OCT 17 11</v>
          </cell>
          <cell r="I304" t="str">
            <v>24422EQD4</v>
          </cell>
          <cell r="J304" t="str">
            <v>B</v>
          </cell>
          <cell r="K304" t="str">
            <v>ZZZ</v>
          </cell>
          <cell r="L304">
            <v>24600</v>
          </cell>
          <cell r="M304">
            <v>1017976.14</v>
          </cell>
          <cell r="N304">
            <v>1061100</v>
          </cell>
          <cell r="O304">
            <v>1048120</v>
          </cell>
          <cell r="P304">
            <v>1000000</v>
          </cell>
          <cell r="Q304">
            <v>1072720</v>
          </cell>
          <cell r="R304" t="str">
            <v>AO   17</v>
          </cell>
          <cell r="S304">
            <v>40833</v>
          </cell>
          <cell r="T304">
            <v>2011</v>
          </cell>
          <cell r="U304">
            <v>10</v>
          </cell>
          <cell r="V304">
            <v>382</v>
          </cell>
          <cell r="W304" t="str">
            <v>MS</v>
          </cell>
          <cell r="X304">
            <v>5.4</v>
          </cell>
          <cell r="Y304">
            <v>1.01</v>
          </cell>
          <cell r="Z304">
            <v>4.6157111959483119E-4</v>
          </cell>
          <cell r="AA304">
            <v>40451</v>
          </cell>
          <cell r="AB304">
            <v>30143.86</v>
          </cell>
          <cell r="AC304">
            <v>1.54E-2</v>
          </cell>
          <cell r="AD304">
            <v>1</v>
          </cell>
          <cell r="AE304">
            <v>104.81200000000001</v>
          </cell>
          <cell r="AF304" t="str">
            <v>A</v>
          </cell>
          <cell r="AG304">
            <v>106.11</v>
          </cell>
          <cell r="AH304">
            <v>3.6</v>
          </cell>
          <cell r="AI304">
            <v>0.8</v>
          </cell>
          <cell r="AJ304">
            <v>1.6452039906350419E-3</v>
          </cell>
          <cell r="AK304">
            <v>2.0381033569772779E-3</v>
          </cell>
          <cell r="AL304" t="str">
            <v xml:space="preserve">A </v>
          </cell>
          <cell r="AM304" t="str">
            <v>A2</v>
          </cell>
          <cell r="AN304" t="str">
            <v xml:space="preserve">A </v>
          </cell>
          <cell r="AO304" t="str">
            <v>Financial</v>
          </cell>
          <cell r="AP304" t="str">
            <v>Diversified Finan Serv</v>
          </cell>
          <cell r="AQ304" t="str">
            <v>UNITED STATES</v>
          </cell>
          <cell r="AR304" t="str">
            <v>#N/A Field Not Applicable</v>
          </cell>
        </row>
        <row r="305">
          <cell r="A305" t="str">
            <v>CP Ltd</v>
          </cell>
          <cell r="B305" t="str">
            <v>HSBC IPO</v>
          </cell>
          <cell r="C305" t="str">
            <v>13400032</v>
          </cell>
          <cell r="D305" t="str">
            <v>USD</v>
          </cell>
          <cell r="E305" t="str">
            <v>015</v>
          </cell>
          <cell r="F305" t="str">
            <v>070</v>
          </cell>
          <cell r="G305" t="str">
            <v>EMERSON ELEC CO</v>
          </cell>
          <cell r="H305" t="str">
            <v>5.750 NOV 01 11</v>
          </cell>
          <cell r="I305" t="str">
            <v>291011AN4</v>
          </cell>
          <cell r="J305" t="str">
            <v>B</v>
          </cell>
          <cell r="K305" t="str">
            <v>ZZZ</v>
          </cell>
          <cell r="L305">
            <v>23958.33</v>
          </cell>
          <cell r="M305">
            <v>1018463.42</v>
          </cell>
          <cell r="N305">
            <v>1059400</v>
          </cell>
          <cell r="O305">
            <v>1052690</v>
          </cell>
          <cell r="P305">
            <v>1000000</v>
          </cell>
          <cell r="Q305">
            <v>1076648.33</v>
          </cell>
          <cell r="R305" t="str">
            <v>MN    1</v>
          </cell>
          <cell r="S305">
            <v>40848</v>
          </cell>
          <cell r="T305">
            <v>2011</v>
          </cell>
          <cell r="U305">
            <v>11</v>
          </cell>
          <cell r="V305">
            <v>397</v>
          </cell>
          <cell r="W305" t="str">
            <v>MS</v>
          </cell>
          <cell r="X305">
            <v>5.75</v>
          </cell>
          <cell r="Y305">
            <v>1.04</v>
          </cell>
          <cell r="Z305">
            <v>4.755086581825771E-4</v>
          </cell>
          <cell r="AA305">
            <v>40451</v>
          </cell>
          <cell r="AB305">
            <v>34226.58</v>
          </cell>
          <cell r="AC305">
            <v>1.6399999999999998E-2</v>
          </cell>
          <cell r="AD305">
            <v>1</v>
          </cell>
          <cell r="AE305">
            <v>105.26899999999999</v>
          </cell>
          <cell r="AF305" t="str">
            <v>A</v>
          </cell>
          <cell r="AG305">
            <v>105.94</v>
          </cell>
          <cell r="AH305">
            <v>3.9</v>
          </cell>
          <cell r="AI305">
            <v>0.9</v>
          </cell>
          <cell r="AJ305">
            <v>1.7831574681846641E-3</v>
          </cell>
          <cell r="AK305">
            <v>2.2090021921983413E-3</v>
          </cell>
          <cell r="AL305" t="str">
            <v xml:space="preserve">A </v>
          </cell>
          <cell r="AM305" t="str">
            <v>A2</v>
          </cell>
          <cell r="AN305" t="str">
            <v xml:space="preserve">A </v>
          </cell>
          <cell r="AO305" t="str">
            <v>Industrial</v>
          </cell>
          <cell r="AP305" t="str">
            <v>Electrical Compo&amp;Equip</v>
          </cell>
          <cell r="AQ305" t="str">
            <v>UNITED STATES</v>
          </cell>
          <cell r="AR305" t="str">
            <v>#N/A Field Not Applicable</v>
          </cell>
        </row>
        <row r="306">
          <cell r="A306" t="str">
            <v>CP Ltd</v>
          </cell>
          <cell r="B306" t="str">
            <v>HSBC IPO</v>
          </cell>
          <cell r="C306" t="str">
            <v>13400032</v>
          </cell>
          <cell r="D306" t="str">
            <v>USD</v>
          </cell>
          <cell r="E306" t="str">
            <v>015</v>
          </cell>
          <cell r="F306" t="str">
            <v>070</v>
          </cell>
          <cell r="G306" t="str">
            <v>HEWLETT PACKARD CO</v>
          </cell>
          <cell r="H306" t="str">
            <v>5.250 MAR 01 12</v>
          </cell>
          <cell r="I306" t="str">
            <v>428236AL7</v>
          </cell>
          <cell r="J306" t="str">
            <v>B</v>
          </cell>
          <cell r="K306" t="str">
            <v>CAL</v>
          </cell>
          <cell r="L306">
            <v>4375</v>
          </cell>
          <cell r="M306">
            <v>1017844.61</v>
          </cell>
          <cell r="N306">
            <v>1050600</v>
          </cell>
          <cell r="O306">
            <v>1063930</v>
          </cell>
          <cell r="P306">
            <v>1000000</v>
          </cell>
          <cell r="Q306">
            <v>1068305</v>
          </cell>
          <cell r="R306" t="str">
            <v>MS    1</v>
          </cell>
          <cell r="S306">
            <v>40969</v>
          </cell>
          <cell r="T306">
            <v>2012</v>
          </cell>
          <cell r="U306">
            <v>3</v>
          </cell>
          <cell r="V306">
            <v>518</v>
          </cell>
          <cell r="W306" t="str">
            <v>MS</v>
          </cell>
          <cell r="X306">
            <v>5.25</v>
          </cell>
          <cell r="Y306">
            <v>1.38</v>
          </cell>
          <cell r="Z306">
            <v>6.305800436380637E-4</v>
          </cell>
          <cell r="AA306">
            <v>40451</v>
          </cell>
          <cell r="AB306">
            <v>46085.39</v>
          </cell>
          <cell r="AC306">
            <v>2.6099999999999998E-2</v>
          </cell>
          <cell r="AD306">
            <v>1</v>
          </cell>
          <cell r="AE306">
            <v>106.39299999999999</v>
          </cell>
          <cell r="AF306" t="str">
            <v>A</v>
          </cell>
          <cell r="AG306">
            <v>105.06</v>
          </cell>
          <cell r="AH306">
            <v>3.9</v>
          </cell>
          <cell r="AI306">
            <v>0.7</v>
          </cell>
          <cell r="AJ306">
            <v>1.7820740363684408E-3</v>
          </cell>
          <cell r="AK306">
            <v>2.2076600206291804E-3</v>
          </cell>
          <cell r="AL306" t="str">
            <v xml:space="preserve">A </v>
          </cell>
          <cell r="AM306" t="str">
            <v>A2</v>
          </cell>
          <cell r="AN306" t="str">
            <v xml:space="preserve">A </v>
          </cell>
          <cell r="AO306" t="str">
            <v>Technology</v>
          </cell>
          <cell r="AP306" t="str">
            <v>Computers</v>
          </cell>
          <cell r="AQ306" t="str">
            <v>UNITED STATES</v>
          </cell>
          <cell r="AR306" t="str">
            <v>#N/A Field Not Applicable</v>
          </cell>
        </row>
        <row r="307">
          <cell r="A307" t="str">
            <v>CP Ltd</v>
          </cell>
          <cell r="B307" t="str">
            <v>HSBC IPO</v>
          </cell>
          <cell r="C307" t="str">
            <v>13400032</v>
          </cell>
          <cell r="D307" t="str">
            <v>USD</v>
          </cell>
          <cell r="E307" t="str">
            <v>015</v>
          </cell>
          <cell r="F307" t="str">
            <v>070</v>
          </cell>
          <cell r="G307" t="str">
            <v>JPMORGAN CHASE &amp; CO</v>
          </cell>
          <cell r="H307" t="str">
            <v>4.500 NOV 15 10</v>
          </cell>
          <cell r="I307" t="str">
            <v>46625HBA7</v>
          </cell>
          <cell r="J307" t="str">
            <v>B</v>
          </cell>
          <cell r="K307" t="str">
            <v>ZZZ</v>
          </cell>
          <cell r="L307">
            <v>17000</v>
          </cell>
          <cell r="M307">
            <v>1000116.92</v>
          </cell>
          <cell r="N307">
            <v>1002780</v>
          </cell>
          <cell r="O307">
            <v>1004570</v>
          </cell>
          <cell r="P307">
            <v>1000000</v>
          </cell>
          <cell r="Q307">
            <v>1021570</v>
          </cell>
          <cell r="R307" t="str">
            <v>MN   15</v>
          </cell>
          <cell r="S307">
            <v>40497</v>
          </cell>
          <cell r="T307">
            <v>2010</v>
          </cell>
          <cell r="U307">
            <v>11</v>
          </cell>
          <cell r="V307">
            <v>46</v>
          </cell>
          <cell r="W307" t="str">
            <v>MS</v>
          </cell>
          <cell r="X307">
            <v>4.5</v>
          </cell>
          <cell r="Y307">
            <v>0.12</v>
          </cell>
          <cell r="Z307">
            <v>5.3878025991376276E-5</v>
          </cell>
          <cell r="AA307">
            <v>40451</v>
          </cell>
          <cell r="AB307">
            <v>4453.08</v>
          </cell>
          <cell r="AC307">
            <v>8.0000000000000004E-4</v>
          </cell>
          <cell r="AD307">
            <v>1</v>
          </cell>
          <cell r="AE307">
            <v>100.45700000000001</v>
          </cell>
          <cell r="AF307" t="str">
            <v>A+</v>
          </cell>
          <cell r="AG307">
            <v>100.27800000000001</v>
          </cell>
          <cell r="AH307">
            <v>4.4000000000000004</v>
          </cell>
          <cell r="AI307">
            <v>0.8</v>
          </cell>
          <cell r="AJ307">
            <v>1.9755276196837973E-3</v>
          </cell>
          <cell r="AK307">
            <v>2.4473132185418123E-3</v>
          </cell>
          <cell r="AL307" t="str">
            <v xml:space="preserve">A+ </v>
          </cell>
          <cell r="AM307" t="str">
            <v>Aa3</v>
          </cell>
          <cell r="AN307" t="str">
            <v xml:space="preserve">A+ </v>
          </cell>
          <cell r="AO307" t="str">
            <v>Financial</v>
          </cell>
          <cell r="AP307" t="str">
            <v>Banks</v>
          </cell>
          <cell r="AQ307" t="str">
            <v>UNITED STATES</v>
          </cell>
          <cell r="AR307" t="str">
            <v>#N/A Field Not Applicable</v>
          </cell>
        </row>
        <row r="308">
          <cell r="A308" t="str">
            <v>CP Ltd</v>
          </cell>
          <cell r="B308" t="str">
            <v>HSBC IPO</v>
          </cell>
          <cell r="C308" t="str">
            <v>13400032</v>
          </cell>
          <cell r="D308" t="str">
            <v>USD</v>
          </cell>
          <cell r="E308" t="str">
            <v>015</v>
          </cell>
          <cell r="F308" t="str">
            <v>070</v>
          </cell>
          <cell r="G308" t="str">
            <v>JOHNSON &amp; JOHNSON</v>
          </cell>
          <cell r="H308" t="str">
            <v>3.800 MAY 15 13</v>
          </cell>
          <cell r="I308" t="str">
            <v>478160AM6</v>
          </cell>
          <cell r="J308" t="str">
            <v>B</v>
          </cell>
          <cell r="K308" t="str">
            <v>ZZZ</v>
          </cell>
          <cell r="L308">
            <v>11484.44</v>
          </cell>
          <cell r="M308">
            <v>832869.3</v>
          </cell>
          <cell r="N308">
            <v>845440</v>
          </cell>
          <cell r="O308">
            <v>864976</v>
          </cell>
          <cell r="P308">
            <v>800000</v>
          </cell>
          <cell r="Q308">
            <v>876460.44</v>
          </cell>
          <cell r="R308" t="str">
            <v>MN   15</v>
          </cell>
          <cell r="S308">
            <v>41409</v>
          </cell>
          <cell r="T308">
            <v>2013</v>
          </cell>
          <cell r="U308">
            <v>5</v>
          </cell>
          <cell r="V308">
            <v>958</v>
          </cell>
          <cell r="W308" t="str">
            <v>MS</v>
          </cell>
          <cell r="X308">
            <v>3.8</v>
          </cell>
          <cell r="Y308">
            <v>2.4900000000000002</v>
          </cell>
          <cell r="Z308">
            <v>9.3101323713331641E-4</v>
          </cell>
          <cell r="AA308">
            <v>40451</v>
          </cell>
          <cell r="AB308">
            <v>32106.7</v>
          </cell>
          <cell r="AC308">
            <v>7.6499999999999999E-2</v>
          </cell>
          <cell r="AD308">
            <v>1</v>
          </cell>
          <cell r="AE308">
            <v>108.12200000000001</v>
          </cell>
          <cell r="AF308" t="str">
            <v>AAA</v>
          </cell>
          <cell r="AG308">
            <v>105.68</v>
          </cell>
          <cell r="AH308">
            <v>2.2000000000000002</v>
          </cell>
          <cell r="AI308">
            <v>0.7</v>
          </cell>
          <cell r="AJ308">
            <v>8.2258197658365299E-4</v>
          </cell>
          <cell r="AK308">
            <v>1.0190268789811426E-3</v>
          </cell>
          <cell r="AL308" t="str">
            <v>AAA</v>
          </cell>
          <cell r="AM308" t="str">
            <v>Aaa</v>
          </cell>
          <cell r="AN308" t="str">
            <v>AAA</v>
          </cell>
          <cell r="AO308" t="str">
            <v>Consumer, Non-cyclical</v>
          </cell>
          <cell r="AP308" t="str">
            <v>Healthcare-Products</v>
          </cell>
          <cell r="AQ308" t="str">
            <v>UNITED STATES</v>
          </cell>
          <cell r="AR308" t="str">
            <v>#N/A Field Not Applicable</v>
          </cell>
        </row>
        <row r="309">
          <cell r="A309" t="str">
            <v>CP Ltd</v>
          </cell>
          <cell r="B309" t="str">
            <v>HSBC IPO</v>
          </cell>
          <cell r="C309" t="str">
            <v>13400032</v>
          </cell>
          <cell r="D309" t="str">
            <v>USD</v>
          </cell>
          <cell r="E309" t="str">
            <v>015</v>
          </cell>
          <cell r="F309" t="str">
            <v>070</v>
          </cell>
          <cell r="G309" t="str">
            <v>JOHNSON &amp; JOHNSON</v>
          </cell>
          <cell r="H309" t="str">
            <v>5.150 AUG 15 12</v>
          </cell>
          <cell r="I309" t="str">
            <v>478160AP9</v>
          </cell>
          <cell r="J309" t="str">
            <v>B</v>
          </cell>
          <cell r="K309" t="str">
            <v>CAL</v>
          </cell>
          <cell r="L309">
            <v>6580.56</v>
          </cell>
          <cell r="M309">
            <v>1036300</v>
          </cell>
          <cell r="N309">
            <v>1084700</v>
          </cell>
          <cell r="O309">
            <v>1084610</v>
          </cell>
          <cell r="P309">
            <v>1000000</v>
          </cell>
          <cell r="Q309">
            <v>1091190.56</v>
          </cell>
          <cell r="R309" t="str">
            <v>FA   15</v>
          </cell>
          <cell r="S309">
            <v>41136</v>
          </cell>
          <cell r="T309">
            <v>2012</v>
          </cell>
          <cell r="U309">
            <v>8</v>
          </cell>
          <cell r="V309">
            <v>685</v>
          </cell>
          <cell r="W309" t="str">
            <v>MS</v>
          </cell>
          <cell r="X309">
            <v>5.15</v>
          </cell>
          <cell r="Y309">
            <v>1.8</v>
          </cell>
          <cell r="Z309">
            <v>8.3740906515505063E-4</v>
          </cell>
          <cell r="AA309">
            <v>40451</v>
          </cell>
          <cell r="AB309">
            <v>48310</v>
          </cell>
          <cell r="AC309">
            <v>4.2099999999999999E-2</v>
          </cell>
          <cell r="AD309">
            <v>1</v>
          </cell>
          <cell r="AE309">
            <v>108.461</v>
          </cell>
          <cell r="AF309" t="str">
            <v>AAA</v>
          </cell>
          <cell r="AG309">
            <v>108.47</v>
          </cell>
          <cell r="AH309">
            <v>3.1</v>
          </cell>
          <cell r="AI309">
            <v>0.6</v>
          </cell>
          <cell r="AJ309">
            <v>1.4422045011003649E-3</v>
          </cell>
          <cell r="AK309">
            <v>1.7866245473947657E-3</v>
          </cell>
          <cell r="AL309" t="str">
            <v>AAA</v>
          </cell>
          <cell r="AM309" t="str">
            <v>Aaa</v>
          </cell>
          <cell r="AN309" t="str">
            <v>AAA</v>
          </cell>
          <cell r="AO309" t="str">
            <v>Consumer, Non-cyclical</v>
          </cell>
          <cell r="AP309" t="str">
            <v>Healthcare-Products</v>
          </cell>
          <cell r="AQ309" t="str">
            <v>UNITED STATES</v>
          </cell>
          <cell r="AR309" t="str">
            <v>#N/A Field Not Applicable</v>
          </cell>
        </row>
        <row r="310">
          <cell r="A310" t="str">
            <v>CP Ltd</v>
          </cell>
          <cell r="B310" t="str">
            <v>HSBC IPO</v>
          </cell>
          <cell r="C310" t="str">
            <v>13400032</v>
          </cell>
          <cell r="D310" t="str">
            <v>USD</v>
          </cell>
          <cell r="E310" t="str">
            <v>015</v>
          </cell>
          <cell r="F310" t="str">
            <v>070</v>
          </cell>
          <cell r="G310" t="str">
            <v>ELI LILLY &amp; CO</v>
          </cell>
          <cell r="H310" t="str">
            <v>6.000 MAR 15 12</v>
          </cell>
          <cell r="I310" t="str">
            <v>532457AU2</v>
          </cell>
          <cell r="J310" t="str">
            <v>B</v>
          </cell>
          <cell r="K310" t="str">
            <v>CAL</v>
          </cell>
          <cell r="L310">
            <v>4000</v>
          </cell>
          <cell r="M310">
            <v>1551987.62</v>
          </cell>
          <cell r="N310">
            <v>1641375</v>
          </cell>
          <cell r="O310">
            <v>1618665</v>
          </cell>
          <cell r="P310">
            <v>1500000</v>
          </cell>
          <cell r="Q310">
            <v>1622665</v>
          </cell>
          <cell r="R310" t="str">
            <v>MS   15</v>
          </cell>
          <cell r="S310">
            <v>40983</v>
          </cell>
          <cell r="T310">
            <v>2012</v>
          </cell>
          <cell r="U310">
            <v>3</v>
          </cell>
          <cell r="V310">
            <v>532</v>
          </cell>
          <cell r="W310" t="str">
            <v>MS</v>
          </cell>
          <cell r="X310">
            <v>6</v>
          </cell>
          <cell r="Y310">
            <v>1.41</v>
          </cell>
          <cell r="Z310">
            <v>9.8239698275646298E-4</v>
          </cell>
          <cell r="AA310">
            <v>40451</v>
          </cell>
          <cell r="AB310">
            <v>66677.38</v>
          </cell>
          <cell r="AC310">
            <v>2.7300000000000001E-2</v>
          </cell>
          <cell r="AD310">
            <v>1</v>
          </cell>
          <cell r="AE310">
            <v>107.911</v>
          </cell>
          <cell r="AF310" t="str">
            <v>AA-</v>
          </cell>
          <cell r="AG310">
            <v>109.425</v>
          </cell>
          <cell r="AH310">
            <v>3.4</v>
          </cell>
          <cell r="AI310">
            <v>0.5</v>
          </cell>
          <cell r="AJ310">
            <v>2.3689005257957266E-3</v>
          </cell>
          <cell r="AK310">
            <v>2.9346294693255006E-3</v>
          </cell>
          <cell r="AL310" t="str">
            <v>AA-</v>
          </cell>
          <cell r="AM310" t="str">
            <v>A1</v>
          </cell>
          <cell r="AN310" t="str">
            <v>AA-</v>
          </cell>
          <cell r="AO310" t="str">
            <v>Consumer, Non-cyclical</v>
          </cell>
          <cell r="AP310" t="str">
            <v>Pharmaceuticals</v>
          </cell>
          <cell r="AQ310" t="str">
            <v>UNITED STATES</v>
          </cell>
          <cell r="AR310" t="str">
            <v>#N/A Field Not Applicable</v>
          </cell>
        </row>
        <row r="311">
          <cell r="A311" t="str">
            <v>CP Ltd</v>
          </cell>
          <cell r="B311" t="str">
            <v>HSBC IPO</v>
          </cell>
          <cell r="C311" t="str">
            <v>13400032</v>
          </cell>
          <cell r="D311" t="str">
            <v>USD</v>
          </cell>
          <cell r="E311" t="str">
            <v>015</v>
          </cell>
          <cell r="F311" t="str">
            <v>070</v>
          </cell>
          <cell r="G311" t="str">
            <v>METROPOLITAN LIFE GL</v>
          </cell>
          <cell r="H311" t="str">
            <v>5.125 APR 10 13</v>
          </cell>
          <cell r="I311" t="str">
            <v>592179JG1</v>
          </cell>
          <cell r="J311" t="str">
            <v>B</v>
          </cell>
          <cell r="K311" t="str">
            <v>ZZZ</v>
          </cell>
          <cell r="L311">
            <v>24343.75</v>
          </cell>
          <cell r="M311">
            <v>1035013.37</v>
          </cell>
          <cell r="N311">
            <v>1049520</v>
          </cell>
          <cell r="O311">
            <v>1088437.5</v>
          </cell>
          <cell r="P311">
            <v>1000000</v>
          </cell>
          <cell r="Q311">
            <v>1112781.25</v>
          </cell>
          <cell r="R311" t="str">
            <v>AO   10</v>
          </cell>
          <cell r="S311">
            <v>41374</v>
          </cell>
          <cell r="T311">
            <v>2013</v>
          </cell>
          <cell r="U311">
            <v>4</v>
          </cell>
          <cell r="V311">
            <v>923</v>
          </cell>
          <cell r="W311" t="str">
            <v>MS</v>
          </cell>
          <cell r="X311">
            <v>5.125</v>
          </cell>
          <cell r="Y311">
            <v>2.34</v>
          </cell>
          <cell r="Z311">
            <v>1.0872801815816676E-3</v>
          </cell>
          <cell r="AA311">
            <v>40451</v>
          </cell>
          <cell r="AB311">
            <v>53424.13</v>
          </cell>
          <cell r="AC311">
            <v>6.9099999999999995E-2</v>
          </cell>
          <cell r="AD311">
            <v>1</v>
          </cell>
          <cell r="AE311">
            <v>108.84399999999999</v>
          </cell>
          <cell r="AF311" t="str">
            <v>AA-</v>
          </cell>
          <cell r="AG311">
            <v>104.95200000000001</v>
          </cell>
          <cell r="AH311">
            <v>3.6</v>
          </cell>
          <cell r="AI311">
            <v>1.5</v>
          </cell>
          <cell r="AJ311">
            <v>1.6727387408948732E-3</v>
          </cell>
          <cell r="AK311">
            <v>2.0722138182073359E-3</v>
          </cell>
          <cell r="AL311" t="str">
            <v>AA-</v>
          </cell>
          <cell r="AM311" t="str">
            <v>Aa3</v>
          </cell>
          <cell r="AN311" t="str">
            <v>AA-</v>
          </cell>
          <cell r="AO311" t="str">
            <v>Financial</v>
          </cell>
          <cell r="AP311" t="str">
            <v>Insurance</v>
          </cell>
          <cell r="AQ311" t="str">
            <v>UNITED STATES</v>
          </cell>
          <cell r="AR311" t="str">
            <v>#N/A Field Not Applicable</v>
          </cell>
        </row>
        <row r="312">
          <cell r="A312" t="str">
            <v>CP Ltd</v>
          </cell>
          <cell r="B312" t="str">
            <v>HSBC IPO</v>
          </cell>
          <cell r="C312" t="str">
            <v>13400032</v>
          </cell>
          <cell r="D312" t="str">
            <v>USD</v>
          </cell>
          <cell r="E312" t="str">
            <v>015</v>
          </cell>
          <cell r="F312" t="str">
            <v>070</v>
          </cell>
          <cell r="G312" t="str">
            <v>MORGAN STANLEY GROUP</v>
          </cell>
          <cell r="H312" t="str">
            <v>6.750 APR 15 11</v>
          </cell>
          <cell r="I312" t="str">
            <v>617446GM5</v>
          </cell>
          <cell r="J312" t="str">
            <v>B</v>
          </cell>
          <cell r="K312" t="str">
            <v>CAL</v>
          </cell>
          <cell r="L312">
            <v>46687.5</v>
          </cell>
          <cell r="M312">
            <v>1518999.65</v>
          </cell>
          <cell r="N312">
            <v>1612350</v>
          </cell>
          <cell r="O312">
            <v>1544970</v>
          </cell>
          <cell r="P312">
            <v>1500000</v>
          </cell>
          <cell r="Q312">
            <v>1591657.5</v>
          </cell>
          <cell r="R312" t="str">
            <v>AO   15</v>
          </cell>
          <cell r="S312">
            <v>40648</v>
          </cell>
          <cell r="T312">
            <v>2011</v>
          </cell>
          <cell r="U312">
            <v>4</v>
          </cell>
          <cell r="V312">
            <v>197</v>
          </cell>
          <cell r="W312" t="str">
            <v>MS</v>
          </cell>
          <cell r="X312">
            <v>6.75</v>
          </cell>
          <cell r="Y312">
            <v>0.52</v>
          </cell>
          <cell r="Z312">
            <v>3.5460158468494837E-4</v>
          </cell>
          <cell r="AA312">
            <v>40451</v>
          </cell>
          <cell r="AB312">
            <v>25970.35</v>
          </cell>
          <cell r="AC312">
            <v>5.4000000000000003E-3</v>
          </cell>
          <cell r="AD312">
            <v>1</v>
          </cell>
          <cell r="AE312">
            <v>102.99799999999999</v>
          </cell>
          <cell r="AF312" t="str">
            <v>A</v>
          </cell>
          <cell r="AG312">
            <v>107.49</v>
          </cell>
          <cell r="AH312">
            <v>4.2</v>
          </cell>
          <cell r="AI312">
            <v>1.2</v>
          </cell>
          <cell r="AJ312">
            <v>2.8640897224553523E-3</v>
          </cell>
          <cell r="AK312">
            <v>3.5480772665565899E-3</v>
          </cell>
          <cell r="AL312" t="str">
            <v xml:space="preserve">A </v>
          </cell>
          <cell r="AM312" t="str">
            <v>A2</v>
          </cell>
          <cell r="AN312" t="str">
            <v xml:space="preserve">A </v>
          </cell>
          <cell r="AO312" t="str">
            <v>Financial</v>
          </cell>
          <cell r="AP312" t="str">
            <v>Banks</v>
          </cell>
          <cell r="AQ312" t="str">
            <v>UNITED STATES</v>
          </cell>
          <cell r="AR312" t="str">
            <v>#N/A Field Not Applicable</v>
          </cell>
        </row>
        <row r="313">
          <cell r="A313" t="str">
            <v>CP Ltd</v>
          </cell>
          <cell r="B313" t="str">
            <v>HSBC IPO</v>
          </cell>
          <cell r="C313" t="str">
            <v>13400032</v>
          </cell>
          <cell r="D313" t="str">
            <v>USD</v>
          </cell>
          <cell r="E313" t="str">
            <v>015</v>
          </cell>
          <cell r="F313" t="str">
            <v>070</v>
          </cell>
          <cell r="G313" t="str">
            <v>PEPSICO INC</v>
          </cell>
          <cell r="H313" t="str">
            <v>5.150 MAY 15 12</v>
          </cell>
          <cell r="I313" t="str">
            <v>713448BF4</v>
          </cell>
          <cell r="J313" t="str">
            <v>B</v>
          </cell>
          <cell r="K313" t="str">
            <v>ZZZ</v>
          </cell>
          <cell r="L313">
            <v>19455.560000000001</v>
          </cell>
          <cell r="M313">
            <v>1013582.68</v>
          </cell>
          <cell r="N313">
            <v>1037100</v>
          </cell>
          <cell r="O313">
            <v>1068360</v>
          </cell>
          <cell r="P313">
            <v>1000000</v>
          </cell>
          <cell r="Q313">
            <v>1087815.56</v>
          </cell>
          <cell r="R313" t="str">
            <v>MN   15</v>
          </cell>
          <cell r="S313">
            <v>41044</v>
          </cell>
          <cell r="T313">
            <v>2012</v>
          </cell>
          <cell r="U313">
            <v>5</v>
          </cell>
          <cell r="V313">
            <v>593</v>
          </cell>
          <cell r="W313" t="str">
            <v>MS</v>
          </cell>
          <cell r="X313">
            <v>5.15</v>
          </cell>
          <cell r="Y313">
            <v>1.55</v>
          </cell>
          <cell r="Z313">
            <v>7.0529455916885605E-4</v>
          </cell>
          <cell r="AA313">
            <v>40451</v>
          </cell>
          <cell r="AB313">
            <v>54777.32</v>
          </cell>
          <cell r="AC313">
            <v>3.2400000000000005E-2</v>
          </cell>
          <cell r="AD313">
            <v>1</v>
          </cell>
          <cell r="AE313">
            <v>106.836</v>
          </cell>
          <cell r="AF313" t="str">
            <v>A-</v>
          </cell>
          <cell r="AG313">
            <v>103.71</v>
          </cell>
          <cell r="AH313">
            <v>4.2</v>
          </cell>
          <cell r="AI313">
            <v>0.9</v>
          </cell>
          <cell r="AJ313">
            <v>1.9111207409736742E-3</v>
          </cell>
          <cell r="AK313">
            <v>2.3675250120587603E-3</v>
          </cell>
          <cell r="AL313" t="str">
            <v>A-</v>
          </cell>
          <cell r="AM313" t="str">
            <v>Aa3</v>
          </cell>
          <cell r="AN313" t="str">
            <v>A-</v>
          </cell>
          <cell r="AO313" t="str">
            <v>Consumer, Non-cyclical</v>
          </cell>
          <cell r="AP313" t="str">
            <v>Beverages</v>
          </cell>
          <cell r="AQ313" t="str">
            <v>UNITED STATES</v>
          </cell>
          <cell r="AR313" t="str">
            <v>#N/A Field Not Applicable</v>
          </cell>
        </row>
        <row r="314">
          <cell r="A314" t="str">
            <v>CP Ltd</v>
          </cell>
          <cell r="B314" t="str">
            <v>HSBC IPO</v>
          </cell>
          <cell r="C314" t="str">
            <v>13400032</v>
          </cell>
          <cell r="D314" t="str">
            <v>USD</v>
          </cell>
          <cell r="E314" t="str">
            <v>015</v>
          </cell>
          <cell r="F314" t="str">
            <v>070</v>
          </cell>
          <cell r="G314" t="str">
            <v>3M CO MEDIUM TERM NT</v>
          </cell>
          <cell r="H314" t="str">
            <v>4.375 AUG 15 13</v>
          </cell>
          <cell r="I314" t="str">
            <v>88579EAE5</v>
          </cell>
          <cell r="J314" t="str">
            <v>B</v>
          </cell>
          <cell r="K314" t="str">
            <v>ZZZ</v>
          </cell>
          <cell r="L314">
            <v>5590.28</v>
          </cell>
          <cell r="M314">
            <v>1060641.8400000001</v>
          </cell>
          <cell r="N314">
            <v>1081800</v>
          </cell>
          <cell r="O314">
            <v>1101660</v>
          </cell>
          <cell r="P314">
            <v>1000000</v>
          </cell>
          <cell r="Q314">
            <v>1107250.28</v>
          </cell>
          <cell r="R314" t="str">
            <v>FA   15</v>
          </cell>
          <cell r="S314">
            <v>41501</v>
          </cell>
          <cell r="T314">
            <v>2013</v>
          </cell>
          <cell r="U314">
            <v>8</v>
          </cell>
          <cell r="V314">
            <v>1050</v>
          </cell>
          <cell r="W314" t="str">
            <v>MS</v>
          </cell>
          <cell r="X314">
            <v>4.375</v>
          </cell>
          <cell r="Y314">
            <v>2.72</v>
          </cell>
          <cell r="Z314">
            <v>1.2951417808123738E-3</v>
          </cell>
          <cell r="AA314">
            <v>40451</v>
          </cell>
          <cell r="AB314">
            <v>41018.160000000003</v>
          </cell>
          <cell r="AC314">
            <v>8.9800000000000005E-2</v>
          </cell>
          <cell r="AD314">
            <v>1</v>
          </cell>
          <cell r="AE314">
            <v>110.166</v>
          </cell>
          <cell r="AF314" t="str">
            <v>AA-</v>
          </cell>
          <cell r="AG314">
            <v>108.18</v>
          </cell>
          <cell r="AH314">
            <v>2.2000000000000002</v>
          </cell>
          <cell r="AI314">
            <v>0.8</v>
          </cell>
          <cell r="AJ314">
            <v>1.0475411462453025E-3</v>
          </cell>
          <cell r="AK314">
            <v>1.2977096693707123E-3</v>
          </cell>
          <cell r="AL314" t="str">
            <v>AA-</v>
          </cell>
          <cell r="AM314" t="str">
            <v>Aa2</v>
          </cell>
          <cell r="AN314" t="str">
            <v>AA-</v>
          </cell>
          <cell r="AO314" t="str">
            <v>Industrial</v>
          </cell>
          <cell r="AP314" t="str">
            <v>Miscellaneous Manufactur</v>
          </cell>
          <cell r="AQ314" t="str">
            <v>UNITED STATES</v>
          </cell>
          <cell r="AR314" t="str">
            <v>#N/A Field Not Applicable</v>
          </cell>
        </row>
        <row r="315">
          <cell r="A315" t="str">
            <v>CP Ltd</v>
          </cell>
          <cell r="B315" t="str">
            <v>HSBC IPO</v>
          </cell>
          <cell r="C315" t="str">
            <v>13400032</v>
          </cell>
          <cell r="D315" t="str">
            <v>USD</v>
          </cell>
          <cell r="E315" t="str">
            <v>015</v>
          </cell>
          <cell r="F315" t="str">
            <v>070</v>
          </cell>
          <cell r="G315" t="str">
            <v>UNILEVER CAP CORP</v>
          </cell>
          <cell r="H315" t="str">
            <v>7.125 NOV 01 10</v>
          </cell>
          <cell r="I315" t="str">
            <v>904764AG2</v>
          </cell>
          <cell r="J315" t="str">
            <v>B</v>
          </cell>
          <cell r="K315" t="str">
            <v>CAL</v>
          </cell>
          <cell r="L315">
            <v>44531.25</v>
          </cell>
          <cell r="M315">
            <v>1503318.77</v>
          </cell>
          <cell r="N315">
            <v>1612410</v>
          </cell>
          <cell r="O315">
            <v>1507290</v>
          </cell>
          <cell r="P315">
            <v>1500000</v>
          </cell>
          <cell r="Q315">
            <v>1551821.25</v>
          </cell>
          <cell r="R315" t="str">
            <v>MN    1</v>
          </cell>
          <cell r="S315">
            <v>40483</v>
          </cell>
          <cell r="T315">
            <v>2010</v>
          </cell>
          <cell r="U315">
            <v>11</v>
          </cell>
          <cell r="V315">
            <v>32</v>
          </cell>
          <cell r="W315" t="str">
            <v>MS</v>
          </cell>
          <cell r="X315">
            <v>7.125</v>
          </cell>
          <cell r="Y315">
            <v>0.09</v>
          </cell>
          <cell r="Z315">
            <v>6.0739784126977734E-5</v>
          </cell>
          <cell r="AA315">
            <v>40451</v>
          </cell>
          <cell r="AB315">
            <v>3971.23</v>
          </cell>
          <cell r="AC315">
            <v>5.0000000000000001E-4</v>
          </cell>
          <cell r="AD315">
            <v>1</v>
          </cell>
          <cell r="AE315">
            <v>100.486</v>
          </cell>
          <cell r="AF315" t="str">
            <v>A+</v>
          </cell>
          <cell r="AG315">
            <v>107.494</v>
          </cell>
          <cell r="AH315">
            <v>4.3</v>
          </cell>
          <cell r="AI315">
            <v>1.3</v>
          </cell>
          <cell r="AJ315">
            <v>2.9020119082889362E-3</v>
          </cell>
          <cell r="AK315">
            <v>3.5950558386311149E-3</v>
          </cell>
          <cell r="AL315" t="str">
            <v xml:space="preserve">A+ </v>
          </cell>
          <cell r="AM315" t="str">
            <v>A1</v>
          </cell>
          <cell r="AN315" t="str">
            <v xml:space="preserve">A+ </v>
          </cell>
          <cell r="AO315" t="str">
            <v>Consumer, Non-cyclical</v>
          </cell>
          <cell r="AP315" t="str">
            <v>Food</v>
          </cell>
          <cell r="AQ315" t="str">
            <v>UNITED STATES</v>
          </cell>
          <cell r="AR315" t="str">
            <v>#N/A Field Not Applicable</v>
          </cell>
        </row>
        <row r="316">
          <cell r="A316" t="str">
            <v>CP Ltd</v>
          </cell>
          <cell r="B316" t="str">
            <v>HSBC IPO</v>
          </cell>
          <cell r="C316" t="str">
            <v>13400032</v>
          </cell>
          <cell r="D316" t="str">
            <v>USD</v>
          </cell>
          <cell r="E316" t="str">
            <v>015</v>
          </cell>
          <cell r="F316" t="str">
            <v>070</v>
          </cell>
          <cell r="G316" t="str">
            <v>UTD PARCEL SERV</v>
          </cell>
          <cell r="H316" t="str">
            <v>4.500 JAN 15 13</v>
          </cell>
          <cell r="I316" t="str">
            <v>911312AG1</v>
          </cell>
          <cell r="J316" t="str">
            <v>B</v>
          </cell>
          <cell r="K316" t="str">
            <v>CAL</v>
          </cell>
          <cell r="L316">
            <v>9500</v>
          </cell>
          <cell r="M316">
            <v>1013202.83</v>
          </cell>
          <cell r="N316">
            <v>1026800</v>
          </cell>
          <cell r="O316">
            <v>1082120</v>
          </cell>
          <cell r="P316">
            <v>1000000</v>
          </cell>
          <cell r="Q316">
            <v>1091620</v>
          </cell>
          <cell r="R316" t="str">
            <v>JJ   15</v>
          </cell>
          <cell r="S316">
            <v>41289</v>
          </cell>
          <cell r="T316">
            <v>2013</v>
          </cell>
          <cell r="U316">
            <v>1</v>
          </cell>
          <cell r="V316">
            <v>838</v>
          </cell>
          <cell r="W316" t="str">
            <v>MS</v>
          </cell>
          <cell r="X316">
            <v>4.5</v>
          </cell>
          <cell r="Y316">
            <v>2.1800000000000002</v>
          </cell>
          <cell r="Z316">
            <v>9.9159092262450749E-4</v>
          </cell>
          <cell r="AA316">
            <v>40451</v>
          </cell>
          <cell r="AB316">
            <v>68917.17</v>
          </cell>
          <cell r="AC316">
            <v>5.9800000000000006E-2</v>
          </cell>
          <cell r="AD316">
            <v>1</v>
          </cell>
          <cell r="AE316">
            <v>108.212</v>
          </cell>
          <cell r="AF316" t="str">
            <v>AA-</v>
          </cell>
          <cell r="AG316">
            <v>102.68</v>
          </cell>
          <cell r="AH316">
            <v>3.9</v>
          </cell>
          <cell r="AI316">
            <v>0.9</v>
          </cell>
          <cell r="AJ316">
            <v>1.7739470634108158E-3</v>
          </cell>
          <cell r="AK316">
            <v>2.1975922047466007E-3</v>
          </cell>
          <cell r="AL316" t="str">
            <v>AA-</v>
          </cell>
          <cell r="AM316" t="str">
            <v>Aa3</v>
          </cell>
          <cell r="AN316" t="str">
            <v>AA-</v>
          </cell>
          <cell r="AO316" t="str">
            <v>Industrial</v>
          </cell>
          <cell r="AP316" t="str">
            <v>Transportation</v>
          </cell>
          <cell r="AQ316" t="str">
            <v>UNITED STATES</v>
          </cell>
          <cell r="AR316" t="str">
            <v>#N/A Field Not Applicable</v>
          </cell>
        </row>
        <row r="317">
          <cell r="A317" t="str">
            <v>CP Ltd</v>
          </cell>
          <cell r="B317" t="str">
            <v>HSBC IPO</v>
          </cell>
          <cell r="C317" t="str">
            <v>13400032</v>
          </cell>
          <cell r="D317" t="str">
            <v>USD</v>
          </cell>
          <cell r="E317" t="str">
            <v>015</v>
          </cell>
          <cell r="F317" t="str">
            <v>070</v>
          </cell>
          <cell r="G317" t="str">
            <v>WAL MART STORES INC</v>
          </cell>
          <cell r="H317" t="str">
            <v>4.125 FEB 15 11</v>
          </cell>
          <cell r="I317" t="str">
            <v>931142BV4</v>
          </cell>
          <cell r="J317" t="str">
            <v>B</v>
          </cell>
          <cell r="K317" t="str">
            <v>ZZZ</v>
          </cell>
          <cell r="L317">
            <v>5270.83</v>
          </cell>
          <cell r="M317">
            <v>999768.92</v>
          </cell>
          <cell r="N317">
            <v>998040</v>
          </cell>
          <cell r="O317">
            <v>1013650</v>
          </cell>
          <cell r="P317">
            <v>1000000</v>
          </cell>
          <cell r="Q317">
            <v>1018920.83</v>
          </cell>
          <cell r="R317" t="str">
            <v>FA   15</v>
          </cell>
          <cell r="S317">
            <v>40589</v>
          </cell>
          <cell r="T317">
            <v>2011</v>
          </cell>
          <cell r="U317">
            <v>2</v>
          </cell>
          <cell r="V317">
            <v>138</v>
          </cell>
          <cell r="W317" t="str">
            <v>MS</v>
          </cell>
          <cell r="X317">
            <v>4.125</v>
          </cell>
          <cell r="Y317">
            <v>0.37</v>
          </cell>
          <cell r="Z317">
            <v>1.6606610911000763E-4</v>
          </cell>
          <cell r="AA317">
            <v>40451</v>
          </cell>
          <cell r="AB317">
            <v>13881.08</v>
          </cell>
          <cell r="AC317">
            <v>3.3E-3</v>
          </cell>
          <cell r="AD317">
            <v>1</v>
          </cell>
          <cell r="AE317">
            <v>101.36499999999999</v>
          </cell>
          <cell r="AF317" t="str">
            <v>AA</v>
          </cell>
          <cell r="AG317">
            <v>99.804000000000002</v>
          </cell>
          <cell r="AH317">
            <v>4.2</v>
          </cell>
          <cell r="AI317">
            <v>0.5</v>
          </cell>
          <cell r="AJ317">
            <v>1.8850747520595462E-3</v>
          </cell>
          <cell r="AK317">
            <v>2.3352588506928454E-3</v>
          </cell>
          <cell r="AL317" t="str">
            <v>AA</v>
          </cell>
          <cell r="AM317" t="str">
            <v>Aa2</v>
          </cell>
          <cell r="AN317" t="str">
            <v>AA</v>
          </cell>
          <cell r="AO317" t="str">
            <v>Consumer, Cyclical</v>
          </cell>
          <cell r="AP317" t="str">
            <v>Retail</v>
          </cell>
          <cell r="AQ317" t="str">
            <v>UNITED STATES</v>
          </cell>
          <cell r="AR317" t="str">
            <v>#N/A Field Not Applicable</v>
          </cell>
        </row>
        <row r="318">
          <cell r="A318" t="str">
            <v>CP Ltd</v>
          </cell>
          <cell r="B318" t="str">
            <v>HSBC IPO</v>
          </cell>
          <cell r="C318" t="str">
            <v>13400032</v>
          </cell>
          <cell r="D318" t="str">
            <v>USD</v>
          </cell>
          <cell r="E318" t="str">
            <v>015</v>
          </cell>
          <cell r="F318" t="str">
            <v>070</v>
          </cell>
          <cell r="G318" t="str">
            <v>WAL MART STORES INC</v>
          </cell>
          <cell r="H318" t="str">
            <v>4.250 APR 15 13</v>
          </cell>
          <cell r="I318" t="str">
            <v>931142CL5</v>
          </cell>
          <cell r="J318" t="str">
            <v>B</v>
          </cell>
          <cell r="K318" t="str">
            <v>ZZZ</v>
          </cell>
          <cell r="L318">
            <v>19597.22</v>
          </cell>
          <cell r="M318">
            <v>1003857.83</v>
          </cell>
          <cell r="N318">
            <v>1007570</v>
          </cell>
          <cell r="O318">
            <v>1085030</v>
          </cell>
          <cell r="P318">
            <v>1000000</v>
          </cell>
          <cell r="Q318">
            <v>1104627.22</v>
          </cell>
          <cell r="R318" t="str">
            <v>AO   15</v>
          </cell>
          <cell r="S318">
            <v>41379</v>
          </cell>
          <cell r="T318">
            <v>2013</v>
          </cell>
          <cell r="U318">
            <v>4</v>
          </cell>
          <cell r="V318">
            <v>928</v>
          </cell>
          <cell r="W318" t="str">
            <v>MS</v>
          </cell>
          <cell r="X318">
            <v>4.25</v>
          </cell>
          <cell r="Y318">
            <v>2.39</v>
          </cell>
          <cell r="Z318">
            <v>1.0770844758894453E-3</v>
          </cell>
          <cell r="AA318">
            <v>40451</v>
          </cell>
          <cell r="AB318">
            <v>81172.17</v>
          </cell>
          <cell r="AC318">
            <v>7.1300000000000002E-2</v>
          </cell>
          <cell r="AD318">
            <v>1</v>
          </cell>
          <cell r="AE318">
            <v>108.50299999999999</v>
          </cell>
          <cell r="AF318" t="str">
            <v>AA</v>
          </cell>
          <cell r="AG318">
            <v>100.75700000000001</v>
          </cell>
          <cell r="AH318">
            <v>4.0999999999999996</v>
          </cell>
          <cell r="AI318">
            <v>0.9</v>
          </cell>
          <cell r="AJ318">
            <v>1.847718138555115E-3</v>
          </cell>
          <cell r="AK318">
            <v>2.2889809180947759E-3</v>
          </cell>
          <cell r="AL318" t="str">
            <v>AA</v>
          </cell>
          <cell r="AM318" t="str">
            <v>Aa2</v>
          </cell>
          <cell r="AN318" t="str">
            <v>AA</v>
          </cell>
          <cell r="AO318" t="str">
            <v>Consumer, Cyclical</v>
          </cell>
          <cell r="AP318" t="str">
            <v>Retail</v>
          </cell>
          <cell r="AQ318" t="str">
            <v>UNITED STATES</v>
          </cell>
          <cell r="AR318" t="str">
            <v>#N/A Field Not Applicable</v>
          </cell>
        </row>
        <row r="319">
          <cell r="A319" t="str">
            <v>CP Ltd</v>
          </cell>
          <cell r="B319" t="str">
            <v>HSBC IPO</v>
          </cell>
          <cell r="C319" t="str">
            <v>13400032</v>
          </cell>
          <cell r="D319" t="str">
            <v>USD</v>
          </cell>
          <cell r="E319" t="str">
            <v>015</v>
          </cell>
          <cell r="F319" t="str">
            <v>070</v>
          </cell>
          <cell r="G319" t="str">
            <v>AMERICAN HONDA FINAN</v>
          </cell>
          <cell r="H319" t="str">
            <v>5.1 27 MAR 2012</v>
          </cell>
          <cell r="I319" t="str">
            <v>B02666QZH9</v>
          </cell>
          <cell r="J319" t="str">
            <v>B</v>
          </cell>
          <cell r="K319" t="str">
            <v>ZZZ</v>
          </cell>
          <cell r="L319">
            <v>566.66999999999996</v>
          </cell>
          <cell r="M319">
            <v>1018912.18</v>
          </cell>
          <cell r="N319">
            <v>1048900</v>
          </cell>
          <cell r="O319">
            <v>1054160</v>
          </cell>
          <cell r="P319">
            <v>1000000</v>
          </cell>
          <cell r="Q319">
            <v>1054726.67</v>
          </cell>
          <cell r="R319" t="str">
            <v>MS   27</v>
          </cell>
          <cell r="S319">
            <v>40995</v>
          </cell>
          <cell r="T319">
            <v>2012</v>
          </cell>
          <cell r="U319">
            <v>3</v>
          </cell>
          <cell r="V319">
            <v>544</v>
          </cell>
          <cell r="W319" t="str">
            <v>MS</v>
          </cell>
          <cell r="X319">
            <v>5.0999999999999996</v>
          </cell>
          <cell r="Y319">
            <v>1.45</v>
          </cell>
          <cell r="Z319">
            <v>6.6326092261298063E-4</v>
          </cell>
          <cell r="AA319">
            <v>40451</v>
          </cell>
          <cell r="AB319">
            <v>35247.82</v>
          </cell>
          <cell r="AC319">
            <v>2.8399999999999998E-2</v>
          </cell>
          <cell r="AD319">
            <v>1</v>
          </cell>
          <cell r="AE319">
            <v>105.416</v>
          </cell>
          <cell r="AF319" t="str">
            <v>A+</v>
          </cell>
          <cell r="AG319">
            <v>104.89</v>
          </cell>
          <cell r="AH319">
            <v>3.7</v>
          </cell>
          <cell r="AI319">
            <v>1.4</v>
          </cell>
          <cell r="AJ319">
            <v>1.6924589059779508E-3</v>
          </cell>
          <cell r="AK319">
            <v>2.0966434542188874E-3</v>
          </cell>
          <cell r="AL319" t="str">
            <v xml:space="preserve">A+ </v>
          </cell>
          <cell r="AM319" t="str">
            <v>A1</v>
          </cell>
          <cell r="AN319" t="str">
            <v xml:space="preserve">A+ </v>
          </cell>
          <cell r="AO319" t="str">
            <v>Financial</v>
          </cell>
          <cell r="AP319" t="str">
            <v>Diversified Finan Serv</v>
          </cell>
          <cell r="AQ319" t="str">
            <v>UNITED STATES</v>
          </cell>
          <cell r="AR319" t="str">
            <v>#N/A Field Not Applicable</v>
          </cell>
        </row>
        <row r="320">
          <cell r="A320" t="str">
            <v>CP Ltd</v>
          </cell>
          <cell r="B320" t="str">
            <v>HSBC IPO</v>
          </cell>
          <cell r="C320" t="str">
            <v>13400032</v>
          </cell>
          <cell r="D320" t="str">
            <v>USD</v>
          </cell>
          <cell r="E320" t="str">
            <v>270</v>
          </cell>
          <cell r="F320" t="str">
            <v>070</v>
          </cell>
          <cell r="G320" t="str">
            <v>BP CAPITAL MARKETS</v>
          </cell>
          <cell r="H320" t="str">
            <v>5.25 07 NOV 201</v>
          </cell>
          <cell r="I320" t="str">
            <v>B05565QBF4</v>
          </cell>
          <cell r="J320" t="str">
            <v>B</v>
          </cell>
          <cell r="K320" t="str">
            <v>ZZZ</v>
          </cell>
          <cell r="L320">
            <v>31500</v>
          </cell>
          <cell r="M320">
            <v>1610882.83</v>
          </cell>
          <cell r="N320">
            <v>1648170</v>
          </cell>
          <cell r="O320">
            <v>1633695</v>
          </cell>
          <cell r="P320">
            <v>1500000</v>
          </cell>
          <cell r="Q320">
            <v>1665195</v>
          </cell>
          <cell r="R320" t="str">
            <v>MN    7</v>
          </cell>
          <cell r="S320">
            <v>41585</v>
          </cell>
          <cell r="T320">
            <v>2013</v>
          </cell>
          <cell r="U320">
            <v>11</v>
          </cell>
          <cell r="V320">
            <v>1134</v>
          </cell>
          <cell r="W320" t="str">
            <v>MS</v>
          </cell>
          <cell r="X320">
            <v>5.25</v>
          </cell>
          <cell r="Y320">
            <v>2.83</v>
          </cell>
          <cell r="Z320">
            <v>2.0465862061754326E-3</v>
          </cell>
          <cell r="AA320">
            <v>40451</v>
          </cell>
          <cell r="AB320">
            <v>22812.17</v>
          </cell>
          <cell r="AC320">
            <v>9.849999999999999E-2</v>
          </cell>
          <cell r="AD320">
            <v>1</v>
          </cell>
          <cell r="AE320">
            <v>108.913</v>
          </cell>
          <cell r="AF320" t="str">
            <v>A</v>
          </cell>
          <cell r="AG320">
            <v>109.87799999999999</v>
          </cell>
          <cell r="AH320">
            <v>2.7</v>
          </cell>
          <cell r="AI320">
            <v>2.2999999999999998</v>
          </cell>
          <cell r="AJ320">
            <v>1.9525734122521796E-3</v>
          </cell>
          <cell r="AK320">
            <v>2.4188772024067713E-3</v>
          </cell>
          <cell r="AL320" t="str">
            <v xml:space="preserve">A </v>
          </cell>
          <cell r="AM320" t="str">
            <v>A2</v>
          </cell>
          <cell r="AN320" t="str">
            <v xml:space="preserve">A </v>
          </cell>
          <cell r="AO320" t="str">
            <v>Energy</v>
          </cell>
          <cell r="AP320" t="str">
            <v>Oil&amp;Gas</v>
          </cell>
          <cell r="AQ320" t="str">
            <v>BRITAIN</v>
          </cell>
          <cell r="AR320" t="str">
            <v>#N/A Field Not Applicable</v>
          </cell>
        </row>
        <row r="321">
          <cell r="A321" t="str">
            <v>CP Ltd</v>
          </cell>
          <cell r="B321" t="str">
            <v>HSBC IPO</v>
          </cell>
          <cell r="C321" t="str">
            <v>13400032</v>
          </cell>
          <cell r="D321" t="str">
            <v>USD</v>
          </cell>
          <cell r="E321" t="str">
            <v>015</v>
          </cell>
          <cell r="F321" t="str">
            <v>070</v>
          </cell>
          <cell r="G321" t="str">
            <v>BANK OF NEW YORK MEL</v>
          </cell>
          <cell r="H321" t="str">
            <v>4.95 01 NOV 201</v>
          </cell>
          <cell r="I321" t="str">
            <v>B06406HBE8</v>
          </cell>
          <cell r="J321" t="str">
            <v>B</v>
          </cell>
          <cell r="K321" t="str">
            <v>ZZZ</v>
          </cell>
          <cell r="L321">
            <v>22171.88</v>
          </cell>
          <cell r="M321">
            <v>1136490.47</v>
          </cell>
          <cell r="N321">
            <v>1166428.75</v>
          </cell>
          <cell r="O321">
            <v>1165923.5</v>
          </cell>
          <cell r="P321">
            <v>1075000</v>
          </cell>
          <cell r="Q321">
            <v>1188095.3799999999</v>
          </cell>
          <cell r="R321" t="str">
            <v>MN    1</v>
          </cell>
          <cell r="S321">
            <v>41214</v>
          </cell>
          <cell r="T321">
            <v>2012</v>
          </cell>
          <cell r="U321">
            <v>11</v>
          </cell>
          <cell r="V321">
            <v>763</v>
          </cell>
          <cell r="W321" t="str">
            <v>MS</v>
          </cell>
          <cell r="X321">
            <v>4.95</v>
          </cell>
          <cell r="Y321">
            <v>1.97</v>
          </cell>
          <cell r="Z321">
            <v>1.0051055686467016E-3</v>
          </cell>
          <cell r="AA321">
            <v>40451</v>
          </cell>
          <cell r="AB321">
            <v>29433.03</v>
          </cell>
          <cell r="AC321">
            <v>0.05</v>
          </cell>
          <cell r="AD321">
            <v>1</v>
          </cell>
          <cell r="AE321">
            <v>108.458</v>
          </cell>
          <cell r="AF321" t="str">
            <v>AA-</v>
          </cell>
          <cell r="AG321">
            <v>108.505</v>
          </cell>
          <cell r="AH321">
            <v>2.1</v>
          </cell>
          <cell r="AI321">
            <v>0.9</v>
          </cell>
          <cell r="AJ321">
            <v>1.071432332059936E-3</v>
          </cell>
          <cell r="AK321">
            <v>1.3273064283672528E-3</v>
          </cell>
          <cell r="AL321" t="str">
            <v>AA-</v>
          </cell>
          <cell r="AM321" t="str">
            <v>Aa2</v>
          </cell>
          <cell r="AN321" t="str">
            <v>AA-</v>
          </cell>
          <cell r="AO321" t="str">
            <v>Financial</v>
          </cell>
          <cell r="AP321" t="str">
            <v>Banks</v>
          </cell>
          <cell r="AQ321" t="str">
            <v>UNITED STATES</v>
          </cell>
          <cell r="AR321" t="str">
            <v>#N/A Field Not Applicable</v>
          </cell>
        </row>
        <row r="322">
          <cell r="A322" t="str">
            <v>CP Ltd</v>
          </cell>
          <cell r="B322" t="str">
            <v>HSBC IPO</v>
          </cell>
          <cell r="C322" t="str">
            <v>13400032</v>
          </cell>
          <cell r="D322" t="str">
            <v>USD</v>
          </cell>
          <cell r="E322" t="str">
            <v>015</v>
          </cell>
          <cell r="F322" t="str">
            <v>070</v>
          </cell>
          <cell r="G322" t="str">
            <v>BANK OF NEW YORK INC</v>
          </cell>
          <cell r="H322" t="str">
            <v>5.125 27 AUG 2013</v>
          </cell>
          <cell r="I322" t="str">
            <v>B06406HBK4</v>
          </cell>
          <cell r="J322" t="str">
            <v>B</v>
          </cell>
          <cell r="K322" t="str">
            <v>ZZZ</v>
          </cell>
          <cell r="L322">
            <v>3388.19</v>
          </cell>
          <cell r="M322">
            <v>748144.19</v>
          </cell>
          <cell r="N322">
            <v>764162</v>
          </cell>
          <cell r="O322">
            <v>779163</v>
          </cell>
          <cell r="P322">
            <v>700000</v>
          </cell>
          <cell r="Q322">
            <v>782551.19</v>
          </cell>
          <cell r="R322" t="str">
            <v>FA   27</v>
          </cell>
          <cell r="S322">
            <v>41513</v>
          </cell>
          <cell r="T322">
            <v>2013</v>
          </cell>
          <cell r="U322">
            <v>8</v>
          </cell>
          <cell r="V322">
            <v>1062</v>
          </cell>
          <cell r="W322" t="str">
            <v>MS</v>
          </cell>
          <cell r="X322">
            <v>5.125</v>
          </cell>
          <cell r="Y322">
            <v>2.72</v>
          </cell>
          <cell r="Z322">
            <v>9.1355324860749494E-4</v>
          </cell>
          <cell r="AA322">
            <v>40451</v>
          </cell>
          <cell r="AB322">
            <v>31018.81</v>
          </cell>
          <cell r="AC322">
            <v>9.0500000000000011E-2</v>
          </cell>
          <cell r="AD322">
            <v>1</v>
          </cell>
          <cell r="AE322">
            <v>111.309</v>
          </cell>
          <cell r="AF322" t="str">
            <v>AA-</v>
          </cell>
          <cell r="AG322">
            <v>109.166</v>
          </cell>
          <cell r="AH322">
            <v>2.6</v>
          </cell>
          <cell r="AI322">
            <v>1.2</v>
          </cell>
          <cell r="AJ322">
            <v>8.732494288159877E-4</v>
          </cell>
          <cell r="AK322">
            <v>1.0817944780582317E-3</v>
          </cell>
          <cell r="AL322" t="str">
            <v>AA-</v>
          </cell>
          <cell r="AM322" t="str">
            <v>Aa2</v>
          </cell>
          <cell r="AN322" t="str">
            <v>AA-</v>
          </cell>
          <cell r="AO322" t="str">
            <v>Financial</v>
          </cell>
          <cell r="AP322" t="str">
            <v>Banks</v>
          </cell>
          <cell r="AQ322" t="str">
            <v>UNITED STATES</v>
          </cell>
          <cell r="AR322" t="str">
            <v>#N/A Field Not Applicable</v>
          </cell>
        </row>
        <row r="323">
          <cell r="A323" t="str">
            <v>CP Ltd</v>
          </cell>
          <cell r="B323" t="str">
            <v>HSBC IPO</v>
          </cell>
          <cell r="C323" t="str">
            <v>13400032</v>
          </cell>
          <cell r="D323" t="str">
            <v>USD</v>
          </cell>
          <cell r="E323" t="str">
            <v>015</v>
          </cell>
          <cell r="F323" t="str">
            <v>070</v>
          </cell>
          <cell r="G323" t="str">
            <v>CATERPILLAR FIN SERV</v>
          </cell>
          <cell r="H323" t="str">
            <v>4.85 07 DEC 2012</v>
          </cell>
          <cell r="I323" t="str">
            <v>B14912L3N9</v>
          </cell>
          <cell r="J323" t="str">
            <v>B</v>
          </cell>
          <cell r="K323" t="str">
            <v>ZZZ</v>
          </cell>
          <cell r="L323">
            <v>12286.67</v>
          </cell>
          <cell r="M323">
            <v>836572.84</v>
          </cell>
          <cell r="N323">
            <v>853576</v>
          </cell>
          <cell r="O323">
            <v>867568</v>
          </cell>
          <cell r="P323">
            <v>800000</v>
          </cell>
          <cell r="Q323">
            <v>879854.67</v>
          </cell>
          <cell r="R323" t="str">
            <v>JD    7</v>
          </cell>
          <cell r="S323">
            <v>41250</v>
          </cell>
          <cell r="T323">
            <v>2012</v>
          </cell>
          <cell r="U323">
            <v>12</v>
          </cell>
          <cell r="V323">
            <v>799</v>
          </cell>
          <cell r="W323" t="str">
            <v>MS</v>
          </cell>
          <cell r="X323">
            <v>4.8499999999999996</v>
          </cell>
          <cell r="Y323">
            <v>2.0699999999999998</v>
          </cell>
          <cell r="Z323">
            <v>7.7741651245805414E-4</v>
          </cell>
          <cell r="AA323">
            <v>40451</v>
          </cell>
          <cell r="AB323">
            <v>30995.16</v>
          </cell>
          <cell r="AC323">
            <v>5.45E-2</v>
          </cell>
          <cell r="AD323">
            <v>1</v>
          </cell>
          <cell r="AE323">
            <v>108.446</v>
          </cell>
          <cell r="AF323" t="str">
            <v>A</v>
          </cell>
          <cell r="AG323">
            <v>106.697</v>
          </cell>
          <cell r="AH323">
            <v>2.7</v>
          </cell>
          <cell r="AI323">
            <v>0.9</v>
          </cell>
          <cell r="AJ323">
            <v>1.0140215379887663E-3</v>
          </cell>
          <cell r="AK323">
            <v>1.2561850763712511E-3</v>
          </cell>
          <cell r="AL323" t="str">
            <v xml:space="preserve">A </v>
          </cell>
          <cell r="AM323" t="str">
            <v>A2</v>
          </cell>
          <cell r="AN323" t="str">
            <v xml:space="preserve">A </v>
          </cell>
          <cell r="AO323" t="str">
            <v>Financial</v>
          </cell>
          <cell r="AP323" t="str">
            <v>Diversified Finan Serv</v>
          </cell>
          <cell r="AQ323" t="str">
            <v>UNITED STATES</v>
          </cell>
          <cell r="AR323" t="str">
            <v>#N/A Field Not Applicable</v>
          </cell>
        </row>
        <row r="324">
          <cell r="A324" t="str">
            <v>CP Ltd</v>
          </cell>
          <cell r="B324" t="str">
            <v>HSBC IPO</v>
          </cell>
          <cell r="C324" t="str">
            <v>13400032</v>
          </cell>
          <cell r="D324" t="str">
            <v>USD</v>
          </cell>
          <cell r="E324" t="str">
            <v>015</v>
          </cell>
          <cell r="F324" t="str">
            <v>070</v>
          </cell>
          <cell r="G324" t="str">
            <v>TOYOTA MOTOR CRED</v>
          </cell>
          <cell r="H324" t="str">
            <v>5.125 OCT 25 11</v>
          </cell>
          <cell r="I324" t="str">
            <v>B1G17V3</v>
          </cell>
          <cell r="J324" t="str">
            <v>B</v>
          </cell>
          <cell r="K324" t="str">
            <v>ZZZ</v>
          </cell>
          <cell r="L324">
            <v>71750</v>
          </cell>
          <cell r="M324">
            <v>1529958.67</v>
          </cell>
          <cell r="N324">
            <v>1600350</v>
          </cell>
          <cell r="O324">
            <v>1563750</v>
          </cell>
          <cell r="P324">
            <v>1500000</v>
          </cell>
          <cell r="Q324">
            <v>1635500</v>
          </cell>
          <cell r="R324" t="str">
            <v>O    25</v>
          </cell>
          <cell r="S324">
            <v>40841</v>
          </cell>
          <cell r="T324">
            <v>2011</v>
          </cell>
          <cell r="U324">
            <v>10</v>
          </cell>
          <cell r="V324">
            <v>390</v>
          </cell>
          <cell r="W324" t="str">
            <v>MS</v>
          </cell>
          <cell r="X324">
            <v>5.125</v>
          </cell>
          <cell r="Y324">
            <v>1.01</v>
          </cell>
          <cell r="Z324">
            <v>6.9371442855794131E-4</v>
          </cell>
          <cell r="AA324">
            <v>40451</v>
          </cell>
          <cell r="AB324">
            <v>33791.33</v>
          </cell>
          <cell r="AC324">
            <v>2.07E-2</v>
          </cell>
          <cell r="AD324">
            <v>1</v>
          </cell>
          <cell r="AE324">
            <v>104.25</v>
          </cell>
          <cell r="AF324" t="str">
            <v>AA</v>
          </cell>
          <cell r="AG324">
            <v>106.69</v>
          </cell>
          <cell r="AH324">
            <v>3.1</v>
          </cell>
          <cell r="AI324">
            <v>1.1000000000000001</v>
          </cell>
          <cell r="AJ324">
            <v>2.1292225034946714E-3</v>
          </cell>
          <cell r="AK324">
            <v>2.6377127437242575E-3</v>
          </cell>
          <cell r="AL324" t="str">
            <v>AA</v>
          </cell>
          <cell r="AM324" t="str">
            <v>Aa2</v>
          </cell>
          <cell r="AN324" t="str">
            <v>AA</v>
          </cell>
          <cell r="AO324" t="str">
            <v>Financial</v>
          </cell>
          <cell r="AP324" t="str">
            <v>Diversified Finan Serv</v>
          </cell>
          <cell r="AQ324" t="str">
            <v>UNITED STATES</v>
          </cell>
          <cell r="AR324" t="str">
            <v>#N/A Field Not Applicable</v>
          </cell>
        </row>
        <row r="325">
          <cell r="A325" t="str">
            <v>CP Ltd</v>
          </cell>
          <cell r="B325" t="str">
            <v>HSBC IPO</v>
          </cell>
          <cell r="C325" t="str">
            <v>13400032</v>
          </cell>
          <cell r="D325" t="str">
            <v>USD</v>
          </cell>
          <cell r="E325" t="str">
            <v>210</v>
          </cell>
          <cell r="F325" t="str">
            <v>070</v>
          </cell>
          <cell r="G325" t="str">
            <v>SCHLUMBERGER NORGE</v>
          </cell>
          <cell r="H325" t="str">
            <v>3.000 MAR 18 13</v>
          </cell>
          <cell r="I325" t="str">
            <v>B40RSS2</v>
          </cell>
          <cell r="J325" t="str">
            <v>B</v>
          </cell>
          <cell r="K325" t="str">
            <v>ZZZ</v>
          </cell>
          <cell r="L325">
            <v>24125</v>
          </cell>
          <cell r="M325">
            <v>1507069.6</v>
          </cell>
          <cell r="N325">
            <v>1510050</v>
          </cell>
          <cell r="O325">
            <v>1563762</v>
          </cell>
          <cell r="P325">
            <v>1500000</v>
          </cell>
          <cell r="Q325">
            <v>1587887</v>
          </cell>
          <cell r="R325" t="str">
            <v>M    18</v>
          </cell>
          <cell r="S325">
            <v>41351</v>
          </cell>
          <cell r="T325">
            <v>2013</v>
          </cell>
          <cell r="U325">
            <v>3</v>
          </cell>
          <cell r="V325">
            <v>900</v>
          </cell>
          <cell r="W325" t="str">
            <v>MS</v>
          </cell>
          <cell r="X325">
            <v>3</v>
          </cell>
          <cell r="Y325">
            <v>2.35</v>
          </cell>
          <cell r="Z325">
            <v>1.5899403328187092E-3</v>
          </cell>
          <cell r="AA325">
            <v>40451</v>
          </cell>
          <cell r="AB325">
            <v>56692.4</v>
          </cell>
          <cell r="AC325">
            <v>7.9899999999999999E-2</v>
          </cell>
          <cell r="AD325">
            <v>1</v>
          </cell>
          <cell r="AE325">
            <v>104.251</v>
          </cell>
          <cell r="AF325" t="str">
            <v>A+</v>
          </cell>
          <cell r="AG325">
            <v>100.67</v>
          </cell>
          <cell r="AH325">
            <v>2.8</v>
          </cell>
          <cell r="AI325">
            <v>1.2</v>
          </cell>
          <cell r="AJ325">
            <v>1.8943969922946321E-3</v>
          </cell>
          <cell r="AK325">
            <v>2.3468073815898216E-3</v>
          </cell>
          <cell r="AL325" t="str">
            <v xml:space="preserve">A+ </v>
          </cell>
          <cell r="AM325" t="str">
            <v>A1</v>
          </cell>
          <cell r="AN325" t="str">
            <v xml:space="preserve">A+ </v>
          </cell>
          <cell r="AO325" t="str">
            <v>Energy</v>
          </cell>
          <cell r="AP325" t="str">
            <v>Oil&amp;Gas Services</v>
          </cell>
          <cell r="AQ325" t="str">
            <v>NORWAY</v>
          </cell>
          <cell r="AR325" t="str">
            <v>#N/A Field Not Applicable</v>
          </cell>
        </row>
        <row r="326">
          <cell r="A326" t="str">
            <v>CP Ltd</v>
          </cell>
          <cell r="B326" t="str">
            <v>HSBC IPO</v>
          </cell>
          <cell r="C326" t="str">
            <v>13400032</v>
          </cell>
          <cell r="D326" t="str">
            <v>USD</v>
          </cell>
          <cell r="E326" t="str">
            <v>015</v>
          </cell>
          <cell r="F326" t="str">
            <v>070</v>
          </cell>
          <cell r="G326" t="str">
            <v>MET LIFE GLOB FUNDNG</v>
          </cell>
          <cell r="H326" t="str">
            <v>5.75 25 JUL 2011</v>
          </cell>
          <cell r="I326" t="str">
            <v>B59217EAZ7</v>
          </cell>
          <cell r="J326" t="str">
            <v>B</v>
          </cell>
          <cell r="K326" t="str">
            <v>ZZZ</v>
          </cell>
          <cell r="L326">
            <v>10541.67</v>
          </cell>
          <cell r="M326">
            <v>1007152.06</v>
          </cell>
          <cell r="N326">
            <v>1032100</v>
          </cell>
          <cell r="O326">
            <v>1035410</v>
          </cell>
          <cell r="P326">
            <v>1000000</v>
          </cell>
          <cell r="Q326">
            <v>1045951.67</v>
          </cell>
          <cell r="R326" t="str">
            <v>JJ   25</v>
          </cell>
          <cell r="S326">
            <v>40749</v>
          </cell>
          <cell r="T326">
            <v>2011</v>
          </cell>
          <cell r="U326">
            <v>7</v>
          </cell>
          <cell r="V326">
            <v>298</v>
          </cell>
          <cell r="W326" t="str">
            <v>MS</v>
          </cell>
          <cell r="X326">
            <v>5.75</v>
          </cell>
          <cell r="Y326">
            <v>0.8</v>
          </cell>
          <cell r="Z326">
            <v>3.6171347423358041E-4</v>
          </cell>
          <cell r="AA326">
            <v>40451</v>
          </cell>
          <cell r="AB326">
            <v>28257.94</v>
          </cell>
          <cell r="AC326">
            <v>1.04E-2</v>
          </cell>
          <cell r="AD326">
            <v>1</v>
          </cell>
          <cell r="AE326">
            <v>103.541</v>
          </cell>
          <cell r="AF326" t="str">
            <v>AA-</v>
          </cell>
          <cell r="AG326">
            <v>103.21</v>
          </cell>
          <cell r="AH326">
            <v>4.8</v>
          </cell>
          <cell r="AI326">
            <v>1.4</v>
          </cell>
          <cell r="AJ326">
            <v>2.170280845401482E-3</v>
          </cell>
          <cell r="AK326">
            <v>2.6885764329375875E-3</v>
          </cell>
          <cell r="AL326" t="str">
            <v>AA-</v>
          </cell>
          <cell r="AM326" t="str">
            <v>Aa3</v>
          </cell>
          <cell r="AN326" t="str">
            <v>AA-</v>
          </cell>
          <cell r="AO326" t="str">
            <v>Financial</v>
          </cell>
          <cell r="AP326" t="str">
            <v>Insurance</v>
          </cell>
          <cell r="AQ326" t="str">
            <v>UNITED STATES</v>
          </cell>
          <cell r="AR326" t="str">
            <v>#N/A Field Not Applicable</v>
          </cell>
        </row>
        <row r="327">
          <cell r="A327" t="str">
            <v>CP Ltd</v>
          </cell>
          <cell r="B327" t="str">
            <v>HSBC IPO</v>
          </cell>
          <cell r="C327" t="str">
            <v>13400032</v>
          </cell>
          <cell r="D327" t="str">
            <v>USD</v>
          </cell>
          <cell r="E327" t="str">
            <v>015</v>
          </cell>
          <cell r="F327" t="str">
            <v>070</v>
          </cell>
          <cell r="G327" t="str">
            <v>PRINCIPAL LIFE GLOB</v>
          </cell>
          <cell r="H327" t="str">
            <v>6.25 15 FEB 201</v>
          </cell>
          <cell r="I327" t="str">
            <v>B7425A0AG5</v>
          </cell>
          <cell r="J327" t="str">
            <v>B</v>
          </cell>
          <cell r="K327" t="str">
            <v>ZZZ</v>
          </cell>
          <cell r="L327">
            <v>15972.22</v>
          </cell>
          <cell r="M327">
            <v>2051573.46</v>
          </cell>
          <cell r="N327">
            <v>2150200</v>
          </cell>
          <cell r="O327">
            <v>2113700</v>
          </cell>
          <cell r="P327">
            <v>2000000</v>
          </cell>
          <cell r="Q327">
            <v>2129672.2200000002</v>
          </cell>
          <cell r="R327" t="str">
            <v>FA   15</v>
          </cell>
          <cell r="S327">
            <v>40954</v>
          </cell>
          <cell r="T327">
            <v>2012</v>
          </cell>
          <cell r="U327">
            <v>2</v>
          </cell>
          <cell r="V327">
            <v>503</v>
          </cell>
          <cell r="W327" t="str">
            <v>MS</v>
          </cell>
          <cell r="X327">
            <v>6.25</v>
          </cell>
          <cell r="Y327">
            <v>1.32</v>
          </cell>
          <cell r="Z327">
            <v>1.2157398659069535E-3</v>
          </cell>
          <cell r="AA327">
            <v>40451</v>
          </cell>
          <cell r="AB327">
            <v>62126.54</v>
          </cell>
          <cell r="AC327">
            <v>2.4199999999999999E-2</v>
          </cell>
          <cell r="AD327">
            <v>1</v>
          </cell>
          <cell r="AE327">
            <v>105.685</v>
          </cell>
          <cell r="AF327" t="str">
            <v>A</v>
          </cell>
          <cell r="AG327">
            <v>107.51</v>
          </cell>
          <cell r="AH327">
            <v>4.2</v>
          </cell>
          <cell r="AI327">
            <v>2</v>
          </cell>
          <cell r="AJ327">
            <v>3.8682632097039428E-3</v>
          </cell>
          <cell r="AK327">
            <v>4.7920624300978902E-3</v>
          </cell>
          <cell r="AL327" t="str">
            <v xml:space="preserve">A </v>
          </cell>
          <cell r="AM327" t="str">
            <v>Aa3</v>
          </cell>
          <cell r="AN327" t="str">
            <v xml:space="preserve">A </v>
          </cell>
          <cell r="AO327" t="str">
            <v>Financial</v>
          </cell>
          <cell r="AP327" t="str">
            <v>Diversified Finan Serv</v>
          </cell>
          <cell r="AQ327" t="str">
            <v>UNITED STATES</v>
          </cell>
          <cell r="AR327" t="str">
            <v>#N/A Field Not Applicable</v>
          </cell>
        </row>
        <row r="328">
          <cell r="A328" t="str">
            <v>CP Ltd</v>
          </cell>
          <cell r="B328" t="str">
            <v>HSBC IPO</v>
          </cell>
          <cell r="C328" t="str">
            <v>13400032</v>
          </cell>
          <cell r="D328" t="str">
            <v>USD</v>
          </cell>
          <cell r="E328" t="str">
            <v>270</v>
          </cell>
          <cell r="F328" t="str">
            <v>070</v>
          </cell>
          <cell r="G328" t="str">
            <v>HBOS TREASURY SVCS</v>
          </cell>
          <cell r="H328" t="str">
            <v>5.25 19 SEP 2011</v>
          </cell>
          <cell r="I328" t="str">
            <v>BB1FCR06</v>
          </cell>
          <cell r="J328" t="str">
            <v>B</v>
          </cell>
          <cell r="K328" t="str">
            <v>ZZZ</v>
          </cell>
          <cell r="L328">
            <v>2625</v>
          </cell>
          <cell r="M328">
            <v>1518111.26</v>
          </cell>
          <cell r="N328">
            <v>1566750</v>
          </cell>
          <cell r="O328">
            <v>1545823.5</v>
          </cell>
          <cell r="P328">
            <v>1500000</v>
          </cell>
          <cell r="Q328">
            <v>1548448.5</v>
          </cell>
          <cell r="R328" t="str">
            <v>S    19</v>
          </cell>
          <cell r="S328">
            <v>40805</v>
          </cell>
          <cell r="T328">
            <v>2011</v>
          </cell>
          <cell r="U328">
            <v>9</v>
          </cell>
          <cell r="V328">
            <v>354</v>
          </cell>
          <cell r="W328" t="str">
            <v>MS</v>
          </cell>
          <cell r="X328">
            <v>5.25</v>
          </cell>
          <cell r="Y328">
            <v>0.95</v>
          </cell>
          <cell r="Z328">
            <v>6.4745093360248432E-4</v>
          </cell>
          <cell r="AA328">
            <v>40451</v>
          </cell>
          <cell r="AB328">
            <v>27712.240000000002</v>
          </cell>
          <cell r="AC328">
            <v>1.83E-2</v>
          </cell>
          <cell r="AD328">
            <v>1</v>
          </cell>
          <cell r="AE328">
            <v>103.05500000000001</v>
          </cell>
          <cell r="AF328" t="str">
            <v>A+</v>
          </cell>
          <cell r="AG328">
            <v>104.45</v>
          </cell>
          <cell r="AH328">
            <v>3.9</v>
          </cell>
          <cell r="AI328">
            <v>2.1</v>
          </cell>
          <cell r="AJ328">
            <v>2.6579564642628304E-3</v>
          </cell>
          <cell r="AK328">
            <v>3.2927162974012228E-3</v>
          </cell>
          <cell r="AL328" t="str">
            <v xml:space="preserve">A+ </v>
          </cell>
          <cell r="AM328" t="str">
            <v>Aa3</v>
          </cell>
          <cell r="AN328" t="str">
            <v xml:space="preserve">A+ </v>
          </cell>
          <cell r="AO328" t="str">
            <v>Financial</v>
          </cell>
          <cell r="AP328" t="str">
            <v>Banks</v>
          </cell>
          <cell r="AQ328" t="str">
            <v>BRITAIN</v>
          </cell>
          <cell r="AR328" t="str">
            <v>#N/A Field Not Applicable</v>
          </cell>
        </row>
        <row r="329">
          <cell r="A329" t="str">
            <v>CP Inc</v>
          </cell>
          <cell r="B329" t="str">
            <v>Deutsche Bank</v>
          </cell>
          <cell r="C329" t="str">
            <v>13401302</v>
          </cell>
          <cell r="D329" t="str">
            <v>USD</v>
          </cell>
          <cell r="E329" t="str">
            <v>015</v>
          </cell>
          <cell r="F329" t="str">
            <v>070</v>
          </cell>
          <cell r="G329" t="str">
            <v>ABBOTT LABS</v>
          </cell>
          <cell r="H329" t="str">
            <v>5.600 MAY 15 11</v>
          </cell>
          <cell r="I329" t="str">
            <v>002824AS9</v>
          </cell>
          <cell r="J329" t="str">
            <v>B</v>
          </cell>
          <cell r="K329" t="str">
            <v>CAL</v>
          </cell>
          <cell r="L329">
            <v>63466.67</v>
          </cell>
          <cell r="M329">
            <v>3020661.47</v>
          </cell>
          <cell r="N329">
            <v>3084840</v>
          </cell>
          <cell r="O329">
            <v>3097290</v>
          </cell>
          <cell r="P329">
            <v>3000000</v>
          </cell>
          <cell r="Q329">
            <v>3160756.67</v>
          </cell>
          <cell r="R329" t="str">
            <v>MN   15</v>
          </cell>
          <cell r="S329">
            <v>40678</v>
          </cell>
          <cell r="T329">
            <v>2011</v>
          </cell>
          <cell r="U329">
            <v>5</v>
          </cell>
          <cell r="V329">
            <v>227</v>
          </cell>
          <cell r="W329" t="str">
            <v>MS</v>
          </cell>
          <cell r="X329">
            <v>5.6</v>
          </cell>
          <cell r="Y329">
            <v>0.61</v>
          </cell>
          <cell r="Z329">
            <v>8.2720194260723224E-4</v>
          </cell>
          <cell r="AA329">
            <v>40451</v>
          </cell>
          <cell r="AB329">
            <v>76628.53</v>
          </cell>
          <cell r="AC329">
            <v>6.8000000000000005E-3</v>
          </cell>
          <cell r="AD329">
            <v>1</v>
          </cell>
          <cell r="AE329">
            <v>103.24299999999999</v>
          </cell>
          <cell r="AF329" t="str">
            <v>AA</v>
          </cell>
          <cell r="AG329">
            <v>102.82800000000002</v>
          </cell>
          <cell r="AH329">
            <v>4.4000000000000004</v>
          </cell>
          <cell r="AI329">
            <v>0.4</v>
          </cell>
          <cell r="AJ329">
            <v>5.9667025368390523E-3</v>
          </cell>
          <cell r="AK329">
            <v>7.3916405136620848E-3</v>
          </cell>
          <cell r="AL329" t="str">
            <v>AA</v>
          </cell>
          <cell r="AM329" t="str">
            <v>A1</v>
          </cell>
          <cell r="AN329" t="str">
            <v>AA</v>
          </cell>
          <cell r="AO329" t="str">
            <v>Consumer, Non-cyclical</v>
          </cell>
          <cell r="AP329" t="str">
            <v>Pharmaceuticals</v>
          </cell>
          <cell r="AQ329" t="str">
            <v>UNITED STATES</v>
          </cell>
          <cell r="AR329" t="str">
            <v>#N/A Field Not Applicable</v>
          </cell>
        </row>
        <row r="330">
          <cell r="A330" t="str">
            <v>CP Inc</v>
          </cell>
          <cell r="B330" t="str">
            <v>Deutsche Bank</v>
          </cell>
          <cell r="C330" t="str">
            <v>13401302</v>
          </cell>
          <cell r="D330" t="str">
            <v>USD</v>
          </cell>
          <cell r="E330" t="str">
            <v>015</v>
          </cell>
          <cell r="F330" t="str">
            <v>070</v>
          </cell>
          <cell r="G330" t="str">
            <v>ATLANTIC RICHFIELD</v>
          </cell>
          <cell r="H330" t="str">
            <v>9.125 MAR 01 11</v>
          </cell>
          <cell r="I330" t="str">
            <v>048825AV5</v>
          </cell>
          <cell r="J330" t="str">
            <v>B</v>
          </cell>
          <cell r="K330" t="str">
            <v>ZZZ</v>
          </cell>
          <cell r="L330">
            <v>11406.25</v>
          </cell>
          <cell r="M330">
            <v>1533255.18</v>
          </cell>
          <cell r="N330">
            <v>1684335</v>
          </cell>
          <cell r="O330">
            <v>1549740</v>
          </cell>
          <cell r="P330">
            <v>1500000</v>
          </cell>
          <cell r="Q330">
            <v>1561146.25</v>
          </cell>
          <cell r="R330" t="str">
            <v>MS    1</v>
          </cell>
          <cell r="S330">
            <v>40603</v>
          </cell>
          <cell r="T330">
            <v>2011</v>
          </cell>
          <cell r="U330">
            <v>3</v>
          </cell>
          <cell r="V330">
            <v>152</v>
          </cell>
          <cell r="W330" t="str">
            <v>MS</v>
          </cell>
          <cell r="X330">
            <v>9.125</v>
          </cell>
          <cell r="Y330">
            <v>0.42</v>
          </cell>
          <cell r="Z330">
            <v>2.8909686733235456E-4</v>
          </cell>
          <cell r="AA330">
            <v>40451</v>
          </cell>
          <cell r="AB330">
            <v>16484.82</v>
          </cell>
          <cell r="AC330">
            <v>3.8E-3</v>
          </cell>
          <cell r="AD330">
            <v>1</v>
          </cell>
          <cell r="AE330">
            <v>103.316</v>
          </cell>
          <cell r="AF330" t="str">
            <v>A</v>
          </cell>
          <cell r="AG330">
            <v>112.289</v>
          </cell>
          <cell r="AH330">
            <v>3.6</v>
          </cell>
          <cell r="AI330">
            <v>1.1000000000000001</v>
          </cell>
          <cell r="AJ330">
            <v>2.4779731485630395E-3</v>
          </cell>
          <cell r="AK330">
            <v>3.0697502688626869E-3</v>
          </cell>
          <cell r="AL330" t="str">
            <v xml:space="preserve">A </v>
          </cell>
          <cell r="AM330" t="str">
            <v>A2</v>
          </cell>
          <cell r="AN330" t="str">
            <v xml:space="preserve">A </v>
          </cell>
          <cell r="AO330" t="str">
            <v>Energy</v>
          </cell>
          <cell r="AP330" t="str">
            <v>Oil&amp;Gas</v>
          </cell>
          <cell r="AQ330" t="str">
            <v>UNITED STATES</v>
          </cell>
          <cell r="AR330" t="str">
            <v>#N/A Field Not Applicable</v>
          </cell>
        </row>
        <row r="331">
          <cell r="A331" t="str">
            <v>CP Inc</v>
          </cell>
          <cell r="B331" t="str">
            <v>Deutsche Bank</v>
          </cell>
          <cell r="C331" t="str">
            <v>13401302</v>
          </cell>
          <cell r="D331" t="str">
            <v>USD</v>
          </cell>
          <cell r="E331" t="str">
            <v>015</v>
          </cell>
          <cell r="F331" t="str">
            <v>070</v>
          </cell>
          <cell r="G331" t="str">
            <v>BANK OF AMERICA CORP</v>
          </cell>
          <cell r="H331" t="str">
            <v>5.375 AUG 15 11</v>
          </cell>
          <cell r="I331" t="str">
            <v>060505CK8</v>
          </cell>
          <cell r="J331" t="str">
            <v>B</v>
          </cell>
          <cell r="K331" t="str">
            <v>ZZZ</v>
          </cell>
          <cell r="L331">
            <v>8379.0300000000007</v>
          </cell>
          <cell r="M331">
            <v>1223134.68</v>
          </cell>
          <cell r="N331">
            <v>1235298.8</v>
          </cell>
          <cell r="O331">
            <v>1269153.8</v>
          </cell>
          <cell r="P331">
            <v>1220000</v>
          </cell>
          <cell r="Q331">
            <v>1277532.83</v>
          </cell>
          <cell r="R331" t="str">
            <v>FA   15</v>
          </cell>
          <cell r="S331">
            <v>40770</v>
          </cell>
          <cell r="T331">
            <v>2011</v>
          </cell>
          <cell r="U331">
            <v>8</v>
          </cell>
          <cell r="V331">
            <v>319</v>
          </cell>
          <cell r="W331" t="str">
            <v>MS</v>
          </cell>
          <cell r="X331">
            <v>5.375</v>
          </cell>
          <cell r="Y331">
            <v>0.86</v>
          </cell>
          <cell r="Z331">
            <v>4.7222870859267953E-4</v>
          </cell>
          <cell r="AA331">
            <v>40451</v>
          </cell>
          <cell r="AB331">
            <v>46019.12</v>
          </cell>
          <cell r="AC331">
            <v>1.1699999999999999E-2</v>
          </cell>
          <cell r="AD331">
            <v>1</v>
          </cell>
          <cell r="AE331">
            <v>104.029</v>
          </cell>
          <cell r="AF331" t="str">
            <v>A</v>
          </cell>
          <cell r="AG331">
            <v>101.25399999999999</v>
          </cell>
          <cell r="AH331">
            <v>4.4000000000000004</v>
          </cell>
          <cell r="AI331">
            <v>0.7</v>
          </cell>
          <cell r="AJ331">
            <v>2.4160538579160351E-3</v>
          </cell>
          <cell r="AK331">
            <v>2.9930437237487284E-3</v>
          </cell>
          <cell r="AL331" t="str">
            <v xml:space="preserve">A </v>
          </cell>
          <cell r="AM331" t="str">
            <v>A2</v>
          </cell>
          <cell r="AN331" t="str">
            <v xml:space="preserve">A </v>
          </cell>
          <cell r="AO331" t="str">
            <v>Financial</v>
          </cell>
          <cell r="AP331" t="str">
            <v>Banks</v>
          </cell>
          <cell r="AQ331" t="str">
            <v>UNITED STATES</v>
          </cell>
          <cell r="AR331" t="str">
            <v>#N/A Field Not Applicable</v>
          </cell>
        </row>
        <row r="332">
          <cell r="A332" t="str">
            <v>CP Inc</v>
          </cell>
          <cell r="B332" t="str">
            <v>Deutsche Bank</v>
          </cell>
          <cell r="C332" t="str">
            <v>13401302</v>
          </cell>
          <cell r="D332" t="str">
            <v>USD</v>
          </cell>
          <cell r="E332" t="str">
            <v>015</v>
          </cell>
          <cell r="F332" t="str">
            <v>070</v>
          </cell>
          <cell r="G332" t="str">
            <v>BANK NEW YORK MTN BK</v>
          </cell>
          <cell r="H332" t="str">
            <v>5.125 NOV 01 11</v>
          </cell>
          <cell r="I332" t="str">
            <v>06406HBA6</v>
          </cell>
          <cell r="J332" t="str">
            <v>B</v>
          </cell>
          <cell r="K332" t="str">
            <v>ZZZ</v>
          </cell>
          <cell r="L332">
            <v>53385.42</v>
          </cell>
          <cell r="M332">
            <v>2518015.9300000002</v>
          </cell>
          <cell r="N332">
            <v>2556550</v>
          </cell>
          <cell r="O332">
            <v>2621675</v>
          </cell>
          <cell r="P332">
            <v>2500000</v>
          </cell>
          <cell r="Q332">
            <v>2675060.42</v>
          </cell>
          <cell r="R332" t="str">
            <v>MN    1</v>
          </cell>
          <cell r="S332">
            <v>40848</v>
          </cell>
          <cell r="T332">
            <v>2011</v>
          </cell>
          <cell r="U332">
            <v>11</v>
          </cell>
          <cell r="V332">
            <v>397</v>
          </cell>
          <cell r="W332" t="str">
            <v>MS</v>
          </cell>
          <cell r="X332">
            <v>5.125</v>
          </cell>
          <cell r="Y332">
            <v>1.05</v>
          </cell>
          <cell r="Z332">
            <v>1.1869363409813584E-3</v>
          </cell>
          <cell r="AA332">
            <v>40451</v>
          </cell>
          <cell r="AB332">
            <v>103659.07</v>
          </cell>
          <cell r="AC332">
            <v>1.6500000000000001E-2</v>
          </cell>
          <cell r="AD332">
            <v>1</v>
          </cell>
          <cell r="AE332">
            <v>104.867</v>
          </cell>
          <cell r="AF332" t="str">
            <v>AA-</v>
          </cell>
          <cell r="AG332">
            <v>102.262</v>
          </cell>
          <cell r="AH332">
            <v>4.4000000000000004</v>
          </cell>
          <cell r="AI332">
            <v>0.6</v>
          </cell>
          <cell r="AJ332">
            <v>4.9738284764933114E-3</v>
          </cell>
          <cell r="AK332">
            <v>6.1616532494899248E-3</v>
          </cell>
          <cell r="AL332" t="str">
            <v>AA-</v>
          </cell>
          <cell r="AM332" t="str">
            <v>Aa2</v>
          </cell>
          <cell r="AN332" t="str">
            <v>AA-</v>
          </cell>
          <cell r="AO332" t="str">
            <v>Financial</v>
          </cell>
          <cell r="AP332" t="str">
            <v>Banks</v>
          </cell>
          <cell r="AQ332" t="str">
            <v>UNITED STATES</v>
          </cell>
          <cell r="AR332" t="str">
            <v>#N/A Field Not Applicable</v>
          </cell>
        </row>
        <row r="333">
          <cell r="A333" t="str">
            <v>CP Inc</v>
          </cell>
          <cell r="B333" t="str">
            <v>Deutsche Bank</v>
          </cell>
          <cell r="C333" t="str">
            <v>13401302</v>
          </cell>
          <cell r="D333" t="str">
            <v>USD</v>
          </cell>
          <cell r="E333" t="str">
            <v>015</v>
          </cell>
          <cell r="F333" t="str">
            <v>070</v>
          </cell>
          <cell r="G333" t="str">
            <v>BEAR STEARNS COS INC</v>
          </cell>
          <cell r="H333" t="str">
            <v>5.350 FEB 01 12</v>
          </cell>
          <cell r="I333" t="str">
            <v>073902PP7</v>
          </cell>
          <cell r="J333" t="str">
            <v>B</v>
          </cell>
          <cell r="K333" t="str">
            <v>ZZZ</v>
          </cell>
          <cell r="L333">
            <v>10610.83</v>
          </cell>
          <cell r="M333">
            <v>1199271.69</v>
          </cell>
          <cell r="N333">
            <v>1211146.3</v>
          </cell>
          <cell r="O333">
            <v>1257770.5</v>
          </cell>
          <cell r="P333">
            <v>1190000</v>
          </cell>
          <cell r="Q333">
            <v>1268381.33</v>
          </cell>
          <cell r="R333" t="str">
            <v>FA    1</v>
          </cell>
          <cell r="S333">
            <v>40940</v>
          </cell>
          <cell r="T333">
            <v>2012</v>
          </cell>
          <cell r="U333">
            <v>2</v>
          </cell>
          <cell r="V333">
            <v>489</v>
          </cell>
          <cell r="W333" t="str">
            <v>MS</v>
          </cell>
          <cell r="X333">
            <v>5.35</v>
          </cell>
          <cell r="Y333">
            <v>1.29</v>
          </cell>
          <cell r="Z333">
            <v>6.9452350262089744E-4</v>
          </cell>
          <cell r="AA333">
            <v>40451</v>
          </cell>
          <cell r="AB333">
            <v>58498.81</v>
          </cell>
          <cell r="AC333">
            <v>2.3399999999999997E-2</v>
          </cell>
          <cell r="AD333">
            <v>1</v>
          </cell>
          <cell r="AE333">
            <v>105.69499999999999</v>
          </cell>
          <cell r="AF333" t="str">
            <v>A+</v>
          </cell>
          <cell r="AG333">
            <v>101.777</v>
          </cell>
          <cell r="AH333">
            <v>4.3</v>
          </cell>
          <cell r="AI333">
            <v>1</v>
          </cell>
          <cell r="AJ333">
            <v>2.3150783420696581E-3</v>
          </cell>
          <cell r="AK333">
            <v>2.8679537416003288E-3</v>
          </cell>
          <cell r="AL333" t="str">
            <v xml:space="preserve">A+ </v>
          </cell>
          <cell r="AM333" t="str">
            <v>Aa3</v>
          </cell>
          <cell r="AN333" t="str">
            <v xml:space="preserve">A+ </v>
          </cell>
          <cell r="AO333" t="str">
            <v>Financial</v>
          </cell>
          <cell r="AP333" t="str">
            <v>Diversified Finan Serv</v>
          </cell>
          <cell r="AQ333" t="str">
            <v>UNITED STATES</v>
          </cell>
          <cell r="AR333" t="str">
            <v>#N/A Field Not Applicable</v>
          </cell>
        </row>
        <row r="334">
          <cell r="A334" t="str">
            <v>CP Inc</v>
          </cell>
          <cell r="B334" t="str">
            <v>Deutsche Bank</v>
          </cell>
          <cell r="C334" t="str">
            <v>13401302</v>
          </cell>
          <cell r="D334" t="str">
            <v>USD</v>
          </cell>
          <cell r="E334" t="str">
            <v>015</v>
          </cell>
          <cell r="F334" t="str">
            <v>070</v>
          </cell>
          <cell r="G334" t="str">
            <v>BELLSOUTH CORP</v>
          </cell>
          <cell r="H334" t="str">
            <v>4.750 NOV 15 12</v>
          </cell>
          <cell r="I334" t="str">
            <v>079860AJ1</v>
          </cell>
          <cell r="J334" t="str">
            <v>B</v>
          </cell>
          <cell r="K334" t="str">
            <v>CAL</v>
          </cell>
          <cell r="L334">
            <v>26916.67</v>
          </cell>
          <cell r="M334">
            <v>1499543.69</v>
          </cell>
          <cell r="N334">
            <v>1499175</v>
          </cell>
          <cell r="O334">
            <v>1616085</v>
          </cell>
          <cell r="P334">
            <v>1500000</v>
          </cell>
          <cell r="Q334">
            <v>1643001.67</v>
          </cell>
          <cell r="R334" t="str">
            <v>MN   15</v>
          </cell>
          <cell r="S334">
            <v>41228</v>
          </cell>
          <cell r="T334">
            <v>2012</v>
          </cell>
          <cell r="U334">
            <v>11</v>
          </cell>
          <cell r="V334">
            <v>777</v>
          </cell>
          <cell r="W334" t="str">
            <v>MS</v>
          </cell>
          <cell r="X334">
            <v>4.75</v>
          </cell>
          <cell r="Y334">
            <v>2.0099999999999998</v>
          </cell>
          <cell r="Z334">
            <v>1.3531153966569796E-3</v>
          </cell>
          <cell r="AA334">
            <v>40451</v>
          </cell>
          <cell r="AB334">
            <v>116541.31</v>
          </cell>
          <cell r="AC334">
            <v>5.1699999999999996E-2</v>
          </cell>
          <cell r="AD334">
            <v>1</v>
          </cell>
          <cell r="AE334">
            <v>107.73899999999999</v>
          </cell>
          <cell r="AF334" t="str">
            <v>A</v>
          </cell>
          <cell r="AG334">
            <v>99.944999999999993</v>
          </cell>
          <cell r="AH334">
            <v>4.8</v>
          </cell>
          <cell r="AI334">
            <v>1.1000000000000001</v>
          </cell>
          <cell r="AJ334">
            <v>3.231320350225623E-3</v>
          </cell>
          <cell r="AK334">
            <v>4.0030080711886415E-3</v>
          </cell>
          <cell r="AL334" t="str">
            <v xml:space="preserve">A </v>
          </cell>
          <cell r="AM334" t="str">
            <v>A2</v>
          </cell>
          <cell r="AN334" t="str">
            <v xml:space="preserve">A </v>
          </cell>
          <cell r="AO334" t="str">
            <v>Communications</v>
          </cell>
          <cell r="AP334" t="str">
            <v>Telecommunications</v>
          </cell>
          <cell r="AQ334" t="str">
            <v>UNITED STATES</v>
          </cell>
          <cell r="AR334" t="str">
            <v>#N/A Field Not Applicable</v>
          </cell>
        </row>
        <row r="335">
          <cell r="A335" t="str">
            <v>CP Inc</v>
          </cell>
          <cell r="B335" t="str">
            <v>Deutsche Bank</v>
          </cell>
          <cell r="C335" t="str">
            <v>13401302</v>
          </cell>
          <cell r="D335" t="str">
            <v>USD</v>
          </cell>
          <cell r="E335" t="str">
            <v>015</v>
          </cell>
          <cell r="F335" t="str">
            <v>070</v>
          </cell>
          <cell r="G335" t="str">
            <v>BERKSHIRE HATHAWAY F</v>
          </cell>
          <cell r="H335" t="str">
            <v>4.625 OCT 15 13</v>
          </cell>
          <cell r="I335" t="str">
            <v>084664AD3</v>
          </cell>
          <cell r="J335" t="str">
            <v>B</v>
          </cell>
          <cell r="K335" t="str">
            <v>CAL</v>
          </cell>
          <cell r="L335">
            <v>29856.94</v>
          </cell>
          <cell r="M335">
            <v>1425933.82</v>
          </cell>
          <cell r="N335">
            <v>1439368</v>
          </cell>
          <cell r="O335">
            <v>1540280</v>
          </cell>
          <cell r="P335">
            <v>1400000</v>
          </cell>
          <cell r="Q335">
            <v>1570136.94</v>
          </cell>
          <cell r="R335" t="str">
            <v>AO   15</v>
          </cell>
          <cell r="S335">
            <v>41562</v>
          </cell>
          <cell r="T335">
            <v>2013</v>
          </cell>
          <cell r="U335">
            <v>10</v>
          </cell>
          <cell r="V335">
            <v>1111</v>
          </cell>
          <cell r="W335" t="str">
            <v>MS</v>
          </cell>
          <cell r="X335">
            <v>4.625</v>
          </cell>
          <cell r="Y335">
            <v>2.81</v>
          </cell>
          <cell r="Z335">
            <v>1.7988102111001043E-3</v>
          </cell>
          <cell r="AA335">
            <v>40451</v>
          </cell>
          <cell r="AB335">
            <v>114346.18</v>
          </cell>
          <cell r="AC335">
            <v>9.7100000000000006E-2</v>
          </cell>
          <cell r="AD335">
            <v>1</v>
          </cell>
          <cell r="AE335">
            <v>110.02</v>
          </cell>
          <cell r="AF335" t="str">
            <v>AA+</v>
          </cell>
          <cell r="AG335">
            <v>102.81199999999998</v>
          </cell>
          <cell r="AH335">
            <v>4</v>
          </cell>
          <cell r="AI335">
            <v>1.3</v>
          </cell>
          <cell r="AJ335">
            <v>2.5605839303916075E-3</v>
          </cell>
          <cell r="AK335">
            <v>3.1720897433143215E-3</v>
          </cell>
          <cell r="AL335" t="str">
            <v>AA+</v>
          </cell>
          <cell r="AM335" t="str">
            <v>Aa2</v>
          </cell>
          <cell r="AN335" t="str">
            <v>AA+</v>
          </cell>
          <cell r="AO335" t="str">
            <v>Financial</v>
          </cell>
          <cell r="AP335" t="str">
            <v>Insurance</v>
          </cell>
          <cell r="AQ335" t="str">
            <v>UNITED STATES</v>
          </cell>
          <cell r="AR335" t="str">
            <v>#N/A Field Not Applicable</v>
          </cell>
        </row>
        <row r="336">
          <cell r="A336" t="str">
            <v>CP Inc</v>
          </cell>
          <cell r="B336" t="str">
            <v>Deutsche Bank</v>
          </cell>
          <cell r="C336" t="str">
            <v>13401302</v>
          </cell>
          <cell r="D336" t="str">
            <v>USD</v>
          </cell>
          <cell r="E336" t="str">
            <v>015</v>
          </cell>
          <cell r="F336" t="str">
            <v>070</v>
          </cell>
          <cell r="G336" t="str">
            <v>BERKSHIRE HATHAWAY I</v>
          </cell>
          <cell r="H336" t="str">
            <v>2.125 FEB 11 13</v>
          </cell>
          <cell r="I336" t="str">
            <v>084670AU2</v>
          </cell>
          <cell r="J336" t="str">
            <v>B</v>
          </cell>
          <cell r="K336" t="str">
            <v>CAL</v>
          </cell>
          <cell r="L336">
            <v>3246.53</v>
          </cell>
          <cell r="M336">
            <v>1130605.57</v>
          </cell>
          <cell r="N336">
            <v>1132483</v>
          </cell>
          <cell r="O336">
            <v>1133583</v>
          </cell>
          <cell r="P336">
            <v>1100000</v>
          </cell>
          <cell r="Q336">
            <v>1136829.53</v>
          </cell>
          <cell r="R336" t="str">
            <v>FA   11</v>
          </cell>
          <cell r="S336">
            <v>41316</v>
          </cell>
          <cell r="T336">
            <v>2013</v>
          </cell>
          <cell r="U336">
            <v>2</v>
          </cell>
          <cell r="V336">
            <v>865</v>
          </cell>
          <cell r="W336" t="str">
            <v>MS</v>
          </cell>
          <cell r="X336">
            <v>2.125</v>
          </cell>
          <cell r="Y336">
            <v>2.2999999999999998</v>
          </cell>
          <cell r="Z336">
            <v>1.1673971034210514E-3</v>
          </cell>
          <cell r="AA336">
            <v>40451</v>
          </cell>
          <cell r="AB336">
            <v>2977.43</v>
          </cell>
          <cell r="AC336">
            <v>6.5299999999999997E-2</v>
          </cell>
          <cell r="AD336">
            <v>1</v>
          </cell>
          <cell r="AE336">
            <v>103.053</v>
          </cell>
          <cell r="AF336" t="str">
            <v>AA+</v>
          </cell>
          <cell r="AG336">
            <v>102.95300000000002</v>
          </cell>
          <cell r="AH336">
            <v>0.9</v>
          </cell>
          <cell r="AI336">
            <v>0.8</v>
          </cell>
          <cell r="AJ336">
            <v>4.5680756220823758E-4</v>
          </cell>
          <cell r="AK336">
            <v>5.6590005332399261E-4</v>
          </cell>
          <cell r="AL336" t="str">
            <v>AA+</v>
          </cell>
          <cell r="AM336" t="str">
            <v>Aa2</v>
          </cell>
          <cell r="AN336" t="str">
            <v>AA+</v>
          </cell>
          <cell r="AO336" t="str">
            <v>Financial</v>
          </cell>
          <cell r="AP336" t="str">
            <v>Insurance</v>
          </cell>
          <cell r="AQ336" t="str">
            <v>UNITED STATES</v>
          </cell>
          <cell r="AR336" t="str">
            <v>#N/A Field Not Applicable</v>
          </cell>
        </row>
        <row r="337">
          <cell r="A337" t="str">
            <v>CP Inc</v>
          </cell>
          <cell r="B337" t="str">
            <v>Deutsche Bank</v>
          </cell>
          <cell r="C337" t="str">
            <v>13401302</v>
          </cell>
          <cell r="D337" t="str">
            <v>USD</v>
          </cell>
          <cell r="E337" t="str">
            <v>015</v>
          </cell>
          <cell r="F337" t="str">
            <v>070</v>
          </cell>
          <cell r="G337" t="str">
            <v>BOEING CAP CORP</v>
          </cell>
          <cell r="H337" t="str">
            <v>6.100 MAR 01 11</v>
          </cell>
          <cell r="I337" t="str">
            <v>097014AD6</v>
          </cell>
          <cell r="J337" t="str">
            <v>B</v>
          </cell>
          <cell r="K337" t="str">
            <v>ZZZ</v>
          </cell>
          <cell r="L337">
            <v>8387.5</v>
          </cell>
          <cell r="M337">
            <v>1668272.55</v>
          </cell>
          <cell r="N337">
            <v>1779723</v>
          </cell>
          <cell r="O337">
            <v>1688544</v>
          </cell>
          <cell r="P337">
            <v>1650000</v>
          </cell>
          <cell r="Q337">
            <v>1696931.5</v>
          </cell>
          <cell r="R337" t="str">
            <v>MS    1</v>
          </cell>
          <cell r="S337">
            <v>40603</v>
          </cell>
          <cell r="T337">
            <v>2011</v>
          </cell>
          <cell r="U337">
            <v>3</v>
          </cell>
          <cell r="V337">
            <v>152</v>
          </cell>
          <cell r="W337" t="str">
            <v>MS</v>
          </cell>
          <cell r="X337">
            <v>6.1</v>
          </cell>
          <cell r="Y337">
            <v>0.42</v>
          </cell>
          <cell r="Z337">
            <v>3.1455453361752797E-4</v>
          </cell>
          <cell r="AA337">
            <v>40451</v>
          </cell>
          <cell r="AB337">
            <v>20271.45</v>
          </cell>
          <cell r="AC337">
            <v>3.8E-3</v>
          </cell>
          <cell r="AD337">
            <v>1</v>
          </cell>
          <cell r="AE337">
            <v>102.336</v>
          </cell>
          <cell r="AF337" t="str">
            <v>A</v>
          </cell>
          <cell r="AG337">
            <v>107.86199999999999</v>
          </cell>
          <cell r="AH337">
            <v>3.3</v>
          </cell>
          <cell r="AI337">
            <v>0.5</v>
          </cell>
          <cell r="AJ337">
            <v>2.4714999069948627E-3</v>
          </cell>
          <cell r="AK337">
            <v>3.0617311202065173E-3</v>
          </cell>
          <cell r="AL337" t="str">
            <v xml:space="preserve">A </v>
          </cell>
          <cell r="AM337" t="str">
            <v>A2</v>
          </cell>
          <cell r="AN337" t="str">
            <v xml:space="preserve">A </v>
          </cell>
          <cell r="AO337" t="str">
            <v>Financial</v>
          </cell>
          <cell r="AP337" t="str">
            <v>Diversified Finan Serv</v>
          </cell>
          <cell r="AQ337" t="str">
            <v>UNITED STATES</v>
          </cell>
          <cell r="AR337" t="str">
            <v>#N/A Field Not Applicable</v>
          </cell>
        </row>
        <row r="338">
          <cell r="A338" t="str">
            <v>CP Inc</v>
          </cell>
          <cell r="B338" t="str">
            <v>Deutsche Bank</v>
          </cell>
          <cell r="C338" t="str">
            <v>13401302</v>
          </cell>
          <cell r="D338" t="str">
            <v>USD</v>
          </cell>
          <cell r="E338" t="str">
            <v>015</v>
          </cell>
          <cell r="F338" t="str">
            <v>070</v>
          </cell>
          <cell r="G338" t="str">
            <v>BROWN FORMAN CORP</v>
          </cell>
          <cell r="H338" t="str">
            <v>5.200 APR 01 12</v>
          </cell>
          <cell r="I338" t="str">
            <v>115637AH3</v>
          </cell>
          <cell r="J338" t="str">
            <v>B</v>
          </cell>
          <cell r="K338" t="str">
            <v>ZZZ</v>
          </cell>
          <cell r="L338">
            <v>26000</v>
          </cell>
          <cell r="M338">
            <v>1009784.81</v>
          </cell>
          <cell r="N338">
            <v>1023230</v>
          </cell>
          <cell r="O338">
            <v>1061750</v>
          </cell>
          <cell r="P338">
            <v>1000000</v>
          </cell>
          <cell r="Q338">
            <v>1087750</v>
          </cell>
          <cell r="R338" t="str">
            <v>AO    1</v>
          </cell>
          <cell r="S338">
            <v>41000</v>
          </cell>
          <cell r="T338">
            <v>2012</v>
          </cell>
          <cell r="U338">
            <v>4</v>
          </cell>
          <cell r="V338">
            <v>549</v>
          </cell>
          <cell r="W338" t="str">
            <v>MS</v>
          </cell>
          <cell r="X338">
            <v>5.2</v>
          </cell>
          <cell r="Y338">
            <v>1.42</v>
          </cell>
          <cell r="Z338">
            <v>6.4371974778046684E-4</v>
          </cell>
          <cell r="AA338">
            <v>40451</v>
          </cell>
          <cell r="AB338">
            <v>51965.19</v>
          </cell>
          <cell r="AC338">
            <v>2.81E-2</v>
          </cell>
          <cell r="AD338">
            <v>1</v>
          </cell>
          <cell r="AE338">
            <v>106.175</v>
          </cell>
          <cell r="AF338" t="str">
            <v>A</v>
          </cell>
          <cell r="AG338">
            <v>102.32299999999999</v>
          </cell>
          <cell r="AH338">
            <v>4.5</v>
          </cell>
          <cell r="AI338">
            <v>1</v>
          </cell>
          <cell r="AJ338">
            <v>2.0399569471916206E-3</v>
          </cell>
          <cell r="AK338">
            <v>2.5271292349318508E-3</v>
          </cell>
          <cell r="AL338" t="str">
            <v xml:space="preserve">A </v>
          </cell>
          <cell r="AM338" t="str">
            <v>A2</v>
          </cell>
          <cell r="AN338" t="str">
            <v xml:space="preserve">A </v>
          </cell>
          <cell r="AO338" t="str">
            <v>Consumer, Non-cyclical</v>
          </cell>
          <cell r="AP338" t="str">
            <v>Beverages</v>
          </cell>
          <cell r="AQ338" t="str">
            <v>UNITED STATES</v>
          </cell>
          <cell r="AR338" t="str">
            <v>#N/A Field Not Applicable</v>
          </cell>
        </row>
        <row r="339">
          <cell r="A339" t="str">
            <v>CP Inc</v>
          </cell>
          <cell r="B339" t="str">
            <v>Deutsche Bank</v>
          </cell>
          <cell r="C339" t="str">
            <v>13401302</v>
          </cell>
          <cell r="D339" t="str">
            <v>USD</v>
          </cell>
          <cell r="E339" t="str">
            <v>015</v>
          </cell>
          <cell r="F339" t="str">
            <v>070</v>
          </cell>
          <cell r="G339" t="str">
            <v>COLGATE PALMOLIVE CO</v>
          </cell>
          <cell r="H339" t="str">
            <v>4.200 MAY 15 13</v>
          </cell>
          <cell r="I339" t="str">
            <v>19416QDL1</v>
          </cell>
          <cell r="J339" t="str">
            <v>B</v>
          </cell>
          <cell r="K339" t="str">
            <v>CAL</v>
          </cell>
          <cell r="L339">
            <v>11900</v>
          </cell>
          <cell r="M339">
            <v>779525.03</v>
          </cell>
          <cell r="N339">
            <v>792112.5</v>
          </cell>
          <cell r="O339">
            <v>814342.5</v>
          </cell>
          <cell r="P339">
            <v>750000</v>
          </cell>
          <cell r="Q339">
            <v>826242.5</v>
          </cell>
          <cell r="R339" t="str">
            <v>MN   15</v>
          </cell>
          <cell r="S339">
            <v>41409</v>
          </cell>
          <cell r="T339">
            <v>2013</v>
          </cell>
          <cell r="U339">
            <v>5</v>
          </cell>
          <cell r="V339">
            <v>958</v>
          </cell>
          <cell r="W339" t="str">
            <v>MS</v>
          </cell>
          <cell r="X339">
            <v>4.2</v>
          </cell>
          <cell r="Y339">
            <v>2.4700000000000002</v>
          </cell>
          <cell r="Z339">
            <v>8.6438390684488579E-4</v>
          </cell>
          <cell r="AA339">
            <v>40451</v>
          </cell>
          <cell r="AB339">
            <v>34817.47</v>
          </cell>
          <cell r="AC339">
            <v>7.5800000000000006E-2</v>
          </cell>
          <cell r="AD339">
            <v>1</v>
          </cell>
          <cell r="AE339">
            <v>108.57899999999999</v>
          </cell>
          <cell r="AF339" t="str">
            <v>AA-</v>
          </cell>
          <cell r="AG339">
            <v>105.61499999999999</v>
          </cell>
          <cell r="AH339">
            <v>2.2999999999999998</v>
          </cell>
          <cell r="AI339">
            <v>0.9</v>
          </cell>
          <cell r="AJ339">
            <v>8.048918970620393E-4</v>
          </cell>
          <cell r="AK339">
            <v>9.9711214338396039E-4</v>
          </cell>
          <cell r="AL339" t="str">
            <v>AA-</v>
          </cell>
          <cell r="AM339" t="str">
            <v>Aa3</v>
          </cell>
          <cell r="AN339" t="str">
            <v>AA-</v>
          </cell>
          <cell r="AO339" t="str">
            <v>Consumer, Non-cyclical</v>
          </cell>
          <cell r="AP339" t="str">
            <v>Cosmetics/Personal Care</v>
          </cell>
          <cell r="AQ339" t="str">
            <v>UNITED STATES</v>
          </cell>
          <cell r="AR339" t="str">
            <v>#N/A Field Not Applicable</v>
          </cell>
        </row>
        <row r="340">
          <cell r="A340" t="str">
            <v>CP Inc</v>
          </cell>
          <cell r="B340" t="str">
            <v>Deutsche Bank</v>
          </cell>
          <cell r="C340" t="str">
            <v>13401302</v>
          </cell>
          <cell r="D340" t="str">
            <v>USD</v>
          </cell>
          <cell r="E340" t="str">
            <v>015</v>
          </cell>
          <cell r="F340" t="str">
            <v>070</v>
          </cell>
          <cell r="G340" t="str">
            <v>DEERE JOHN CAP CORP</v>
          </cell>
          <cell r="H340" t="str">
            <v>5.400 OCT 17 11</v>
          </cell>
          <cell r="I340" t="str">
            <v>24422EQD4</v>
          </cell>
          <cell r="J340" t="str">
            <v>B</v>
          </cell>
          <cell r="K340" t="str">
            <v>ZZZ</v>
          </cell>
          <cell r="L340">
            <v>25830</v>
          </cell>
          <cell r="M340">
            <v>1068064.08</v>
          </cell>
          <cell r="N340">
            <v>1111351.5</v>
          </cell>
          <cell r="O340">
            <v>1100526</v>
          </cell>
          <cell r="P340">
            <v>1050000</v>
          </cell>
          <cell r="Q340">
            <v>1126356</v>
          </cell>
          <cell r="R340" t="str">
            <v>AO   17</v>
          </cell>
          <cell r="S340">
            <v>40833</v>
          </cell>
          <cell r="T340">
            <v>2011</v>
          </cell>
          <cell r="U340">
            <v>10</v>
          </cell>
          <cell r="V340">
            <v>382</v>
          </cell>
          <cell r="W340" t="str">
            <v>MS</v>
          </cell>
          <cell r="X340">
            <v>5.4</v>
          </cell>
          <cell r="Y340">
            <v>1.01</v>
          </cell>
          <cell r="Z340">
            <v>4.842820119581814E-4</v>
          </cell>
          <cell r="AA340">
            <v>40451</v>
          </cell>
          <cell r="AB340">
            <v>32461.919999999998</v>
          </cell>
          <cell r="AC340">
            <v>1.54E-2</v>
          </cell>
          <cell r="AD340">
            <v>1</v>
          </cell>
          <cell r="AE340">
            <v>104.81200000000001</v>
          </cell>
          <cell r="AF340" t="str">
            <v>A</v>
          </cell>
          <cell r="AG340">
            <v>105.84300000000002</v>
          </cell>
          <cell r="AH340">
            <v>3.6</v>
          </cell>
          <cell r="AI340">
            <v>0.8</v>
          </cell>
          <cell r="AJ340">
            <v>1.7261537059895576E-3</v>
          </cell>
          <cell r="AK340">
            <v>2.1383850773897786E-3</v>
          </cell>
          <cell r="AL340" t="str">
            <v xml:space="preserve">A </v>
          </cell>
          <cell r="AM340" t="str">
            <v>A2</v>
          </cell>
          <cell r="AN340" t="str">
            <v xml:space="preserve">A </v>
          </cell>
          <cell r="AO340" t="str">
            <v>Financial</v>
          </cell>
          <cell r="AP340" t="str">
            <v>Diversified Finan Serv</v>
          </cell>
          <cell r="AQ340" t="str">
            <v>UNITED STATES</v>
          </cell>
          <cell r="AR340" t="str">
            <v>#N/A Field Not Applicable</v>
          </cell>
        </row>
        <row r="341">
          <cell r="A341" t="str">
            <v>CP Inc</v>
          </cell>
          <cell r="B341" t="str">
            <v>Deutsche Bank</v>
          </cell>
          <cell r="C341" t="str">
            <v>13401302</v>
          </cell>
          <cell r="D341" t="str">
            <v>USD</v>
          </cell>
          <cell r="E341" t="str">
            <v>015</v>
          </cell>
          <cell r="F341" t="str">
            <v>070</v>
          </cell>
          <cell r="G341" t="str">
            <v>GOLDMAN SACHS GROUP</v>
          </cell>
          <cell r="H341" t="str">
            <v>6.875 JAN 15 11</v>
          </cell>
          <cell r="I341" t="str">
            <v>38141GAZ7</v>
          </cell>
          <cell r="J341" t="str">
            <v>B</v>
          </cell>
          <cell r="K341" t="str">
            <v>ZZZ</v>
          </cell>
          <cell r="L341">
            <v>14513.89</v>
          </cell>
          <cell r="M341">
            <v>1005953.28</v>
          </cell>
          <cell r="N341">
            <v>1056500</v>
          </cell>
          <cell r="O341">
            <v>1017780</v>
          </cell>
          <cell r="P341">
            <v>1000000</v>
          </cell>
          <cell r="Q341">
            <v>1032293.89</v>
          </cell>
          <cell r="R341" t="str">
            <v>JJ   15</v>
          </cell>
          <cell r="S341">
            <v>40558</v>
          </cell>
          <cell r="T341">
            <v>2011</v>
          </cell>
          <cell r="U341">
            <v>1</v>
          </cell>
          <cell r="V341">
            <v>107</v>
          </cell>
          <cell r="W341" t="str">
            <v>MS</v>
          </cell>
          <cell r="X341">
            <v>6.875</v>
          </cell>
          <cell r="Y341">
            <v>0.28999999999999998</v>
          </cell>
          <cell r="Z341">
            <v>1.3096506523228608E-4</v>
          </cell>
          <cell r="AA341">
            <v>40451</v>
          </cell>
          <cell r="AB341">
            <v>11826.72</v>
          </cell>
          <cell r="AC341">
            <v>2.3E-3</v>
          </cell>
          <cell r="AD341">
            <v>1</v>
          </cell>
          <cell r="AE341">
            <v>101.77799999999999</v>
          </cell>
          <cell r="AF341" t="str">
            <v>A</v>
          </cell>
          <cell r="AG341">
            <v>105.65</v>
          </cell>
          <cell r="AH341">
            <v>4.7</v>
          </cell>
          <cell r="AI341">
            <v>0.7</v>
          </cell>
          <cell r="AJ341">
            <v>2.1225372641094638E-3</v>
          </cell>
          <cell r="AK341">
            <v>2.6294309689955629E-3</v>
          </cell>
          <cell r="AL341" t="str">
            <v xml:space="preserve">A </v>
          </cell>
          <cell r="AM341" t="str">
            <v>A1</v>
          </cell>
          <cell r="AN341" t="str">
            <v xml:space="preserve">A </v>
          </cell>
          <cell r="AO341" t="str">
            <v>Financial</v>
          </cell>
          <cell r="AP341" t="str">
            <v>Banks</v>
          </cell>
          <cell r="AQ341" t="str">
            <v>UNITED STATES</v>
          </cell>
          <cell r="AR341" t="str">
            <v>#N/A Field Not Applicable</v>
          </cell>
        </row>
        <row r="342">
          <cell r="A342" t="str">
            <v>CP Inc</v>
          </cell>
          <cell r="B342" t="str">
            <v>Deutsche Bank</v>
          </cell>
          <cell r="C342" t="str">
            <v>13401302</v>
          </cell>
          <cell r="D342" t="str">
            <v>USD</v>
          </cell>
          <cell r="E342" t="str">
            <v>015</v>
          </cell>
          <cell r="F342" t="str">
            <v>070</v>
          </cell>
          <cell r="G342" t="str">
            <v>GOLDMAN SACHS</v>
          </cell>
          <cell r="H342" t="str">
            <v>8.000 MAR 01 13</v>
          </cell>
          <cell r="I342" t="str">
            <v>38142EAE8</v>
          </cell>
          <cell r="J342" t="str">
            <v>B</v>
          </cell>
          <cell r="K342" t="str">
            <v>ZZZ</v>
          </cell>
          <cell r="L342">
            <v>6500</v>
          </cell>
          <cell r="M342">
            <v>1024263.92</v>
          </cell>
          <cell r="N342">
            <v>1071349.5</v>
          </cell>
          <cell r="O342">
            <v>1097332.03</v>
          </cell>
          <cell r="P342">
            <v>975000</v>
          </cell>
          <cell r="Q342">
            <v>1103832.03</v>
          </cell>
          <cell r="R342" t="str">
            <v>MS    1</v>
          </cell>
          <cell r="S342">
            <v>41334</v>
          </cell>
          <cell r="T342">
            <v>2013</v>
          </cell>
          <cell r="U342">
            <v>3</v>
          </cell>
          <cell r="V342">
            <v>883</v>
          </cell>
          <cell r="W342" t="str">
            <v>MS</v>
          </cell>
          <cell r="X342">
            <v>8</v>
          </cell>
          <cell r="Y342">
            <v>2.2200000000000002</v>
          </cell>
          <cell r="Z342">
            <v>1.0208090319280827E-3</v>
          </cell>
          <cell r="AA342">
            <v>40451</v>
          </cell>
          <cell r="AB342">
            <v>73068.11</v>
          </cell>
          <cell r="AC342">
            <v>6.2400000000000004E-2</v>
          </cell>
          <cell r="AD342">
            <v>1</v>
          </cell>
          <cell r="AE342">
            <v>112.54700000000001</v>
          </cell>
          <cell r="AF342" t="str">
            <v>A</v>
          </cell>
          <cell r="AG342">
            <v>109.88200000000001</v>
          </cell>
          <cell r="AH342">
            <v>4.3</v>
          </cell>
          <cell r="AI342">
            <v>2.6</v>
          </cell>
          <cell r="AJ342">
            <v>1.9772427195003401E-3</v>
          </cell>
          <cell r="AK342">
            <v>2.4494379098953128E-3</v>
          </cell>
          <cell r="AL342" t="str">
            <v xml:space="preserve">A </v>
          </cell>
          <cell r="AM342" t="str">
            <v>A1</v>
          </cell>
          <cell r="AN342" t="str">
            <v xml:space="preserve">A </v>
          </cell>
          <cell r="AO342" t="str">
            <v>Financial</v>
          </cell>
          <cell r="AP342" t="str">
            <v>Diversified Finan Serv</v>
          </cell>
          <cell r="AQ342" t="str">
            <v>UNITED STATES</v>
          </cell>
          <cell r="AR342" t="str">
            <v>#N/A Field Not Applicable</v>
          </cell>
        </row>
        <row r="343">
          <cell r="A343" t="str">
            <v>CP Inc</v>
          </cell>
          <cell r="B343" t="str">
            <v>Deutsche Bank</v>
          </cell>
          <cell r="C343" t="str">
            <v>13401302</v>
          </cell>
          <cell r="D343" t="str">
            <v>USD</v>
          </cell>
          <cell r="E343" t="str">
            <v>015</v>
          </cell>
          <cell r="F343" t="str">
            <v>070</v>
          </cell>
          <cell r="G343" t="str">
            <v>HERSHEY FOODS CORP</v>
          </cell>
          <cell r="H343" t="str">
            <v>6.950 AUG 15 12</v>
          </cell>
          <cell r="I343" t="str">
            <v>427866AK4</v>
          </cell>
          <cell r="J343" t="str">
            <v>B</v>
          </cell>
          <cell r="K343" t="str">
            <v>ZZZ</v>
          </cell>
          <cell r="L343">
            <v>17761.11</v>
          </cell>
          <cell r="M343">
            <v>2080276.82</v>
          </cell>
          <cell r="N343">
            <v>2159380</v>
          </cell>
          <cell r="O343">
            <v>2221900</v>
          </cell>
          <cell r="P343">
            <v>2000000</v>
          </cell>
          <cell r="Q343">
            <v>2239661.11</v>
          </cell>
          <cell r="R343" t="str">
            <v>FA   15</v>
          </cell>
          <cell r="S343">
            <v>41136</v>
          </cell>
          <cell r="T343">
            <v>2012</v>
          </cell>
          <cell r="U343">
            <v>8</v>
          </cell>
          <cell r="V343">
            <v>685</v>
          </cell>
          <cell r="W343" t="str">
            <v>MS</v>
          </cell>
          <cell r="X343">
            <v>6.95</v>
          </cell>
          <cell r="Y343">
            <v>1.77</v>
          </cell>
          <cell r="Z343">
            <v>1.6530045572211293E-3</v>
          </cell>
          <cell r="AA343">
            <v>40451</v>
          </cell>
          <cell r="AB343">
            <v>141623.18</v>
          </cell>
          <cell r="AC343">
            <v>4.1299999999999996E-2</v>
          </cell>
          <cell r="AD343">
            <v>1</v>
          </cell>
          <cell r="AE343">
            <v>111.095</v>
          </cell>
          <cell r="AF343" t="str">
            <v>A</v>
          </cell>
          <cell r="AG343">
            <v>107.96899999999999</v>
          </cell>
          <cell r="AH343">
            <v>4.5999999999999996</v>
          </cell>
          <cell r="AI343">
            <v>1</v>
          </cell>
          <cell r="AJ343">
            <v>4.2959440470153641E-3</v>
          </cell>
          <cell r="AK343">
            <v>5.3218798601557911E-3</v>
          </cell>
          <cell r="AL343" t="str">
            <v xml:space="preserve">A </v>
          </cell>
          <cell r="AM343" t="str">
            <v>A2</v>
          </cell>
          <cell r="AN343" t="str">
            <v xml:space="preserve">A </v>
          </cell>
          <cell r="AO343" t="str">
            <v>Consumer, Non-cyclical</v>
          </cell>
          <cell r="AP343" t="str">
            <v>Food</v>
          </cell>
          <cell r="AQ343" t="str">
            <v>UNITED STATES</v>
          </cell>
          <cell r="AR343" t="str">
            <v>#N/A Field Not Applicable</v>
          </cell>
        </row>
        <row r="344">
          <cell r="A344" t="str">
            <v>CP Inc</v>
          </cell>
          <cell r="B344" t="str">
            <v>Deutsche Bank</v>
          </cell>
          <cell r="C344" t="str">
            <v>13401302</v>
          </cell>
          <cell r="D344" t="str">
            <v>USD</v>
          </cell>
          <cell r="E344" t="str">
            <v>015</v>
          </cell>
          <cell r="F344" t="str">
            <v>070</v>
          </cell>
          <cell r="G344" t="str">
            <v>IBM INTL GROUP CAP</v>
          </cell>
          <cell r="H344" t="str">
            <v>5.050 OCT 22 12</v>
          </cell>
          <cell r="I344" t="str">
            <v>44924EAB6</v>
          </cell>
          <cell r="J344" t="str">
            <v>B</v>
          </cell>
          <cell r="K344" t="str">
            <v>CAL</v>
          </cell>
          <cell r="L344">
            <v>44608.33</v>
          </cell>
          <cell r="M344">
            <v>2023960.88</v>
          </cell>
          <cell r="N344">
            <v>2049260</v>
          </cell>
          <cell r="O344">
            <v>2175000</v>
          </cell>
          <cell r="P344">
            <v>2000000</v>
          </cell>
          <cell r="Q344">
            <v>2219608.33</v>
          </cell>
          <cell r="R344" t="str">
            <v>AO   22</v>
          </cell>
          <cell r="S344">
            <v>41204</v>
          </cell>
          <cell r="T344">
            <v>2012</v>
          </cell>
          <cell r="U344">
            <v>10</v>
          </cell>
          <cell r="V344">
            <v>753</v>
          </cell>
          <cell r="W344" t="str">
            <v>MS</v>
          </cell>
          <cell r="X344">
            <v>5.05</v>
          </cell>
          <cell r="Y344">
            <v>1.94</v>
          </cell>
          <cell r="Z344">
            <v>1.7627206758856376E-3</v>
          </cell>
          <cell r="AA344">
            <v>40451</v>
          </cell>
          <cell r="AB344">
            <v>151039.12</v>
          </cell>
          <cell r="AC344">
            <v>4.8899999999999999E-2</v>
          </cell>
          <cell r="AD344">
            <v>1</v>
          </cell>
          <cell r="AE344">
            <v>108.75</v>
          </cell>
          <cell r="AF344" t="str">
            <v>A+</v>
          </cell>
          <cell r="AG344">
            <v>102.46299999999999</v>
          </cell>
          <cell r="AH344">
            <v>4.4000000000000004</v>
          </cell>
          <cell r="AI344">
            <v>0.8</v>
          </cell>
          <cell r="AJ344">
            <v>3.9979231824210336E-3</v>
          </cell>
          <cell r="AK344">
            <v>4.9526871472542608E-3</v>
          </cell>
          <cell r="AL344" t="str">
            <v xml:space="preserve">A+ </v>
          </cell>
          <cell r="AM344" t="str">
            <v>A1</v>
          </cell>
          <cell r="AN344" t="str">
            <v xml:space="preserve">A+ </v>
          </cell>
          <cell r="AO344" t="str">
            <v>Financial</v>
          </cell>
          <cell r="AP344" t="str">
            <v>Diversified Finan Serv</v>
          </cell>
          <cell r="AQ344" t="str">
            <v>UNITED STATES</v>
          </cell>
          <cell r="AR344" t="str">
            <v>#N/A Field Not Applicable</v>
          </cell>
        </row>
        <row r="345">
          <cell r="A345" t="str">
            <v>CP Inc</v>
          </cell>
          <cell r="B345" t="str">
            <v>Deutsche Bank</v>
          </cell>
          <cell r="C345" t="str">
            <v>13401302</v>
          </cell>
          <cell r="D345" t="str">
            <v>USD</v>
          </cell>
          <cell r="E345" t="str">
            <v>015</v>
          </cell>
          <cell r="F345" t="str">
            <v>070</v>
          </cell>
          <cell r="G345" t="str">
            <v>JPMORGAN CHASE &amp; CO</v>
          </cell>
          <cell r="H345" t="str">
            <v>2.200 JUN 15 12</v>
          </cell>
          <cell r="I345" t="str">
            <v>481247AK0</v>
          </cell>
          <cell r="J345" t="str">
            <v>B</v>
          </cell>
          <cell r="K345" t="str">
            <v>ZZZ</v>
          </cell>
          <cell r="L345">
            <v>9068.89</v>
          </cell>
          <cell r="M345">
            <v>1399552.35</v>
          </cell>
          <cell r="N345">
            <v>1399132</v>
          </cell>
          <cell r="O345">
            <v>1439634</v>
          </cell>
          <cell r="P345">
            <v>1400000</v>
          </cell>
          <cell r="Q345">
            <v>1448702.89</v>
          </cell>
          <cell r="R345" t="str">
            <v>JD   15</v>
          </cell>
          <cell r="S345">
            <v>41075</v>
          </cell>
          <cell r="T345">
            <v>2012</v>
          </cell>
          <cell r="U345">
            <v>6</v>
          </cell>
          <cell r="V345">
            <v>624</v>
          </cell>
          <cell r="W345" t="str">
            <v>MS</v>
          </cell>
          <cell r="X345">
            <v>2.2000000000000002</v>
          </cell>
          <cell r="Y345">
            <v>1.67</v>
          </cell>
          <cell r="Z345">
            <v>1.0492652105417353E-3</v>
          </cell>
          <cell r="AA345">
            <v>40451</v>
          </cell>
          <cell r="AB345">
            <v>40081.65</v>
          </cell>
          <cell r="AC345">
            <v>3.6699999999999997E-2</v>
          </cell>
          <cell r="AD345">
            <v>1</v>
          </cell>
          <cell r="AE345">
            <v>102.831</v>
          </cell>
          <cell r="AF345" t="str">
            <v>AAA</v>
          </cell>
          <cell r="AG345">
            <v>99.938000000000017</v>
          </cell>
          <cell r="AH345">
            <v>2.2000000000000002</v>
          </cell>
          <cell r="AI345">
            <v>0.5</v>
          </cell>
          <cell r="AJ345">
            <v>1.3822655468214479E-3</v>
          </cell>
          <cell r="AK345">
            <v>1.7123712726489304E-3</v>
          </cell>
          <cell r="AL345" t="str">
            <v>AAA</v>
          </cell>
          <cell r="AM345" t="str">
            <v>Aaa</v>
          </cell>
          <cell r="AN345" t="str">
            <v>AAA</v>
          </cell>
          <cell r="AO345" t="str">
            <v>Financial</v>
          </cell>
          <cell r="AP345" t="str">
            <v>Banks</v>
          </cell>
          <cell r="AQ345" t="str">
            <v>UNITED STATES</v>
          </cell>
          <cell r="AR345" t="str">
            <v>#N/A Field Not Applicable</v>
          </cell>
        </row>
        <row r="346">
          <cell r="A346" t="str">
            <v>CP Inc</v>
          </cell>
          <cell r="B346" t="str">
            <v>Deutsche Bank</v>
          </cell>
          <cell r="C346" t="str">
            <v>13401302</v>
          </cell>
          <cell r="D346" t="str">
            <v>USD</v>
          </cell>
          <cell r="E346" t="str">
            <v>150</v>
          </cell>
          <cell r="F346" t="str">
            <v>070</v>
          </cell>
          <cell r="G346" t="str">
            <v>KREDITANSTALT FUR WI</v>
          </cell>
          <cell r="H346" t="str">
            <v>2.000 JAN 17 12</v>
          </cell>
          <cell r="I346" t="str">
            <v>500769DA9</v>
          </cell>
          <cell r="J346" t="str">
            <v>B</v>
          </cell>
          <cell r="K346" t="str">
            <v>ZZZ</v>
          </cell>
          <cell r="L346">
            <v>8222.2199999999993</v>
          </cell>
          <cell r="M346">
            <v>1994762.15</v>
          </cell>
          <cell r="N346">
            <v>1989480</v>
          </cell>
          <cell r="O346">
            <v>2035000</v>
          </cell>
          <cell r="P346">
            <v>2000000</v>
          </cell>
          <cell r="Q346">
            <v>2043222.22</v>
          </cell>
          <cell r="R346" t="str">
            <v>JJ   17</v>
          </cell>
          <cell r="S346">
            <v>40925</v>
          </cell>
          <cell r="T346">
            <v>2012</v>
          </cell>
          <cell r="U346">
            <v>1</v>
          </cell>
          <cell r="V346">
            <v>474</v>
          </cell>
          <cell r="W346" t="str">
            <v>MS</v>
          </cell>
          <cell r="X346">
            <v>2</v>
          </cell>
          <cell r="Y346">
            <v>1.28</v>
          </cell>
          <cell r="Z346">
            <v>1.1462536809722995E-3</v>
          </cell>
          <cell r="AA346">
            <v>40451</v>
          </cell>
          <cell r="AB346">
            <v>40237.85</v>
          </cell>
          <cell r="AC346">
            <v>2.2799999999999997E-2</v>
          </cell>
          <cell r="AD346">
            <v>1</v>
          </cell>
          <cell r="AE346">
            <v>101.75</v>
          </cell>
          <cell r="AF346" t="str">
            <v>AAA</v>
          </cell>
          <cell r="AG346">
            <v>99.47399999999999</v>
          </cell>
          <cell r="AH346">
            <v>2.2999999999999998</v>
          </cell>
          <cell r="AI346">
            <v>0.6</v>
          </cell>
          <cell r="AJ346">
            <v>2.0596745829971003E-3</v>
          </cell>
          <cell r="AK346">
            <v>2.5515557376364129E-3</v>
          </cell>
          <cell r="AL346" t="str">
            <v>AAA</v>
          </cell>
          <cell r="AM346" t="str">
            <v>Aaa</v>
          </cell>
          <cell r="AN346" t="str">
            <v>AAA</v>
          </cell>
          <cell r="AO346" t="str">
            <v>Financial</v>
          </cell>
          <cell r="AP346" t="str">
            <v>Banks</v>
          </cell>
          <cell r="AQ346" t="str">
            <v>GERMANY</v>
          </cell>
          <cell r="AR346" t="str">
            <v>#N/A Field Not Applicable</v>
          </cell>
        </row>
        <row r="347">
          <cell r="A347" t="str">
            <v>CP Inc</v>
          </cell>
          <cell r="B347" t="str">
            <v>Deutsche Bank</v>
          </cell>
          <cell r="C347" t="str">
            <v>13401302</v>
          </cell>
          <cell r="D347" t="str">
            <v>USD</v>
          </cell>
          <cell r="E347" t="str">
            <v>015</v>
          </cell>
          <cell r="F347" t="str">
            <v>070</v>
          </cell>
          <cell r="G347" t="str">
            <v>ELI LILLY &amp; CO</v>
          </cell>
          <cell r="H347" t="str">
            <v>6.000 MAR 15 12</v>
          </cell>
          <cell r="I347" t="str">
            <v>532457AU2</v>
          </cell>
          <cell r="J347" t="str">
            <v>B</v>
          </cell>
          <cell r="K347" t="str">
            <v>CAL</v>
          </cell>
          <cell r="L347">
            <v>2866.67</v>
          </cell>
          <cell r="M347">
            <v>1111397.25</v>
          </cell>
          <cell r="N347">
            <v>1156979.5</v>
          </cell>
          <cell r="O347">
            <v>1160043.25</v>
          </cell>
          <cell r="P347">
            <v>1075000</v>
          </cell>
          <cell r="Q347">
            <v>1162909.92</v>
          </cell>
          <cell r="R347" t="str">
            <v>MS   15</v>
          </cell>
          <cell r="S347">
            <v>40983</v>
          </cell>
          <cell r="T347">
            <v>2012</v>
          </cell>
          <cell r="U347">
            <v>3</v>
          </cell>
          <cell r="V347">
            <v>532</v>
          </cell>
          <cell r="W347" t="str">
            <v>MS</v>
          </cell>
          <cell r="X347">
            <v>6</v>
          </cell>
          <cell r="Y347">
            <v>1.41</v>
          </cell>
          <cell r="Z347">
            <v>7.0350645261192907E-4</v>
          </cell>
          <cell r="AA347">
            <v>40451</v>
          </cell>
          <cell r="AB347">
            <v>48646</v>
          </cell>
          <cell r="AC347">
            <v>2.7300000000000001E-2</v>
          </cell>
          <cell r="AD347">
            <v>1</v>
          </cell>
          <cell r="AE347">
            <v>107.911</v>
          </cell>
          <cell r="AF347" t="str">
            <v>AA-</v>
          </cell>
          <cell r="AG347">
            <v>107.626</v>
          </cell>
          <cell r="AH347">
            <v>3.5</v>
          </cell>
          <cell r="AI347">
            <v>0.5</v>
          </cell>
          <cell r="AJ347">
            <v>1.7462926128664904E-3</v>
          </cell>
          <cell r="AK347">
            <v>2.163333457010403E-3</v>
          </cell>
          <cell r="AL347" t="str">
            <v>AA-</v>
          </cell>
          <cell r="AM347" t="str">
            <v>A1</v>
          </cell>
          <cell r="AN347" t="str">
            <v>AA-</v>
          </cell>
          <cell r="AO347" t="str">
            <v>Consumer, Non-cyclical</v>
          </cell>
          <cell r="AP347" t="str">
            <v>Pharmaceuticals</v>
          </cell>
          <cell r="AQ347" t="str">
            <v>UNITED STATES</v>
          </cell>
          <cell r="AR347" t="str">
            <v>#N/A Field Not Applicable</v>
          </cell>
        </row>
        <row r="348">
          <cell r="A348" t="str">
            <v>CP Inc</v>
          </cell>
          <cell r="B348" t="str">
            <v>Deutsche Bank</v>
          </cell>
          <cell r="C348" t="str">
            <v>13401302</v>
          </cell>
          <cell r="D348" t="str">
            <v>USD</v>
          </cell>
          <cell r="E348" t="str">
            <v>015</v>
          </cell>
          <cell r="F348" t="str">
            <v>070</v>
          </cell>
          <cell r="G348" t="str">
            <v>MCDONNELL DOUGLAS</v>
          </cell>
          <cell r="H348" t="str">
            <v>9.750 APR 01 12</v>
          </cell>
          <cell r="I348" t="str">
            <v>580169AM2</v>
          </cell>
          <cell r="J348" t="str">
            <v>B</v>
          </cell>
          <cell r="K348" t="str">
            <v>CAL</v>
          </cell>
          <cell r="L348">
            <v>146250</v>
          </cell>
          <cell r="M348">
            <v>3207258.76</v>
          </cell>
          <cell r="N348">
            <v>3498480</v>
          </cell>
          <cell r="O348">
            <v>3384843.75</v>
          </cell>
          <cell r="P348">
            <v>3000000</v>
          </cell>
          <cell r="Q348">
            <v>3531093.75</v>
          </cell>
          <cell r="R348" t="str">
            <v>AO    1</v>
          </cell>
          <cell r="S348">
            <v>41000</v>
          </cell>
          <cell r="T348">
            <v>2012</v>
          </cell>
          <cell r="U348">
            <v>4</v>
          </cell>
          <cell r="V348">
            <v>549</v>
          </cell>
          <cell r="W348" t="str">
            <v>MS</v>
          </cell>
          <cell r="X348">
            <v>9.75</v>
          </cell>
          <cell r="Y348">
            <v>1.37</v>
          </cell>
          <cell r="Z348">
            <v>1.9725781664967608E-3</v>
          </cell>
          <cell r="AA348">
            <v>40451</v>
          </cell>
          <cell r="AB348">
            <v>177584.99</v>
          </cell>
          <cell r="AC348">
            <v>2.69E-2</v>
          </cell>
          <cell r="AD348">
            <v>1</v>
          </cell>
          <cell r="AE348">
            <v>112.82799999999999</v>
          </cell>
          <cell r="AF348" t="str">
            <v>A</v>
          </cell>
          <cell r="AG348">
            <v>116.616</v>
          </cell>
          <cell r="AH348">
            <v>4.7</v>
          </cell>
          <cell r="AI348">
            <v>1.1000000000000001</v>
          </cell>
          <cell r="AJ348">
            <v>6.7672389653538499E-3</v>
          </cell>
          <cell r="AK348">
            <v>8.3833570373430342E-3</v>
          </cell>
          <cell r="AL348" t="str">
            <v xml:space="preserve">A </v>
          </cell>
          <cell r="AM348" t="str">
            <v>A2</v>
          </cell>
          <cell r="AN348" t="str">
            <v xml:space="preserve">A </v>
          </cell>
          <cell r="AO348" t="str">
            <v>Industrial</v>
          </cell>
          <cell r="AP348" t="str">
            <v>Aerospace/Defense</v>
          </cell>
          <cell r="AQ348" t="str">
            <v>UNITED STATES</v>
          </cell>
          <cell r="AR348" t="str">
            <v>#N/A Field Not Applicable</v>
          </cell>
        </row>
        <row r="349">
          <cell r="A349" t="str">
            <v>CP Inc</v>
          </cell>
          <cell r="B349" t="str">
            <v>Deutsche Bank</v>
          </cell>
          <cell r="C349" t="str">
            <v>13401302</v>
          </cell>
          <cell r="D349" t="str">
            <v>USD</v>
          </cell>
          <cell r="E349" t="str">
            <v>015</v>
          </cell>
          <cell r="F349" t="str">
            <v>070</v>
          </cell>
          <cell r="G349" t="str">
            <v>MERCK &amp; CO INC</v>
          </cell>
          <cell r="H349" t="str">
            <v>1.875 JUN 30 11</v>
          </cell>
          <cell r="I349" t="str">
            <v>589331AR8</v>
          </cell>
          <cell r="J349" t="str">
            <v>B</v>
          </cell>
          <cell r="K349" t="str">
            <v>CAL</v>
          </cell>
          <cell r="L349">
            <v>18958.330000000002</v>
          </cell>
          <cell r="M349">
            <v>4025903.16</v>
          </cell>
          <cell r="N349">
            <v>4061520</v>
          </cell>
          <cell r="O349">
            <v>4045720</v>
          </cell>
          <cell r="P349">
            <v>4000000</v>
          </cell>
          <cell r="Q349">
            <v>4064678.33</v>
          </cell>
          <cell r="R349" t="str">
            <v>JD   30</v>
          </cell>
          <cell r="S349">
            <v>40724</v>
          </cell>
          <cell r="T349">
            <v>2011</v>
          </cell>
          <cell r="U349">
            <v>6</v>
          </cell>
          <cell r="V349">
            <v>273</v>
          </cell>
          <cell r="W349" t="str">
            <v>MS</v>
          </cell>
          <cell r="X349">
            <v>1.875</v>
          </cell>
          <cell r="Y349">
            <v>0.74</v>
          </cell>
          <cell r="Z349">
            <v>1.3374412027829078E-3</v>
          </cell>
          <cell r="AA349">
            <v>40451</v>
          </cell>
          <cell r="AB349">
            <v>19816.84</v>
          </cell>
          <cell r="AC349">
            <v>9.300000000000001E-3</v>
          </cell>
          <cell r="AD349">
            <v>1</v>
          </cell>
          <cell r="AE349">
            <v>101.14299999999999</v>
          </cell>
          <cell r="AF349" t="str">
            <v>AA-</v>
          </cell>
          <cell r="AG349">
            <v>101.538</v>
          </cell>
          <cell r="AH349">
            <v>1</v>
          </cell>
          <cell r="AI349">
            <v>0.3</v>
          </cell>
          <cell r="AJ349">
            <v>1.8073529767336594E-3</v>
          </cell>
          <cell r="AK349">
            <v>2.2389759507584852E-3</v>
          </cell>
          <cell r="AL349" t="str">
            <v>AA-</v>
          </cell>
          <cell r="AM349" t="str">
            <v>Aa3</v>
          </cell>
          <cell r="AN349" t="str">
            <v>AA-</v>
          </cell>
          <cell r="AO349" t="str">
            <v>Consumer, Non-cyclical</v>
          </cell>
          <cell r="AP349" t="str">
            <v>Pharmaceuticals</v>
          </cell>
          <cell r="AQ349" t="str">
            <v>UNITED STATES</v>
          </cell>
          <cell r="AR349" t="str">
            <v>#N/A Field Not Applicable</v>
          </cell>
        </row>
        <row r="350">
          <cell r="A350" t="str">
            <v>CP Inc</v>
          </cell>
          <cell r="B350" t="str">
            <v>Deutsche Bank</v>
          </cell>
          <cell r="C350" t="str">
            <v>13401302</v>
          </cell>
          <cell r="D350" t="str">
            <v>USD</v>
          </cell>
          <cell r="E350" t="str">
            <v>015</v>
          </cell>
          <cell r="F350" t="str">
            <v>070</v>
          </cell>
          <cell r="G350" t="str">
            <v>MORGAN STANLEY GROUP</v>
          </cell>
          <cell r="H350" t="str">
            <v>6.750 APR 15 11</v>
          </cell>
          <cell r="I350" t="str">
            <v>617446GM5</v>
          </cell>
          <cell r="J350" t="str">
            <v>B</v>
          </cell>
          <cell r="K350" t="str">
            <v>CAL</v>
          </cell>
          <cell r="L350">
            <v>124500</v>
          </cell>
          <cell r="M350">
            <v>4096810.48</v>
          </cell>
          <cell r="N350">
            <v>4143240</v>
          </cell>
          <cell r="O350">
            <v>4119920</v>
          </cell>
          <cell r="P350">
            <v>4000000</v>
          </cell>
          <cell r="Q350">
            <v>4244420</v>
          </cell>
          <cell r="R350" t="str">
            <v>AO   15</v>
          </cell>
          <cell r="S350">
            <v>40648</v>
          </cell>
          <cell r="T350">
            <v>2011</v>
          </cell>
          <cell r="U350">
            <v>4</v>
          </cell>
          <cell r="V350">
            <v>197</v>
          </cell>
          <cell r="W350" t="str">
            <v>MS</v>
          </cell>
          <cell r="X350">
            <v>6.75</v>
          </cell>
          <cell r="Y350">
            <v>0.52</v>
          </cell>
          <cell r="Z350">
            <v>9.5637644706626757E-4</v>
          </cell>
          <cell r="AA350">
            <v>40451</v>
          </cell>
          <cell r="AB350">
            <v>23109.52</v>
          </cell>
          <cell r="AC350">
            <v>5.4000000000000003E-3</v>
          </cell>
          <cell r="AD350">
            <v>1</v>
          </cell>
          <cell r="AE350">
            <v>102.99799999999999</v>
          </cell>
          <cell r="AF350" t="str">
            <v>A</v>
          </cell>
          <cell r="AG350">
            <v>103.581</v>
          </cell>
          <cell r="AH350">
            <v>2.2000000000000002</v>
          </cell>
          <cell r="AI350">
            <v>1.2</v>
          </cell>
          <cell r="AJ350">
            <v>4.0462080452803627E-3</v>
          </cell>
          <cell r="AK350">
            <v>5.0125031589129728E-3</v>
          </cell>
          <cell r="AL350" t="str">
            <v xml:space="preserve">A </v>
          </cell>
          <cell r="AM350" t="str">
            <v>A2</v>
          </cell>
          <cell r="AN350" t="str">
            <v xml:space="preserve">A </v>
          </cell>
          <cell r="AO350" t="str">
            <v>Financial</v>
          </cell>
          <cell r="AP350" t="str">
            <v>Banks</v>
          </cell>
          <cell r="AQ350" t="str">
            <v>UNITED STATES</v>
          </cell>
          <cell r="AR350" t="str">
            <v>#N/A Field Not Applicable</v>
          </cell>
        </row>
        <row r="351">
          <cell r="A351" t="str">
            <v>CP Inc</v>
          </cell>
          <cell r="B351" t="str">
            <v>Deutsche Bank</v>
          </cell>
          <cell r="C351" t="str">
            <v>13401302</v>
          </cell>
          <cell r="D351" t="str">
            <v>USD</v>
          </cell>
          <cell r="E351" t="str">
            <v>015</v>
          </cell>
          <cell r="F351" t="str">
            <v>070</v>
          </cell>
          <cell r="G351" t="str">
            <v>PNC FDG CORP SUB MTN</v>
          </cell>
          <cell r="H351" t="str">
            <v>5.125 DEC 14 10</v>
          </cell>
          <cell r="I351" t="str">
            <v>69347UAC4</v>
          </cell>
          <cell r="J351" t="str">
            <v>B</v>
          </cell>
          <cell r="K351" t="str">
            <v>ZZZ</v>
          </cell>
          <cell r="L351">
            <v>38462.410000000003</v>
          </cell>
          <cell r="M351">
            <v>2532647.66</v>
          </cell>
          <cell r="N351">
            <v>2631615.25</v>
          </cell>
          <cell r="O351">
            <v>2546235.25</v>
          </cell>
          <cell r="P351">
            <v>2525000</v>
          </cell>
          <cell r="Q351">
            <v>2584697.66</v>
          </cell>
          <cell r="R351" t="str">
            <v>JD   14</v>
          </cell>
          <cell r="S351">
            <v>40526</v>
          </cell>
          <cell r="T351">
            <v>2010</v>
          </cell>
          <cell r="U351">
            <v>12</v>
          </cell>
          <cell r="V351">
            <v>75</v>
          </cell>
          <cell r="W351" t="str">
            <v>MS</v>
          </cell>
          <cell r="X351">
            <v>5.125</v>
          </cell>
          <cell r="Y351">
            <v>0.2</v>
          </cell>
          <cell r="Z351">
            <v>2.2739684018224308E-4</v>
          </cell>
          <cell r="AA351">
            <v>40451</v>
          </cell>
          <cell r="AB351">
            <v>13587.59</v>
          </cell>
          <cell r="AC351">
            <v>1.4000000000000002E-3</v>
          </cell>
          <cell r="AD351">
            <v>1</v>
          </cell>
          <cell r="AE351">
            <v>100.84100000000001</v>
          </cell>
          <cell r="AF351" t="str">
            <v>A</v>
          </cell>
          <cell r="AG351">
            <v>104.22199999999999</v>
          </cell>
          <cell r="AH351">
            <v>3.5</v>
          </cell>
          <cell r="AI351">
            <v>1</v>
          </cell>
          <cell r="AJ351">
            <v>3.9794447031892537E-3</v>
          </cell>
          <cell r="AK351">
            <v>4.9297957302819563E-3</v>
          </cell>
          <cell r="AL351" t="str">
            <v xml:space="preserve">A </v>
          </cell>
          <cell r="AM351" t="str">
            <v>A3</v>
          </cell>
          <cell r="AN351" t="str">
            <v xml:space="preserve">A </v>
          </cell>
          <cell r="AO351" t="str">
            <v>Financial</v>
          </cell>
          <cell r="AP351" t="str">
            <v>Banks</v>
          </cell>
          <cell r="AQ351" t="str">
            <v>UNITED STATES</v>
          </cell>
          <cell r="AR351" t="str">
            <v>#N/A Field Not Applicable</v>
          </cell>
        </row>
        <row r="352">
          <cell r="A352" t="str">
            <v>CP Inc</v>
          </cell>
          <cell r="B352" t="str">
            <v>Deutsche Bank</v>
          </cell>
          <cell r="C352" t="str">
            <v>13401302</v>
          </cell>
          <cell r="D352" t="str">
            <v>USD</v>
          </cell>
          <cell r="E352" t="str">
            <v>015</v>
          </cell>
          <cell r="F352" t="str">
            <v>070</v>
          </cell>
          <cell r="G352" t="str">
            <v>PFIZER INC</v>
          </cell>
          <cell r="H352" t="str">
            <v>4.450 MAR 15 12</v>
          </cell>
          <cell r="I352" t="str">
            <v>717081CZ4</v>
          </cell>
          <cell r="J352" t="str">
            <v>B</v>
          </cell>
          <cell r="K352" t="str">
            <v>CAL</v>
          </cell>
          <cell r="L352">
            <v>3411.67</v>
          </cell>
          <cell r="M352">
            <v>1766240.01</v>
          </cell>
          <cell r="N352">
            <v>1800535.5</v>
          </cell>
          <cell r="O352">
            <v>1815832.03</v>
          </cell>
          <cell r="P352">
            <v>1725000</v>
          </cell>
          <cell r="Q352">
            <v>1819243.7</v>
          </cell>
          <cell r="R352" t="str">
            <v>MS   15</v>
          </cell>
          <cell r="S352">
            <v>40983</v>
          </cell>
          <cell r="T352">
            <v>2012</v>
          </cell>
          <cell r="U352">
            <v>3</v>
          </cell>
          <cell r="V352">
            <v>532</v>
          </cell>
          <cell r="W352" t="str">
            <v>MS</v>
          </cell>
          <cell r="X352">
            <v>4.45</v>
          </cell>
          <cell r="Y352">
            <v>1.42</v>
          </cell>
          <cell r="Z352">
            <v>1.1259464021418279E-3</v>
          </cell>
          <cell r="AA352">
            <v>40451</v>
          </cell>
          <cell r="AB352">
            <v>49592.02</v>
          </cell>
          <cell r="AC352">
            <v>2.75E-2</v>
          </cell>
          <cell r="AD352">
            <v>1</v>
          </cell>
          <cell r="AE352">
            <v>105.26600000000001</v>
          </cell>
          <cell r="AF352" t="str">
            <v>AA</v>
          </cell>
          <cell r="AG352">
            <v>104.37899999999999</v>
          </cell>
          <cell r="AH352">
            <v>2.1</v>
          </cell>
          <cell r="AI352">
            <v>0.8</v>
          </cell>
          <cell r="AJ352">
            <v>1.665132003167492E-3</v>
          </cell>
          <cell r="AK352">
            <v>2.062790477523706E-3</v>
          </cell>
          <cell r="AL352" t="str">
            <v>AA</v>
          </cell>
          <cell r="AM352" t="str">
            <v>A1</v>
          </cell>
          <cell r="AN352" t="str">
            <v>AA</v>
          </cell>
          <cell r="AO352" t="str">
            <v>Consumer, Non-cyclical</v>
          </cell>
          <cell r="AP352" t="str">
            <v>Pharmaceuticals</v>
          </cell>
          <cell r="AQ352" t="str">
            <v>UNITED STATES</v>
          </cell>
          <cell r="AR352" t="str">
            <v>#N/A Field Not Applicable</v>
          </cell>
        </row>
        <row r="353">
          <cell r="A353" t="str">
            <v>CP Inc</v>
          </cell>
          <cell r="B353" t="str">
            <v>Deutsche Bank</v>
          </cell>
          <cell r="C353" t="str">
            <v>13401302</v>
          </cell>
          <cell r="D353" t="str">
            <v>USD</v>
          </cell>
          <cell r="E353" t="str">
            <v>015</v>
          </cell>
          <cell r="F353" t="str">
            <v>070</v>
          </cell>
          <cell r="G353" t="str">
            <v>SOUTHERN CALIF GAS C</v>
          </cell>
          <cell r="H353" t="str">
            <v>4.375 JAN 15 11</v>
          </cell>
          <cell r="I353" t="str">
            <v>842434CE0</v>
          </cell>
          <cell r="J353" t="str">
            <v>B</v>
          </cell>
          <cell r="K353" t="str">
            <v>CAL</v>
          </cell>
          <cell r="L353">
            <v>6686.94</v>
          </cell>
          <cell r="M353">
            <v>724128.05</v>
          </cell>
          <cell r="N353">
            <v>725078.76</v>
          </cell>
          <cell r="O353">
            <v>731692.5</v>
          </cell>
          <cell r="P353">
            <v>724000</v>
          </cell>
          <cell r="Q353">
            <v>738379.44</v>
          </cell>
          <cell r="R353" t="str">
            <v>JJ   15</v>
          </cell>
          <cell r="S353">
            <v>40558</v>
          </cell>
          <cell r="T353">
            <v>2011</v>
          </cell>
          <cell r="U353">
            <v>1</v>
          </cell>
          <cell r="V353">
            <v>107</v>
          </cell>
          <cell r="W353" t="str">
            <v>MS</v>
          </cell>
          <cell r="X353">
            <v>4.375</v>
          </cell>
          <cell r="Y353">
            <v>0.28999999999999998</v>
          </cell>
          <cell r="Z353">
            <v>9.4274236378828755E-5</v>
          </cell>
          <cell r="AA353">
            <v>40451</v>
          </cell>
          <cell r="AB353">
            <v>7564.45</v>
          </cell>
          <cell r="AC353">
            <v>2.3E-3</v>
          </cell>
          <cell r="AD353">
            <v>1</v>
          </cell>
          <cell r="AE353">
            <v>101.06299999999999</v>
          </cell>
          <cell r="AF353" t="str">
            <v>N/R</v>
          </cell>
          <cell r="AG353">
            <v>100.149</v>
          </cell>
          <cell r="AH353">
            <v>4.2</v>
          </cell>
          <cell r="AI353">
            <v>0.7</v>
          </cell>
          <cell r="AJ353">
            <v>1.3653510096244166E-3</v>
          </cell>
          <cell r="AK353">
            <v>1.6914172905049412E-3</v>
          </cell>
          <cell r="AL353" t="str">
            <v>NR</v>
          </cell>
          <cell r="AM353" t="str">
            <v>Aa3</v>
          </cell>
          <cell r="AN353" t="str">
            <v>NR</v>
          </cell>
          <cell r="AO353" t="str">
            <v>Utilities</v>
          </cell>
          <cell r="AP353" t="str">
            <v>Gas</v>
          </cell>
          <cell r="AQ353" t="str">
            <v>UNITED STATES</v>
          </cell>
          <cell r="AR353" t="str">
            <v>#N/A Field Not Applicable</v>
          </cell>
        </row>
        <row r="354">
          <cell r="A354" t="str">
            <v>CP Inc</v>
          </cell>
          <cell r="B354" t="str">
            <v>Deutsche Bank</v>
          </cell>
          <cell r="C354" t="str">
            <v>13401302</v>
          </cell>
          <cell r="D354" t="str">
            <v>USD</v>
          </cell>
          <cell r="E354" t="str">
            <v>015</v>
          </cell>
          <cell r="F354" t="str">
            <v>070</v>
          </cell>
          <cell r="G354" t="str">
            <v>STATE STREET BANK FD</v>
          </cell>
          <cell r="H354" t="str">
            <v>1.850 MAR 15 11</v>
          </cell>
          <cell r="I354" t="str">
            <v>85744RAA0</v>
          </cell>
          <cell r="J354" t="str">
            <v>B</v>
          </cell>
          <cell r="K354" t="str">
            <v>ZZZ</v>
          </cell>
          <cell r="L354">
            <v>822.22</v>
          </cell>
          <cell r="M354">
            <v>1006221.71</v>
          </cell>
          <cell r="N354">
            <v>1015460</v>
          </cell>
          <cell r="O354">
            <v>1007500</v>
          </cell>
          <cell r="P354">
            <v>1000000</v>
          </cell>
          <cell r="Q354">
            <v>1008322.22</v>
          </cell>
          <cell r="R354" t="str">
            <v>MS   15</v>
          </cell>
          <cell r="S354">
            <v>40617</v>
          </cell>
          <cell r="T354">
            <v>2011</v>
          </cell>
          <cell r="U354">
            <v>3</v>
          </cell>
          <cell r="V354">
            <v>166</v>
          </cell>
          <cell r="W354" t="str">
            <v>MS</v>
          </cell>
          <cell r="X354">
            <v>1.85</v>
          </cell>
          <cell r="Y354">
            <v>0.46</v>
          </cell>
          <cell r="Z354">
            <v>2.0779312269855125E-4</v>
          </cell>
          <cell r="AA354">
            <v>40451</v>
          </cell>
          <cell r="AB354">
            <v>1278.29</v>
          </cell>
          <cell r="AC354">
            <v>4.4000000000000003E-3</v>
          </cell>
          <cell r="AD354">
            <v>1</v>
          </cell>
          <cell r="AE354">
            <v>100.75</v>
          </cell>
          <cell r="AF354" t="str">
            <v>AAA</v>
          </cell>
          <cell r="AG354">
            <v>101.54600000000001</v>
          </cell>
          <cell r="AH354">
            <v>0.1</v>
          </cell>
          <cell r="AI354">
            <v>0.2</v>
          </cell>
          <cell r="AJ354">
            <v>4.5172417977945922E-5</v>
          </cell>
          <cell r="AK354">
            <v>5.5960268299674625E-5</v>
          </cell>
          <cell r="AL354" t="str">
            <v>AAA</v>
          </cell>
          <cell r="AM354" t="str">
            <v>Aaa</v>
          </cell>
          <cell r="AN354" t="str">
            <v>AAA</v>
          </cell>
          <cell r="AO354" t="str">
            <v>Financial</v>
          </cell>
          <cell r="AP354" t="str">
            <v>Banks</v>
          </cell>
          <cell r="AQ354" t="str">
            <v>UNITED STATES</v>
          </cell>
          <cell r="AR354" t="str">
            <v>#N/A Field Not Applicable</v>
          </cell>
        </row>
        <row r="355">
          <cell r="A355" t="str">
            <v>CP Inc</v>
          </cell>
          <cell r="B355" t="str">
            <v>Deutsche Bank</v>
          </cell>
          <cell r="C355" t="str">
            <v>13401302</v>
          </cell>
          <cell r="D355" t="str">
            <v>USD</v>
          </cell>
          <cell r="E355" t="str">
            <v>015</v>
          </cell>
          <cell r="F355" t="str">
            <v>070</v>
          </cell>
          <cell r="G355" t="str">
            <v>STATE STREET BANK FD</v>
          </cell>
          <cell r="H355" t="str">
            <v>FLTG SEP 15 11</v>
          </cell>
          <cell r="I355" t="str">
            <v>85744RAB8</v>
          </cell>
          <cell r="J355" t="str">
            <v>B</v>
          </cell>
          <cell r="K355" t="str">
            <v>FLR</v>
          </cell>
          <cell r="L355">
            <v>426.4</v>
          </cell>
          <cell r="M355">
            <v>1950000</v>
          </cell>
          <cell r="N355">
            <v>1950000</v>
          </cell>
          <cell r="O355">
            <v>1955179.69</v>
          </cell>
          <cell r="P355">
            <v>1950000</v>
          </cell>
          <cell r="Q355">
            <v>1955606.09</v>
          </cell>
          <cell r="R355" t="str">
            <v>MJSD 15</v>
          </cell>
          <cell r="S355">
            <v>40801</v>
          </cell>
          <cell r="T355">
            <v>2011</v>
          </cell>
          <cell r="U355">
            <v>9</v>
          </cell>
          <cell r="V355">
            <v>350</v>
          </cell>
          <cell r="W355" t="str">
            <v>MS</v>
          </cell>
          <cell r="X355">
            <v>0.49200000000000005</v>
          </cell>
          <cell r="Y355">
            <v>0.96</v>
          </cell>
          <cell r="Z355">
            <v>8.4039894602070113E-4</v>
          </cell>
          <cell r="AA355">
            <v>40451</v>
          </cell>
          <cell r="AB355">
            <v>5179.6899999999996</v>
          </cell>
          <cell r="AC355">
            <v>1.1599999999999999E-2</v>
          </cell>
          <cell r="AD355">
            <v>1</v>
          </cell>
          <cell r="AE355">
            <v>100.26600000000001</v>
          </cell>
          <cell r="AF355" t="str">
            <v>AAA</v>
          </cell>
          <cell r="AG355">
            <v>100</v>
          </cell>
          <cell r="AH355">
            <v>0.5</v>
          </cell>
          <cell r="AI355">
            <v>0.2</v>
          </cell>
          <cell r="AJ355">
            <v>4.3770778438578187E-4</v>
          </cell>
          <cell r="AK355">
            <v>5.422389623474011E-4</v>
          </cell>
          <cell r="AL355" t="str">
            <v>AAA</v>
          </cell>
          <cell r="AM355" t="str">
            <v>Aaa</v>
          </cell>
          <cell r="AN355" t="str">
            <v>AAA</v>
          </cell>
          <cell r="AO355" t="str">
            <v>Financial</v>
          </cell>
          <cell r="AP355" t="str">
            <v>Banks</v>
          </cell>
          <cell r="AQ355" t="str">
            <v>UNITED STATES</v>
          </cell>
          <cell r="AR355" t="str">
            <v>#N/A Field Not Applicable</v>
          </cell>
        </row>
        <row r="356">
          <cell r="A356" t="str">
            <v>CP Inc</v>
          </cell>
          <cell r="B356" t="str">
            <v>Deutsche Bank</v>
          </cell>
          <cell r="C356" t="str">
            <v>13401302</v>
          </cell>
          <cell r="D356" t="str">
            <v>USD</v>
          </cell>
          <cell r="E356" t="str">
            <v>015</v>
          </cell>
          <cell r="F356" t="str">
            <v>070</v>
          </cell>
          <cell r="G356" t="str">
            <v>SYSCO CORP</v>
          </cell>
          <cell r="H356" t="str">
            <v>4.200 FEB 12 13</v>
          </cell>
          <cell r="I356" t="str">
            <v>871829AK3</v>
          </cell>
          <cell r="J356" t="str">
            <v>B</v>
          </cell>
          <cell r="K356" t="str">
            <v>CAL</v>
          </cell>
          <cell r="L356">
            <v>16206.75</v>
          </cell>
          <cell r="M356">
            <v>2857345.12</v>
          </cell>
          <cell r="N356">
            <v>2873981.25</v>
          </cell>
          <cell r="O356">
            <v>3047511.6</v>
          </cell>
          <cell r="P356">
            <v>2835000</v>
          </cell>
          <cell r="Q356">
            <v>3063718.35</v>
          </cell>
          <cell r="R356" t="str">
            <v>FA   12</v>
          </cell>
          <cell r="S356">
            <v>41317</v>
          </cell>
          <cell r="T356">
            <v>2013</v>
          </cell>
          <cell r="U356">
            <v>2</v>
          </cell>
          <cell r="V356">
            <v>866</v>
          </cell>
          <cell r="W356" t="str">
            <v>MS</v>
          </cell>
          <cell r="X356">
            <v>4.2</v>
          </cell>
          <cell r="Y356">
            <v>2.2599999999999998</v>
          </cell>
          <cell r="Z356">
            <v>2.8990172059934777E-3</v>
          </cell>
          <cell r="AA356">
            <v>40451</v>
          </cell>
          <cell r="AB356">
            <v>190166.48</v>
          </cell>
          <cell r="AC356">
            <v>6.3600000000000004E-2</v>
          </cell>
          <cell r="AD356">
            <v>1</v>
          </cell>
          <cell r="AE356">
            <v>107.49600000000001</v>
          </cell>
          <cell r="AF356" t="str">
            <v>A+</v>
          </cell>
          <cell r="AG356">
            <v>101.375</v>
          </cell>
          <cell r="AH356">
            <v>3.8</v>
          </cell>
          <cell r="AI356">
            <v>1</v>
          </cell>
          <cell r="AJ356">
            <v>4.8744537091925735E-3</v>
          </cell>
          <cell r="AK356">
            <v>6.0385462986270767E-3</v>
          </cell>
          <cell r="AL356" t="str">
            <v xml:space="preserve">A+ </v>
          </cell>
          <cell r="AM356" t="str">
            <v>A1</v>
          </cell>
          <cell r="AN356" t="str">
            <v xml:space="preserve">A+ </v>
          </cell>
          <cell r="AO356" t="str">
            <v>Consumer, Non-cyclical</v>
          </cell>
          <cell r="AP356" t="str">
            <v>Food</v>
          </cell>
          <cell r="AQ356" t="str">
            <v>UNITED STATES</v>
          </cell>
          <cell r="AR356" t="str">
            <v>#N/A Field Not Applicable</v>
          </cell>
        </row>
        <row r="357">
          <cell r="A357" t="str">
            <v>CP Inc</v>
          </cell>
          <cell r="B357" t="str">
            <v>Deutsche Bank</v>
          </cell>
          <cell r="C357" t="str">
            <v>13401302</v>
          </cell>
          <cell r="D357" t="str">
            <v>USD</v>
          </cell>
          <cell r="E357" t="str">
            <v>015</v>
          </cell>
          <cell r="F357" t="str">
            <v>070</v>
          </cell>
          <cell r="G357" t="str">
            <v>TARGET CORP</v>
          </cell>
          <cell r="H357" t="str">
            <v>5.875 MAR 01 12</v>
          </cell>
          <cell r="I357" t="str">
            <v>87612EAH9</v>
          </cell>
          <cell r="J357" t="str">
            <v>B</v>
          </cell>
          <cell r="K357" t="str">
            <v>CAL</v>
          </cell>
          <cell r="L357">
            <v>13590.83</v>
          </cell>
          <cell r="M357">
            <v>2827192.99</v>
          </cell>
          <cell r="N357">
            <v>2903140.8</v>
          </cell>
          <cell r="O357">
            <v>2966322.56</v>
          </cell>
          <cell r="P357">
            <v>2776000</v>
          </cell>
          <cell r="Q357">
            <v>2979913.39</v>
          </cell>
          <cell r="R357" t="str">
            <v>MS    1</v>
          </cell>
          <cell r="S357">
            <v>40969</v>
          </cell>
          <cell r="T357">
            <v>2012</v>
          </cell>
          <cell r="U357">
            <v>3</v>
          </cell>
          <cell r="V357">
            <v>518</v>
          </cell>
          <cell r="W357" t="str">
            <v>MS</v>
          </cell>
          <cell r="X357">
            <v>5.875</v>
          </cell>
          <cell r="Y357">
            <v>1.37</v>
          </cell>
          <cell r="Z357">
            <v>1.7388242052994486E-3</v>
          </cell>
          <cell r="AA357">
            <v>40451</v>
          </cell>
          <cell r="AB357">
            <v>139129.57</v>
          </cell>
          <cell r="AC357">
            <v>2.6000000000000002E-2</v>
          </cell>
          <cell r="AD357">
            <v>1</v>
          </cell>
          <cell r="AE357">
            <v>106.85600000000001</v>
          </cell>
          <cell r="AF357" t="str">
            <v>A+</v>
          </cell>
          <cell r="AG357">
            <v>104.58</v>
          </cell>
          <cell r="AH357">
            <v>4.5</v>
          </cell>
          <cell r="AI357">
            <v>1</v>
          </cell>
          <cell r="AJ357">
            <v>5.7114663677719111E-3</v>
          </cell>
          <cell r="AK357">
            <v>7.0754501227082156E-3</v>
          </cell>
          <cell r="AL357" t="str">
            <v xml:space="preserve">A+ </v>
          </cell>
          <cell r="AM357" t="str">
            <v>A2</v>
          </cell>
          <cell r="AN357" t="str">
            <v xml:space="preserve">A+ </v>
          </cell>
          <cell r="AO357" t="str">
            <v>Consumer, Cyclical</v>
          </cell>
          <cell r="AP357" t="str">
            <v>Retail</v>
          </cell>
          <cell r="AQ357" t="str">
            <v>UNITED STATES</v>
          </cell>
          <cell r="AR357" t="str">
            <v>#N/A Field Not Applicable</v>
          </cell>
        </row>
        <row r="358">
          <cell r="A358" t="str">
            <v>CP Inc</v>
          </cell>
          <cell r="B358" t="str">
            <v>Deutsche Bank</v>
          </cell>
          <cell r="C358" t="str">
            <v>13401302</v>
          </cell>
          <cell r="D358" t="str">
            <v>USD</v>
          </cell>
          <cell r="E358" t="str">
            <v>015</v>
          </cell>
          <cell r="F358" t="str">
            <v>070</v>
          </cell>
          <cell r="G358" t="str">
            <v>3M CO MEDIUM TERM NT</v>
          </cell>
          <cell r="H358" t="str">
            <v>4.375 AUG 15 13</v>
          </cell>
          <cell r="I358" t="str">
            <v>88579EAE5</v>
          </cell>
          <cell r="J358" t="str">
            <v>B</v>
          </cell>
          <cell r="K358" t="str">
            <v>ZZZ</v>
          </cell>
          <cell r="L358">
            <v>13975.69</v>
          </cell>
          <cell r="M358">
            <v>2595526.7400000002</v>
          </cell>
          <cell r="N358">
            <v>2642425</v>
          </cell>
          <cell r="O358">
            <v>2754150</v>
          </cell>
          <cell r="P358">
            <v>2500000</v>
          </cell>
          <cell r="Q358">
            <v>2768125.69</v>
          </cell>
          <cell r="R358" t="str">
            <v>FA   15</v>
          </cell>
          <cell r="S358">
            <v>41501</v>
          </cell>
          <cell r="T358">
            <v>2013</v>
          </cell>
          <cell r="U358">
            <v>8</v>
          </cell>
          <cell r="V358">
            <v>1050</v>
          </cell>
          <cell r="W358" t="str">
            <v>MS</v>
          </cell>
          <cell r="X358">
            <v>4.375</v>
          </cell>
          <cell r="Y358">
            <v>2.72</v>
          </cell>
          <cell r="Z358">
            <v>3.1693781985724185E-3</v>
          </cell>
          <cell r="AA358">
            <v>40451</v>
          </cell>
          <cell r="AB358">
            <v>158623.26</v>
          </cell>
          <cell r="AC358">
            <v>8.9800000000000005E-2</v>
          </cell>
          <cell r="AD358">
            <v>1</v>
          </cell>
          <cell r="AE358">
            <v>110.166</v>
          </cell>
          <cell r="AF358" t="str">
            <v>AA-</v>
          </cell>
          <cell r="AG358">
            <v>105.697</v>
          </cell>
          <cell r="AH358">
            <v>3</v>
          </cell>
          <cell r="AI358">
            <v>0.8</v>
          </cell>
          <cell r="AJ358">
            <v>3.4956377190136969E-3</v>
          </cell>
          <cell r="AK358">
            <v>4.3304483884385632E-3</v>
          </cell>
          <cell r="AL358" t="str">
            <v>AA-</v>
          </cell>
          <cell r="AM358" t="str">
            <v>Aa2</v>
          </cell>
          <cell r="AN358" t="str">
            <v>AA-</v>
          </cell>
          <cell r="AO358" t="str">
            <v>Industrial</v>
          </cell>
          <cell r="AP358" t="str">
            <v>Miscellaneous Manufactur</v>
          </cell>
          <cell r="AQ358" t="str">
            <v>UNITED STATES</v>
          </cell>
          <cell r="AR358" t="str">
            <v>#N/A Field Not Applicable</v>
          </cell>
        </row>
        <row r="359">
          <cell r="A359" t="str">
            <v>CP Inc</v>
          </cell>
          <cell r="B359" t="str">
            <v>Deutsche Bank</v>
          </cell>
          <cell r="C359" t="str">
            <v>13401302</v>
          </cell>
          <cell r="D359" t="str">
            <v>USD</v>
          </cell>
          <cell r="E359" t="str">
            <v>015</v>
          </cell>
          <cell r="F359" t="str">
            <v>070</v>
          </cell>
          <cell r="G359" t="str">
            <v>3M CO MEDIUM TERM NT</v>
          </cell>
          <cell r="H359" t="str">
            <v>4.500 NOV 01 11</v>
          </cell>
          <cell r="I359" t="str">
            <v>88579EAF2</v>
          </cell>
          <cell r="J359" t="str">
            <v>B</v>
          </cell>
          <cell r="K359" t="str">
            <v>ZZZ</v>
          </cell>
          <cell r="L359">
            <v>28125</v>
          </cell>
          <cell r="M359">
            <v>1554197.6</v>
          </cell>
          <cell r="N359">
            <v>1603605</v>
          </cell>
          <cell r="O359">
            <v>1565790</v>
          </cell>
          <cell r="P359">
            <v>1500000</v>
          </cell>
          <cell r="Q359">
            <v>1593915</v>
          </cell>
          <cell r="R359" t="str">
            <v>MN    1</v>
          </cell>
          <cell r="S359">
            <v>40848</v>
          </cell>
          <cell r="T359">
            <v>2011</v>
          </cell>
          <cell r="U359">
            <v>11</v>
          </cell>
          <cell r="V359">
            <v>397</v>
          </cell>
          <cell r="W359" t="str">
            <v>MS</v>
          </cell>
          <cell r="X359">
            <v>4.5</v>
          </cell>
          <cell r="Y359">
            <v>1.05</v>
          </cell>
          <cell r="Z359">
            <v>7.326139563009074E-4</v>
          </cell>
          <cell r="AA359">
            <v>40451</v>
          </cell>
          <cell r="AB359">
            <v>11592.4</v>
          </cell>
          <cell r="AC359">
            <v>1.66E-2</v>
          </cell>
          <cell r="AD359">
            <v>1</v>
          </cell>
          <cell r="AE359">
            <v>104.38600000000001</v>
          </cell>
          <cell r="AF359" t="str">
            <v>AA-</v>
          </cell>
          <cell r="AG359">
            <v>106.90699999999998</v>
          </cell>
          <cell r="AH359">
            <v>1.1000000000000001</v>
          </cell>
          <cell r="AI359">
            <v>0.4</v>
          </cell>
          <cell r="AJ359">
            <v>7.6750033517237928E-4</v>
          </cell>
          <cell r="AK359">
            <v>9.5079091620256767E-4</v>
          </cell>
          <cell r="AL359" t="str">
            <v>AA-</v>
          </cell>
          <cell r="AM359" t="str">
            <v>Aa2</v>
          </cell>
          <cell r="AN359" t="str">
            <v>AA-</v>
          </cell>
          <cell r="AO359" t="str">
            <v>Industrial</v>
          </cell>
          <cell r="AP359" t="str">
            <v>Miscellaneous Manufactur</v>
          </cell>
          <cell r="AQ359" t="str">
            <v>UNITED STATES</v>
          </cell>
          <cell r="AR359" t="str">
            <v>#N/A Field Not Applicable</v>
          </cell>
        </row>
        <row r="360">
          <cell r="A360" t="str">
            <v>CP Inc</v>
          </cell>
          <cell r="B360" t="str">
            <v>Deutsche Bank</v>
          </cell>
          <cell r="C360" t="str">
            <v>13401302</v>
          </cell>
          <cell r="D360" t="str">
            <v>USD</v>
          </cell>
          <cell r="E360" t="str">
            <v>015</v>
          </cell>
          <cell r="F360" t="str">
            <v>070</v>
          </cell>
          <cell r="G360" t="str">
            <v>UTD PARCEL SERV</v>
          </cell>
          <cell r="H360" t="str">
            <v>4.500 JAN 15 13</v>
          </cell>
          <cell r="I360" t="str">
            <v>911312AG1</v>
          </cell>
          <cell r="J360" t="str">
            <v>B</v>
          </cell>
          <cell r="K360" t="str">
            <v>CAL</v>
          </cell>
          <cell r="L360">
            <v>49970</v>
          </cell>
          <cell r="M360">
            <v>5392384.8399999999</v>
          </cell>
          <cell r="N360">
            <v>5446509.9000000004</v>
          </cell>
          <cell r="O360">
            <v>5691951.2000000002</v>
          </cell>
          <cell r="P360">
            <v>5260000</v>
          </cell>
          <cell r="Q360">
            <v>5741921.2000000002</v>
          </cell>
          <cell r="R360" t="str">
            <v>JJ   15</v>
          </cell>
          <cell r="S360">
            <v>41289</v>
          </cell>
          <cell r="T360">
            <v>2013</v>
          </cell>
          <cell r="U360">
            <v>1</v>
          </cell>
          <cell r="V360">
            <v>838</v>
          </cell>
          <cell r="W360" t="str">
            <v>MS</v>
          </cell>
          <cell r="X360">
            <v>4.5</v>
          </cell>
          <cell r="Y360">
            <v>2.1800000000000002</v>
          </cell>
          <cell r="Z360">
            <v>5.2773637225648172E-3</v>
          </cell>
          <cell r="AA360">
            <v>40451</v>
          </cell>
          <cell r="AB360">
            <v>299566.36</v>
          </cell>
          <cell r="AC360">
            <v>5.9800000000000006E-2</v>
          </cell>
          <cell r="AD360">
            <v>1</v>
          </cell>
          <cell r="AE360">
            <v>108.212</v>
          </cell>
          <cell r="AF360" t="str">
            <v>AA-</v>
          </cell>
          <cell r="AG360">
            <v>103.54600000000001</v>
          </cell>
          <cell r="AH360">
            <v>3.5</v>
          </cell>
          <cell r="AI360">
            <v>0.9</v>
          </cell>
          <cell r="AJ360">
            <v>8.4728316646682823E-3</v>
          </cell>
          <cell r="AK360">
            <v>1.0496270831557023E-2</v>
          </cell>
          <cell r="AL360" t="str">
            <v>AA-</v>
          </cell>
          <cell r="AM360" t="str">
            <v>Aa3</v>
          </cell>
          <cell r="AN360" t="str">
            <v>AA-</v>
          </cell>
          <cell r="AO360" t="str">
            <v>Industrial</v>
          </cell>
          <cell r="AP360" t="str">
            <v>Transportation</v>
          </cell>
          <cell r="AQ360" t="str">
            <v>UNITED STATES</v>
          </cell>
          <cell r="AR360" t="str">
            <v>#N/A Field Not Applicable</v>
          </cell>
        </row>
        <row r="361">
          <cell r="A361" t="str">
            <v>CP Inc</v>
          </cell>
          <cell r="B361" t="str">
            <v>Deutsche Bank</v>
          </cell>
          <cell r="C361" t="str">
            <v>13401302</v>
          </cell>
          <cell r="D361" t="str">
            <v>USD</v>
          </cell>
          <cell r="E361" t="str">
            <v>015</v>
          </cell>
          <cell r="F361" t="str">
            <v>070</v>
          </cell>
          <cell r="G361" t="str">
            <v>WACHOVIA CORP 2ND NE</v>
          </cell>
          <cell r="H361" t="str">
            <v>5.300 OCT 15 11</v>
          </cell>
          <cell r="I361" t="str">
            <v>929903CF7</v>
          </cell>
          <cell r="J361" t="str">
            <v>B</v>
          </cell>
          <cell r="K361" t="str">
            <v>ZZZ</v>
          </cell>
          <cell r="L361">
            <v>26638.39</v>
          </cell>
          <cell r="M361">
            <v>1087853.9099999999</v>
          </cell>
          <cell r="N361">
            <v>1080996.6000000001</v>
          </cell>
          <cell r="O361">
            <v>1141175.5</v>
          </cell>
          <cell r="P361">
            <v>1090000</v>
          </cell>
          <cell r="Q361">
            <v>1167813.8899999999</v>
          </cell>
          <cell r="R361" t="str">
            <v>AO   15</v>
          </cell>
          <cell r="S361">
            <v>40831</v>
          </cell>
          <cell r="T361">
            <v>2011</v>
          </cell>
          <cell r="U361">
            <v>10</v>
          </cell>
          <cell r="V361">
            <v>380</v>
          </cell>
          <cell r="W361" t="str">
            <v>MS</v>
          </cell>
          <cell r="X361">
            <v>5.3</v>
          </cell>
          <cell r="Y361">
            <v>1</v>
          </cell>
          <cell r="Z361">
            <v>4.8837140992975358E-4</v>
          </cell>
          <cell r="AA361">
            <v>40451</v>
          </cell>
          <cell r="AB361">
            <v>53321.59</v>
          </cell>
          <cell r="AC361">
            <v>1.5300000000000001E-2</v>
          </cell>
          <cell r="AD361">
            <v>1</v>
          </cell>
          <cell r="AE361">
            <v>104.69499999999999</v>
          </cell>
          <cell r="AF361" t="str">
            <v>AA-</v>
          </cell>
          <cell r="AG361">
            <v>99.174000000000021</v>
          </cell>
          <cell r="AH361">
            <v>5.9</v>
          </cell>
          <cell r="AI361">
            <v>0.8</v>
          </cell>
          <cell r="AJ361">
            <v>2.8813913185855465E-3</v>
          </cell>
          <cell r="AK361">
            <v>3.5695107431070587E-3</v>
          </cell>
          <cell r="AL361" t="str">
            <v>AA-</v>
          </cell>
          <cell r="AM361" t="str">
            <v>A1</v>
          </cell>
          <cell r="AN361" t="str">
            <v>AA-</v>
          </cell>
          <cell r="AO361" t="str">
            <v>Financial</v>
          </cell>
          <cell r="AP361" t="str">
            <v>Banks</v>
          </cell>
          <cell r="AQ361" t="str">
            <v>UNITED STATES</v>
          </cell>
          <cell r="AR361" t="str">
            <v>#N/A Field Not Applicable</v>
          </cell>
        </row>
        <row r="362">
          <cell r="A362" t="str">
            <v>CP Inc</v>
          </cell>
          <cell r="B362" t="str">
            <v>Deutsche Bank</v>
          </cell>
          <cell r="C362" t="str">
            <v>13401302</v>
          </cell>
          <cell r="D362" t="str">
            <v>USD</v>
          </cell>
          <cell r="E362" t="str">
            <v>015</v>
          </cell>
          <cell r="F362" t="str">
            <v>070</v>
          </cell>
          <cell r="G362" t="str">
            <v>WAL MART STORES INC</v>
          </cell>
          <cell r="H362" t="str">
            <v>4.250 APR 15 13</v>
          </cell>
          <cell r="I362" t="str">
            <v>931142CL5</v>
          </cell>
          <cell r="J362" t="str">
            <v>B</v>
          </cell>
          <cell r="K362" t="str">
            <v>ZZZ</v>
          </cell>
          <cell r="L362">
            <v>78682.850000000006</v>
          </cell>
          <cell r="M362">
            <v>4109574.88</v>
          </cell>
          <cell r="N362">
            <v>4151059.1</v>
          </cell>
          <cell r="O362">
            <v>4356395.45</v>
          </cell>
          <cell r="P362">
            <v>4015000</v>
          </cell>
          <cell r="Q362">
            <v>4435078.3</v>
          </cell>
          <cell r="R362" t="str">
            <v>AO   15</v>
          </cell>
          <cell r="S362">
            <v>41379</v>
          </cell>
          <cell r="T362">
            <v>2013</v>
          </cell>
          <cell r="U362">
            <v>4</v>
          </cell>
          <cell r="V362">
            <v>928</v>
          </cell>
          <cell r="W362" t="str">
            <v>MS</v>
          </cell>
          <cell r="X362">
            <v>4.25</v>
          </cell>
          <cell r="Y362">
            <v>2.39</v>
          </cell>
          <cell r="Z362">
            <v>4.409348787719502E-3</v>
          </cell>
          <cell r="AA362">
            <v>40451</v>
          </cell>
          <cell r="AB362">
            <v>246820.57</v>
          </cell>
          <cell r="AC362">
            <v>7.1300000000000002E-2</v>
          </cell>
          <cell r="AD362">
            <v>1</v>
          </cell>
          <cell r="AE362">
            <v>108.50299999999999</v>
          </cell>
          <cell r="AF362" t="str">
            <v>AA</v>
          </cell>
          <cell r="AG362">
            <v>103.389</v>
          </cell>
          <cell r="AH362">
            <v>3.4</v>
          </cell>
          <cell r="AI362">
            <v>0.9</v>
          </cell>
          <cell r="AJ362">
            <v>6.2727137565884127E-3</v>
          </cell>
          <cell r="AK362">
            <v>7.7707317982651227E-3</v>
          </cell>
          <cell r="AL362" t="str">
            <v>AA</v>
          </cell>
          <cell r="AM362" t="str">
            <v>Aa2</v>
          </cell>
          <cell r="AN362" t="str">
            <v>AA</v>
          </cell>
          <cell r="AO362" t="str">
            <v>Consumer, Cyclical</v>
          </cell>
          <cell r="AP362" t="str">
            <v>Retail</v>
          </cell>
          <cell r="AQ362" t="str">
            <v>UNITED STATES</v>
          </cell>
          <cell r="AR362" t="str">
            <v>#N/A Field Not Applicable</v>
          </cell>
        </row>
        <row r="363">
          <cell r="A363" t="str">
            <v>CP Inc</v>
          </cell>
          <cell r="B363" t="str">
            <v>Deutsche Bank</v>
          </cell>
          <cell r="C363" t="str">
            <v>13401302</v>
          </cell>
          <cell r="D363" t="str">
            <v>USD</v>
          </cell>
          <cell r="E363" t="str">
            <v>015</v>
          </cell>
          <cell r="F363" t="str">
            <v>070</v>
          </cell>
          <cell r="G363" t="str">
            <v>WELLS FARGO &amp; CO NEW</v>
          </cell>
          <cell r="H363" t="str">
            <v>4.375 JAN 31 13</v>
          </cell>
          <cell r="I363" t="str">
            <v>949746NY3</v>
          </cell>
          <cell r="J363" t="str">
            <v>B</v>
          </cell>
          <cell r="K363" t="str">
            <v>ZZZ</v>
          </cell>
          <cell r="L363">
            <v>22239.58</v>
          </cell>
          <cell r="M363">
            <v>3190089.07</v>
          </cell>
          <cell r="N363">
            <v>3201900</v>
          </cell>
          <cell r="O363">
            <v>3201630</v>
          </cell>
          <cell r="P363">
            <v>3000000</v>
          </cell>
          <cell r="Q363">
            <v>3223869.58</v>
          </cell>
          <cell r="R363" t="str">
            <v>JJ   31</v>
          </cell>
          <cell r="S363">
            <v>41305</v>
          </cell>
          <cell r="T363">
            <v>2013</v>
          </cell>
          <cell r="U363">
            <v>1</v>
          </cell>
          <cell r="V363">
            <v>854</v>
          </cell>
          <cell r="W363" t="str">
            <v>MS</v>
          </cell>
          <cell r="X363">
            <v>4.375</v>
          </cell>
          <cell r="Y363">
            <v>2.2200000000000002</v>
          </cell>
          <cell r="Z363">
            <v>3.1793287567046758E-3</v>
          </cell>
          <cell r="AA363">
            <v>40451</v>
          </cell>
          <cell r="AB363">
            <v>11540.93</v>
          </cell>
          <cell r="AC363">
            <v>6.1500000000000006E-2</v>
          </cell>
          <cell r="AD363">
            <v>1</v>
          </cell>
          <cell r="AE363">
            <v>106.721</v>
          </cell>
          <cell r="AF363" t="str">
            <v>AA-</v>
          </cell>
          <cell r="AG363">
            <v>106.73</v>
          </cell>
          <cell r="AH363">
            <v>1.6</v>
          </cell>
          <cell r="AI363">
            <v>1.4</v>
          </cell>
          <cell r="AJ363">
            <v>2.2914081129403068E-3</v>
          </cell>
          <cell r="AK363">
            <v>2.8386307070565513E-3</v>
          </cell>
          <cell r="AL363" t="str">
            <v>AA-</v>
          </cell>
          <cell r="AM363" t="str">
            <v>A1</v>
          </cell>
          <cell r="AN363" t="str">
            <v>AA-</v>
          </cell>
          <cell r="AO363" t="str">
            <v>Financial</v>
          </cell>
          <cell r="AP363" t="str">
            <v>Banks</v>
          </cell>
          <cell r="AQ363" t="str">
            <v>UNITED STATES</v>
          </cell>
          <cell r="AR363" t="str">
            <v>#N/A Field Not Applicable</v>
          </cell>
        </row>
        <row r="364">
          <cell r="A364" t="str">
            <v>CP Inc</v>
          </cell>
          <cell r="B364" t="str">
            <v>Deutsche Bank</v>
          </cell>
          <cell r="C364" t="str">
            <v>13401302</v>
          </cell>
          <cell r="D364" t="str">
            <v>USD</v>
          </cell>
          <cell r="E364" t="str">
            <v>015</v>
          </cell>
          <cell r="F364" t="str">
            <v>070</v>
          </cell>
          <cell r="G364" t="str">
            <v>WELLS FARGO CO MTN B</v>
          </cell>
          <cell r="H364" t="str">
            <v>3.980 OCT 29 10</v>
          </cell>
          <cell r="I364" t="str">
            <v>94974BAZ3</v>
          </cell>
          <cell r="J364" t="str">
            <v>B</v>
          </cell>
          <cell r="K364" t="str">
            <v>ZZZ</v>
          </cell>
          <cell r="L364">
            <v>33608.89</v>
          </cell>
          <cell r="M364">
            <v>2000336.14</v>
          </cell>
          <cell r="N364">
            <v>2009580</v>
          </cell>
          <cell r="O364">
            <v>2004920</v>
          </cell>
          <cell r="P364">
            <v>2000000</v>
          </cell>
          <cell r="Q364">
            <v>2038528.89</v>
          </cell>
          <cell r="R364" t="str">
            <v>AO   29</v>
          </cell>
          <cell r="S364">
            <v>40480</v>
          </cell>
          <cell r="T364">
            <v>2010</v>
          </cell>
          <cell r="U364">
            <v>10</v>
          </cell>
          <cell r="V364">
            <v>29</v>
          </cell>
          <cell r="W364" t="str">
            <v>MS</v>
          </cell>
          <cell r="X364">
            <v>3.98</v>
          </cell>
          <cell r="Y364">
            <v>0.08</v>
          </cell>
          <cell r="Z364">
            <v>7.1841042040304173E-5</v>
          </cell>
          <cell r="AA364">
            <v>40451</v>
          </cell>
          <cell r="AB364">
            <v>4583.8599999999997</v>
          </cell>
          <cell r="AC364">
            <v>5.0000000000000001E-4</v>
          </cell>
          <cell r="AD364">
            <v>1</v>
          </cell>
          <cell r="AE364">
            <v>100.24600000000001</v>
          </cell>
          <cell r="AF364" t="str">
            <v>AA-</v>
          </cell>
          <cell r="AG364">
            <v>100.479</v>
          </cell>
          <cell r="AH364">
            <v>3.7</v>
          </cell>
          <cell r="AI364">
            <v>0.8</v>
          </cell>
          <cell r="AJ364">
            <v>3.3226481943640683E-3</v>
          </cell>
          <cell r="AK364">
            <v>4.1161463730549144E-3</v>
          </cell>
          <cell r="AL364" t="str">
            <v>AA-</v>
          </cell>
          <cell r="AM364" t="str">
            <v>A1</v>
          </cell>
          <cell r="AN364" t="str">
            <v>AA-</v>
          </cell>
          <cell r="AO364" t="str">
            <v>Financial</v>
          </cell>
          <cell r="AP364" t="str">
            <v>Banks</v>
          </cell>
          <cell r="AQ364" t="str">
            <v>UNITED STATES</v>
          </cell>
          <cell r="AR364" t="str">
            <v>#N/A Field Not Applicable</v>
          </cell>
        </row>
        <row r="365">
          <cell r="A365" t="str">
            <v>CP Inc</v>
          </cell>
          <cell r="B365" t="str">
            <v>Deutsche Bank</v>
          </cell>
          <cell r="C365" t="str">
            <v>13401302</v>
          </cell>
          <cell r="D365" t="str">
            <v>USD</v>
          </cell>
          <cell r="E365" t="str">
            <v>015</v>
          </cell>
          <cell r="F365" t="str">
            <v>070</v>
          </cell>
          <cell r="G365" t="str">
            <v>BANK OF AMERICA CORP</v>
          </cell>
          <cell r="H365" t="str">
            <v>4.9 01 MAY 2013</v>
          </cell>
          <cell r="I365" t="str">
            <v>B06051GDW6</v>
          </cell>
          <cell r="J365" t="str">
            <v>B</v>
          </cell>
          <cell r="K365" t="str">
            <v>ZZZ</v>
          </cell>
          <cell r="L365">
            <v>24500</v>
          </cell>
          <cell r="M365">
            <v>1201070.18</v>
          </cell>
          <cell r="N365">
            <v>1202028</v>
          </cell>
          <cell r="O365">
            <v>1281444</v>
          </cell>
          <cell r="P365">
            <v>1200000</v>
          </cell>
          <cell r="Q365">
            <v>1305944</v>
          </cell>
          <cell r="R365" t="str">
            <v>MN    1</v>
          </cell>
          <cell r="S365">
            <v>41395</v>
          </cell>
          <cell r="T365">
            <v>2013</v>
          </cell>
          <cell r="U365">
            <v>5</v>
          </cell>
          <cell r="V365">
            <v>944</v>
          </cell>
          <cell r="W365" t="str">
            <v>MS</v>
          </cell>
          <cell r="X365">
            <v>4.9000000000000004</v>
          </cell>
          <cell r="Y365">
            <v>2.39</v>
          </cell>
          <cell r="Z365">
            <v>1.2886825272177651E-3</v>
          </cell>
          <cell r="AA365">
            <v>40451</v>
          </cell>
          <cell r="AB365">
            <v>80373.820000000007</v>
          </cell>
          <cell r="AC365">
            <v>7.1900000000000006E-2</v>
          </cell>
          <cell r="AD365">
            <v>1</v>
          </cell>
          <cell r="AE365">
            <v>106.78700000000001</v>
          </cell>
          <cell r="AF365" t="str">
            <v>A</v>
          </cell>
          <cell r="AG365">
            <v>100.169</v>
          </cell>
          <cell r="AH365">
            <v>4.9000000000000004</v>
          </cell>
          <cell r="AI365">
            <v>2.2000000000000002</v>
          </cell>
          <cell r="AJ365">
            <v>2.6420687796514853E-3</v>
          </cell>
          <cell r="AK365">
            <v>3.2730343956277651E-3</v>
          </cell>
          <cell r="AL365" t="str">
            <v xml:space="preserve">A </v>
          </cell>
          <cell r="AM365" t="str">
            <v>A2</v>
          </cell>
          <cell r="AN365" t="str">
            <v xml:space="preserve">A </v>
          </cell>
          <cell r="AO365" t="str">
            <v>Financial</v>
          </cell>
          <cell r="AP365" t="str">
            <v>Banks</v>
          </cell>
          <cell r="AQ365" t="str">
            <v>UNITED STATES</v>
          </cell>
          <cell r="AR365" t="str">
            <v>#N/A Field Not Applicable</v>
          </cell>
        </row>
        <row r="366">
          <cell r="A366" t="str">
            <v>CP Inc</v>
          </cell>
          <cell r="B366" t="str">
            <v>Deutsche Bank</v>
          </cell>
          <cell r="C366" t="str">
            <v>13401302</v>
          </cell>
          <cell r="D366" t="str">
            <v>USD</v>
          </cell>
          <cell r="E366" t="str">
            <v>015</v>
          </cell>
          <cell r="F366" t="str">
            <v>070</v>
          </cell>
          <cell r="G366" t="str">
            <v>BANK OF NEW YORK CO</v>
          </cell>
          <cell r="H366" t="str">
            <v>4.95 14 JAN 2011</v>
          </cell>
          <cell r="I366" t="str">
            <v>B06406HAY5</v>
          </cell>
          <cell r="J366" t="str">
            <v>B</v>
          </cell>
          <cell r="K366" t="str">
            <v>ZZZ</v>
          </cell>
          <cell r="L366">
            <v>9581.69</v>
          </cell>
          <cell r="M366">
            <v>904638.81</v>
          </cell>
          <cell r="N366">
            <v>900366.4</v>
          </cell>
          <cell r="O366">
            <v>916303.45</v>
          </cell>
          <cell r="P366">
            <v>905000</v>
          </cell>
          <cell r="Q366">
            <v>925885.14</v>
          </cell>
          <cell r="R366" t="str">
            <v>JJ   14</v>
          </cell>
          <cell r="S366">
            <v>40557</v>
          </cell>
          <cell r="T366">
            <v>2011</v>
          </cell>
          <cell r="U366">
            <v>1</v>
          </cell>
          <cell r="V366">
            <v>106</v>
          </cell>
          <cell r="W366" t="str">
            <v>MS</v>
          </cell>
          <cell r="X366">
            <v>4.95</v>
          </cell>
          <cell r="Y366">
            <v>0.28999999999999998</v>
          </cell>
          <cell r="Z366">
            <v>1.1777493360656635E-4</v>
          </cell>
          <cell r="AA366">
            <v>40451</v>
          </cell>
          <cell r="AB366">
            <v>11664.64</v>
          </cell>
          <cell r="AC366">
            <v>2.3E-3</v>
          </cell>
          <cell r="AD366">
            <v>1</v>
          </cell>
          <cell r="AE366">
            <v>101.249</v>
          </cell>
          <cell r="AF366" t="str">
            <v>AA</v>
          </cell>
          <cell r="AG366">
            <v>99.488</v>
          </cell>
          <cell r="AH366">
            <v>5.7</v>
          </cell>
          <cell r="AI366">
            <v>0.6</v>
          </cell>
          <cell r="AJ366">
            <v>2.3148866260600974E-3</v>
          </cell>
          <cell r="AK366">
            <v>2.8677162409348209E-3</v>
          </cell>
          <cell r="AL366" t="str">
            <v>AA</v>
          </cell>
          <cell r="AM366" t="str">
            <v>Aa2</v>
          </cell>
          <cell r="AN366" t="str">
            <v>AA</v>
          </cell>
          <cell r="AO366" t="str">
            <v>Financial</v>
          </cell>
          <cell r="AP366" t="str">
            <v>Banks</v>
          </cell>
          <cell r="AQ366" t="str">
            <v>UNITED STATES</v>
          </cell>
          <cell r="AR366" t="str">
            <v>#N/A Field Not Applicable</v>
          </cell>
        </row>
        <row r="367">
          <cell r="A367" t="str">
            <v>CP Inc</v>
          </cell>
          <cell r="B367" t="str">
            <v>Deutsche Bank</v>
          </cell>
          <cell r="C367" t="str">
            <v>13401302</v>
          </cell>
          <cell r="D367" t="str">
            <v>USD</v>
          </cell>
          <cell r="E367" t="str">
            <v>145</v>
          </cell>
          <cell r="F367" t="str">
            <v>070</v>
          </cell>
          <cell r="G367" t="str">
            <v>TOTAL CAPITAL SA</v>
          </cell>
          <cell r="H367" t="str">
            <v>4.000 MAY 28 13</v>
          </cell>
          <cell r="I367" t="str">
            <v>B39ZB58</v>
          </cell>
          <cell r="J367" t="str">
            <v>B</v>
          </cell>
          <cell r="K367" t="str">
            <v>ZZZ</v>
          </cell>
          <cell r="L367">
            <v>34166.67</v>
          </cell>
          <cell r="M367">
            <v>2547424.4</v>
          </cell>
          <cell r="N367">
            <v>2572750</v>
          </cell>
          <cell r="O367">
            <v>2685625</v>
          </cell>
          <cell r="P367">
            <v>2500000</v>
          </cell>
          <cell r="Q367">
            <v>2719791.67</v>
          </cell>
          <cell r="R367" t="str">
            <v>M    28</v>
          </cell>
          <cell r="S367">
            <v>41422</v>
          </cell>
          <cell r="T367">
            <v>2013</v>
          </cell>
          <cell r="U367">
            <v>5</v>
          </cell>
          <cell r="V367">
            <v>971</v>
          </cell>
          <cell r="W367" t="str">
            <v>MS</v>
          </cell>
          <cell r="X367">
            <v>4</v>
          </cell>
          <cell r="Y367">
            <v>2.52</v>
          </cell>
          <cell r="Z367">
            <v>2.8819172049599846E-3</v>
          </cell>
          <cell r="AA367">
            <v>40451</v>
          </cell>
          <cell r="AB367">
            <v>138200.6</v>
          </cell>
          <cell r="AC367">
            <v>9.0299999999999991E-2</v>
          </cell>
          <cell r="AD367">
            <v>1</v>
          </cell>
          <cell r="AE367">
            <v>107.425</v>
          </cell>
          <cell r="AF367" t="str">
            <v>AA</v>
          </cell>
          <cell r="AG367">
            <v>102.91</v>
          </cell>
          <cell r="AH367">
            <v>3.2</v>
          </cell>
          <cell r="AI367">
            <v>1.1000000000000001</v>
          </cell>
          <cell r="AJ367">
            <v>3.6595774031237898E-3</v>
          </cell>
          <cell r="AK367">
            <v>4.5335393257499926E-3</v>
          </cell>
          <cell r="AL367" t="str">
            <v>AA</v>
          </cell>
          <cell r="AM367" t="str">
            <v>Aa1</v>
          </cell>
          <cell r="AN367" t="str">
            <v>AA</v>
          </cell>
          <cell r="AO367" t="str">
            <v>Energy</v>
          </cell>
          <cell r="AP367" t="str">
            <v>Oil&amp;Gas</v>
          </cell>
          <cell r="AQ367" t="str">
            <v>FRANCE</v>
          </cell>
          <cell r="AR367" t="str">
            <v>#N/A Field Not Applicable</v>
          </cell>
        </row>
        <row r="368">
          <cell r="A368" t="str">
            <v>CP Inc</v>
          </cell>
          <cell r="B368" t="str">
            <v>Deutsche Bank</v>
          </cell>
          <cell r="C368" t="str">
            <v>13401302</v>
          </cell>
          <cell r="D368" t="str">
            <v>USD</v>
          </cell>
          <cell r="E368" t="str">
            <v>015</v>
          </cell>
          <cell r="F368" t="str">
            <v>070</v>
          </cell>
          <cell r="G368" t="str">
            <v>NESTLE HLDGS INC</v>
          </cell>
          <cell r="H368" t="str">
            <v>4.000 JUN 23 11</v>
          </cell>
          <cell r="I368" t="str">
            <v>B39ZT54</v>
          </cell>
          <cell r="J368" t="str">
            <v>B</v>
          </cell>
          <cell r="K368" t="str">
            <v>ZZZ</v>
          </cell>
          <cell r="L368">
            <v>43555.56</v>
          </cell>
          <cell r="M368">
            <v>4082382.15</v>
          </cell>
          <cell r="N368">
            <v>4188080</v>
          </cell>
          <cell r="O368">
            <v>4101200</v>
          </cell>
          <cell r="P368">
            <v>4000000</v>
          </cell>
          <cell r="Q368">
            <v>4144755.56</v>
          </cell>
          <cell r="R368" t="str">
            <v>J    23</v>
          </cell>
          <cell r="S368">
            <v>40717</v>
          </cell>
          <cell r="T368">
            <v>2011</v>
          </cell>
          <cell r="U368">
            <v>6</v>
          </cell>
          <cell r="V368">
            <v>266</v>
          </cell>
          <cell r="W368" t="str">
            <v>MS</v>
          </cell>
          <cell r="X368">
            <v>4</v>
          </cell>
          <cell r="Y368">
            <v>0.73</v>
          </cell>
          <cell r="Z368">
            <v>1.3378769492323817E-3</v>
          </cell>
          <cell r="AA368">
            <v>40451</v>
          </cell>
          <cell r="AB368">
            <v>18817.849999999999</v>
          </cell>
          <cell r="AC368">
            <v>1.2500000000000001E-2</v>
          </cell>
          <cell r="AD368">
            <v>1</v>
          </cell>
          <cell r="AE368">
            <v>102.53</v>
          </cell>
          <cell r="AF368" t="str">
            <v>AA</v>
          </cell>
          <cell r="AG368">
            <v>104.70200000000001</v>
          </cell>
          <cell r="AH368">
            <v>1.1000000000000001</v>
          </cell>
          <cell r="AI368">
            <v>0.5</v>
          </cell>
          <cell r="AJ368">
            <v>2.0159789645967396E-3</v>
          </cell>
          <cell r="AK368">
            <v>2.49742495078329E-3</v>
          </cell>
          <cell r="AL368" t="str">
            <v>AA</v>
          </cell>
          <cell r="AM368" t="str">
            <v>Aa1</v>
          </cell>
          <cell r="AN368" t="str">
            <v>AA</v>
          </cell>
          <cell r="AO368" t="str">
            <v>Consumer, Non-cyclical</v>
          </cell>
          <cell r="AP368" t="str">
            <v>Food</v>
          </cell>
          <cell r="AQ368" t="str">
            <v>UNITED STATES</v>
          </cell>
          <cell r="AR368" t="str">
            <v>#N/A Field Not Applicable</v>
          </cell>
        </row>
        <row r="369">
          <cell r="A369" t="str">
            <v>CP Inc</v>
          </cell>
          <cell r="B369" t="str">
            <v>Deutsche Bank</v>
          </cell>
          <cell r="C369" t="str">
            <v>13401302</v>
          </cell>
          <cell r="D369" t="str">
            <v>USD</v>
          </cell>
          <cell r="E369" t="str">
            <v>600</v>
          </cell>
          <cell r="F369" t="str">
            <v>070</v>
          </cell>
          <cell r="G369" t="str">
            <v>INTL BK RECON &amp; DEV</v>
          </cell>
          <cell r="H369" t="str">
            <v>3.125 15 NOV 2011</v>
          </cell>
          <cell r="I369" t="str">
            <v>B459058AE3</v>
          </cell>
          <cell r="J369" t="str">
            <v>B</v>
          </cell>
          <cell r="K369" t="str">
            <v>ZZZ</v>
          </cell>
          <cell r="L369">
            <v>15347.22</v>
          </cell>
          <cell r="M369">
            <v>1331850.56</v>
          </cell>
          <cell r="N369">
            <v>1354379</v>
          </cell>
          <cell r="O369">
            <v>1338593.75</v>
          </cell>
          <cell r="P369">
            <v>1300000</v>
          </cell>
          <cell r="Q369">
            <v>1353940.97</v>
          </cell>
          <cell r="R369" t="str">
            <v>MN   15</v>
          </cell>
          <cell r="S369">
            <v>40862</v>
          </cell>
          <cell r="T369">
            <v>2011</v>
          </cell>
          <cell r="U369">
            <v>11</v>
          </cell>
          <cell r="V369">
            <v>411</v>
          </cell>
          <cell r="W369" t="str">
            <v>MS</v>
          </cell>
          <cell r="X369">
            <v>3.125</v>
          </cell>
          <cell r="Y369">
            <v>1.1000000000000001</v>
          </cell>
          <cell r="Z369">
            <v>6.5769999335960939E-4</v>
          </cell>
          <cell r="AA369">
            <v>40451</v>
          </cell>
          <cell r="AB369">
            <v>6743.19</v>
          </cell>
          <cell r="AC369">
            <v>1.78E-2</v>
          </cell>
          <cell r="AD369">
            <v>1</v>
          </cell>
          <cell r="AE369">
            <v>102.96899999999999</v>
          </cell>
          <cell r="AF369" t="str">
            <v>AAA</v>
          </cell>
          <cell r="AG369">
            <v>104.18300000000001</v>
          </cell>
          <cell r="AH369">
            <v>0.4</v>
          </cell>
          <cell r="AI369">
            <v>0.5</v>
          </cell>
          <cell r="AJ369">
            <v>2.3916363394894889E-4</v>
          </cell>
          <cell r="AK369">
            <v>2.9627949360254571E-4</v>
          </cell>
          <cell r="AL369" t="str">
            <v>AAA</v>
          </cell>
          <cell r="AM369" t="str">
            <v>Aaa</v>
          </cell>
          <cell r="AN369" t="str">
            <v>AAA</v>
          </cell>
          <cell r="AO369" t="str">
            <v>Government</v>
          </cell>
          <cell r="AP369" t="str">
            <v>Multi-National</v>
          </cell>
          <cell r="AQ369" t="str">
            <v>SNAT</v>
          </cell>
          <cell r="AR369" t="str">
            <v>#N/A Field Not Applicable</v>
          </cell>
        </row>
        <row r="370">
          <cell r="A370" t="str">
            <v>CP Inc</v>
          </cell>
          <cell r="B370" t="str">
            <v>Deutsche Bank</v>
          </cell>
          <cell r="C370" t="str">
            <v>13401302</v>
          </cell>
          <cell r="D370" t="str">
            <v>USD</v>
          </cell>
          <cell r="E370" t="str">
            <v>015</v>
          </cell>
          <cell r="F370" t="str">
            <v>070</v>
          </cell>
          <cell r="G370" t="str">
            <v>NOVARTIS CAPITAL COR</v>
          </cell>
          <cell r="H370" t="str">
            <v>1.9 24 APR 2013</v>
          </cell>
          <cell r="I370" t="str">
            <v>B66989HAB4</v>
          </cell>
          <cell r="J370" t="str">
            <v>B</v>
          </cell>
          <cell r="K370" t="str">
            <v>ZZZ</v>
          </cell>
          <cell r="L370">
            <v>13121.88</v>
          </cell>
          <cell r="M370">
            <v>1274665.3899999999</v>
          </cell>
          <cell r="N370">
            <v>1274594.25</v>
          </cell>
          <cell r="O370">
            <v>1308800.25</v>
          </cell>
          <cell r="P370">
            <v>1275000</v>
          </cell>
          <cell r="Q370">
            <v>1321922.1299999999</v>
          </cell>
          <cell r="R370" t="str">
            <v>AO   24</v>
          </cell>
          <cell r="S370">
            <v>41388</v>
          </cell>
          <cell r="T370">
            <v>2013</v>
          </cell>
          <cell r="U370">
            <v>4</v>
          </cell>
          <cell r="V370">
            <v>937</v>
          </cell>
          <cell r="W370" t="str">
            <v>MS</v>
          </cell>
          <cell r="X370">
            <v>1.9</v>
          </cell>
          <cell r="Y370">
            <v>2.48</v>
          </cell>
          <cell r="Z370">
            <v>1.4191474768733778E-3</v>
          </cell>
          <cell r="AA370">
            <v>40451</v>
          </cell>
          <cell r="AB370">
            <v>34134.86</v>
          </cell>
          <cell r="AC370">
            <v>7.5499999999999998E-2</v>
          </cell>
          <cell r="AD370">
            <v>1</v>
          </cell>
          <cell r="AE370">
            <v>102.65100000000001</v>
          </cell>
          <cell r="AF370" t="str">
            <v>AA-</v>
          </cell>
          <cell r="AG370">
            <v>99.968000000000018</v>
          </cell>
          <cell r="AH370">
            <v>1.9</v>
          </cell>
          <cell r="AI370">
            <v>0.9</v>
          </cell>
          <cell r="AJ370">
            <v>1.087250083088475E-3</v>
          </cell>
          <cell r="AK370">
            <v>1.3469016953703756E-3</v>
          </cell>
          <cell r="AL370" t="str">
            <v>AA-</v>
          </cell>
          <cell r="AM370" t="str">
            <v>Aa2</v>
          </cell>
          <cell r="AN370" t="str">
            <v>AA-</v>
          </cell>
          <cell r="AO370" t="str">
            <v>Consumer, Non-cyclical</v>
          </cell>
          <cell r="AP370" t="str">
            <v>Pharmaceuticals</v>
          </cell>
          <cell r="AQ370" t="str">
            <v>UNITED STATES</v>
          </cell>
          <cell r="AR370" t="str">
            <v>#N/A Field Not Applicable</v>
          </cell>
        </row>
        <row r="371">
          <cell r="A371" t="str">
            <v>CP Inc</v>
          </cell>
          <cell r="B371" t="str">
            <v>Deutsche Bank</v>
          </cell>
          <cell r="C371" t="str">
            <v>13401302</v>
          </cell>
          <cell r="D371" t="str">
            <v>USD</v>
          </cell>
          <cell r="E371" t="str">
            <v>015</v>
          </cell>
          <cell r="F371" t="str">
            <v>070</v>
          </cell>
          <cell r="G371" t="str">
            <v>3M COMPANY</v>
          </cell>
          <cell r="H371" t="str">
            <v>4.65 15 DEC 2012</v>
          </cell>
          <cell r="I371" t="str">
            <v>B88579EAD7</v>
          </cell>
          <cell r="J371" t="str">
            <v>B</v>
          </cell>
          <cell r="K371" t="str">
            <v>ZZZ</v>
          </cell>
          <cell r="L371">
            <v>23275.83</v>
          </cell>
          <cell r="M371">
            <v>1778292.41</v>
          </cell>
          <cell r="N371">
            <v>1820547</v>
          </cell>
          <cell r="O371">
            <v>1849107</v>
          </cell>
          <cell r="P371">
            <v>1700000</v>
          </cell>
          <cell r="Q371">
            <v>1872382.83</v>
          </cell>
          <cell r="R371" t="str">
            <v>JD   15</v>
          </cell>
          <cell r="S371">
            <v>41258</v>
          </cell>
          <cell r="T371">
            <v>2012</v>
          </cell>
          <cell r="U371">
            <v>12</v>
          </cell>
          <cell r="V371">
            <v>807</v>
          </cell>
          <cell r="W371" t="str">
            <v>MS</v>
          </cell>
          <cell r="X371">
            <v>4.6500000000000004</v>
          </cell>
          <cell r="Y371">
            <v>2.1</v>
          </cell>
          <cell r="Z371">
            <v>1.6764944662763283E-3</v>
          </cell>
          <cell r="AA371">
            <v>40451</v>
          </cell>
          <cell r="AB371">
            <v>70814.59</v>
          </cell>
          <cell r="AC371">
            <v>5.5899999999999998E-2</v>
          </cell>
          <cell r="AD371">
            <v>1</v>
          </cell>
          <cell r="AE371">
            <v>108.771</v>
          </cell>
          <cell r="AF371" t="str">
            <v>AA-</v>
          </cell>
          <cell r="AG371">
            <v>107.09099999999998</v>
          </cell>
          <cell r="AH371">
            <v>1.9</v>
          </cell>
          <cell r="AI371">
            <v>0.6</v>
          </cell>
          <cell r="AJ371">
            <v>1.5168283266309636E-3</v>
          </cell>
          <cell r="AK371">
            <v>1.8790696606999513E-3</v>
          </cell>
          <cell r="AL371" t="str">
            <v>AA-</v>
          </cell>
          <cell r="AM371" t="str">
            <v>Aa2</v>
          </cell>
          <cell r="AN371" t="str">
            <v>AA-</v>
          </cell>
          <cell r="AO371" t="str">
            <v>Industrial</v>
          </cell>
          <cell r="AP371" t="str">
            <v>Miscellaneous Manufactur</v>
          </cell>
          <cell r="AQ371" t="str">
            <v>UNITED STATES</v>
          </cell>
          <cell r="AR371" t="str">
            <v>#N/A Field Not Applicable</v>
          </cell>
        </row>
        <row r="372">
          <cell r="A372" t="str">
            <v>CP Inc</v>
          </cell>
          <cell r="B372" t="str">
            <v>Treasury - Partners</v>
          </cell>
          <cell r="C372" t="str">
            <v>13401822</v>
          </cell>
          <cell r="D372" t="str">
            <v>USD</v>
          </cell>
          <cell r="E372" t="str">
            <v>015</v>
          </cell>
          <cell r="F372" t="str">
            <v>070</v>
          </cell>
          <cell r="G372" t="str">
            <v>AT&amp;T INC</v>
          </cell>
          <cell r="H372" t="str">
            <v>4.950 JAN 15 13</v>
          </cell>
          <cell r="I372" t="str">
            <v>00206RAF9</v>
          </cell>
          <cell r="J372" t="str">
            <v>B</v>
          </cell>
          <cell r="K372" t="str">
            <v>CAL</v>
          </cell>
          <cell r="L372">
            <v>31350</v>
          </cell>
          <cell r="M372">
            <v>3182685.83</v>
          </cell>
          <cell r="N372">
            <v>3245982</v>
          </cell>
          <cell r="O372">
            <v>3259890</v>
          </cell>
          <cell r="P372">
            <v>3000000</v>
          </cell>
          <cell r="Q372">
            <v>3291240</v>
          </cell>
          <cell r="R372" t="str">
            <v>JJ   15</v>
          </cell>
          <cell r="S372">
            <v>41289</v>
          </cell>
          <cell r="T372">
            <v>2013</v>
          </cell>
          <cell r="U372">
            <v>1</v>
          </cell>
          <cell r="V372">
            <v>838</v>
          </cell>
          <cell r="W372" t="str">
            <v>MS</v>
          </cell>
          <cell r="X372">
            <v>4.95</v>
          </cell>
          <cell r="Y372">
            <v>2.17</v>
          </cell>
          <cell r="Z372">
            <v>3.1005101618547192E-3</v>
          </cell>
          <cell r="AA372">
            <v>40451</v>
          </cell>
          <cell r="AB372">
            <v>77204.17</v>
          </cell>
          <cell r="AC372">
            <v>5.9299999999999999E-2</v>
          </cell>
          <cell r="AD372">
            <v>1</v>
          </cell>
          <cell r="AE372">
            <v>108.663</v>
          </cell>
          <cell r="AF372" t="str">
            <v>A</v>
          </cell>
          <cell r="AG372">
            <v>108.199</v>
          </cell>
          <cell r="AH372">
            <v>2.2000000000000002</v>
          </cell>
          <cell r="AI372">
            <v>1.1000000000000001</v>
          </cell>
          <cell r="AJ372">
            <v>3.1433743576407295E-3</v>
          </cell>
          <cell r="AK372">
            <v>3.8940592577039485E-3</v>
          </cell>
          <cell r="AL372" t="str">
            <v xml:space="preserve">A </v>
          </cell>
          <cell r="AM372" t="str">
            <v>A2</v>
          </cell>
          <cell r="AN372" t="str">
            <v xml:space="preserve">A </v>
          </cell>
          <cell r="AO372" t="str">
            <v>Communications</v>
          </cell>
          <cell r="AP372" t="str">
            <v>Telecommunications</v>
          </cell>
          <cell r="AQ372" t="str">
            <v>UNITED STATES</v>
          </cell>
          <cell r="AR372" t="str">
            <v>#N/A Field Not Applicable</v>
          </cell>
        </row>
        <row r="373">
          <cell r="A373" t="str">
            <v>CP Inc</v>
          </cell>
          <cell r="B373" t="str">
            <v>Treasury - Partners</v>
          </cell>
          <cell r="C373" t="str">
            <v>13401822</v>
          </cell>
          <cell r="D373" t="str">
            <v>USD</v>
          </cell>
          <cell r="E373" t="str">
            <v>015</v>
          </cell>
          <cell r="F373" t="str">
            <v>070</v>
          </cell>
          <cell r="G373" t="str">
            <v>ABBOTT LABORATORIES</v>
          </cell>
          <cell r="H373" t="str">
            <v>5.150 NOV 30 12</v>
          </cell>
          <cell r="I373" t="str">
            <v>002819AA8</v>
          </cell>
          <cell r="J373" t="str">
            <v>B</v>
          </cell>
          <cell r="K373" t="str">
            <v>CAL</v>
          </cell>
          <cell r="L373">
            <v>58558.79</v>
          </cell>
          <cell r="M373">
            <v>3450028.78</v>
          </cell>
          <cell r="N373">
            <v>3523518.51</v>
          </cell>
          <cell r="O373">
            <v>3701475.62</v>
          </cell>
          <cell r="P373">
            <v>3383000</v>
          </cell>
          <cell r="Q373">
            <v>3760034.41</v>
          </cell>
          <cell r="R373" t="str">
            <v>MN   30</v>
          </cell>
          <cell r="S373">
            <v>41243</v>
          </cell>
          <cell r="T373">
            <v>2012</v>
          </cell>
          <cell r="U373">
            <v>11</v>
          </cell>
          <cell r="V373">
            <v>792</v>
          </cell>
          <cell r="W373" t="str">
            <v>MS</v>
          </cell>
          <cell r="X373">
            <v>5.15</v>
          </cell>
          <cell r="Y373">
            <v>2.04</v>
          </cell>
          <cell r="Z373">
            <v>3.1596031639552855E-3</v>
          </cell>
          <cell r="AA373">
            <v>40451</v>
          </cell>
          <cell r="AB373">
            <v>251446.84</v>
          </cell>
          <cell r="AC373">
            <v>5.3499999999999999E-2</v>
          </cell>
          <cell r="AD373">
            <v>1</v>
          </cell>
          <cell r="AE373">
            <v>109.414</v>
          </cell>
          <cell r="AF373" t="str">
            <v>AA</v>
          </cell>
          <cell r="AG373">
            <v>104.154</v>
          </cell>
          <cell r="AH373">
            <v>4.0999999999999996</v>
          </cell>
          <cell r="AI373">
            <v>0.8</v>
          </cell>
          <cell r="AJ373">
            <v>6.3501828295179754E-3</v>
          </cell>
          <cell r="AK373">
            <v>7.8667016466841717E-3</v>
          </cell>
          <cell r="AL373" t="str">
            <v>AA</v>
          </cell>
          <cell r="AM373" t="str">
            <v>A1</v>
          </cell>
          <cell r="AN373" t="str">
            <v>AA</v>
          </cell>
          <cell r="AO373" t="str">
            <v>Consumer, Non-cyclical</v>
          </cell>
          <cell r="AP373" t="str">
            <v>Pharmaceuticals</v>
          </cell>
          <cell r="AQ373" t="str">
            <v>UNITED STATES</v>
          </cell>
          <cell r="AR373" t="str">
            <v>#N/A Field Not Applicable</v>
          </cell>
        </row>
        <row r="374">
          <cell r="A374" t="str">
            <v>CP Inc</v>
          </cell>
          <cell r="B374" t="str">
            <v>Treasury - Partners</v>
          </cell>
          <cell r="C374" t="str">
            <v>13401822</v>
          </cell>
          <cell r="D374" t="str">
            <v>USD</v>
          </cell>
          <cell r="E374" t="str">
            <v>015</v>
          </cell>
          <cell r="F374" t="str">
            <v>070</v>
          </cell>
          <cell r="G374" t="str">
            <v>BANK OF AMERICA CORP</v>
          </cell>
          <cell r="H374" t="str">
            <v>4.250 OCT 01 10</v>
          </cell>
          <cell r="I374" t="str">
            <v>060505BP8</v>
          </cell>
          <cell r="J374" t="str">
            <v>B</v>
          </cell>
          <cell r="K374" t="str">
            <v>ZZZ</v>
          </cell>
          <cell r="L374">
            <v>74375</v>
          </cell>
          <cell r="M374">
            <v>3500000</v>
          </cell>
          <cell r="N374">
            <v>3542665</v>
          </cell>
          <cell r="O374">
            <v>3500000</v>
          </cell>
          <cell r="P374">
            <v>3500000</v>
          </cell>
          <cell r="Q374">
            <v>3574375</v>
          </cell>
          <cell r="R374" t="str">
            <v>AO    1</v>
          </cell>
          <cell r="S374">
            <v>40452</v>
          </cell>
          <cell r="T374">
            <v>2010</v>
          </cell>
          <cell r="U374">
            <v>10</v>
          </cell>
          <cell r="V374">
            <v>1</v>
          </cell>
          <cell r="W374" t="str">
            <v>MS</v>
          </cell>
          <cell r="X374">
            <v>4.25</v>
          </cell>
          <cell r="Y374">
            <v>0</v>
          </cell>
          <cell r="Z374">
            <v>0</v>
          </cell>
          <cell r="AA374">
            <v>40451</v>
          </cell>
          <cell r="AB374">
            <v>0</v>
          </cell>
          <cell r="AC374">
            <v>0</v>
          </cell>
          <cell r="AD374">
            <v>1</v>
          </cell>
          <cell r="AE374">
            <v>100</v>
          </cell>
          <cell r="AF374" t="str">
            <v>A</v>
          </cell>
          <cell r="AG374">
            <v>101.21899999999999</v>
          </cell>
          <cell r="AH374">
            <v>3.7</v>
          </cell>
          <cell r="AI374">
            <v>4.3</v>
          </cell>
          <cell r="AJ374">
            <v>5.8136572387650007E-3</v>
          </cell>
          <cell r="AK374">
            <v>7.2020457050244562E-3</v>
          </cell>
          <cell r="AL374" t="str">
            <v>NR</v>
          </cell>
          <cell r="AM374" t="str">
            <v>WR</v>
          </cell>
          <cell r="AN374" t="str">
            <v>NR</v>
          </cell>
          <cell r="AO374" t="str">
            <v>Financial</v>
          </cell>
          <cell r="AP374" t="str">
            <v>Banks</v>
          </cell>
          <cell r="AQ374" t="str">
            <v>UNITED STATES</v>
          </cell>
          <cell r="AR374" t="str">
            <v>#N/A Field Not Applicable</v>
          </cell>
        </row>
        <row r="375">
          <cell r="A375" t="str">
            <v>CP Inc</v>
          </cell>
          <cell r="B375" t="str">
            <v>Treasury - Partners</v>
          </cell>
          <cell r="C375" t="str">
            <v>13401822</v>
          </cell>
          <cell r="D375" t="str">
            <v>USD</v>
          </cell>
          <cell r="E375" t="str">
            <v>015</v>
          </cell>
          <cell r="F375" t="str">
            <v>070</v>
          </cell>
          <cell r="G375" t="str">
            <v>BANK NEW YORK MTN BK</v>
          </cell>
          <cell r="H375" t="str">
            <v>5.125 NOV 01 11</v>
          </cell>
          <cell r="I375" t="str">
            <v>06406HBA6</v>
          </cell>
          <cell r="J375" t="str">
            <v>B</v>
          </cell>
          <cell r="K375" t="str">
            <v>ZZZ</v>
          </cell>
          <cell r="L375">
            <v>53385.42</v>
          </cell>
          <cell r="M375">
            <v>2518015.9300000002</v>
          </cell>
          <cell r="N375">
            <v>2556550</v>
          </cell>
          <cell r="O375">
            <v>2621675</v>
          </cell>
          <cell r="P375">
            <v>2500000</v>
          </cell>
          <cell r="Q375">
            <v>2675060.42</v>
          </cell>
          <cell r="R375" t="str">
            <v>MN    1</v>
          </cell>
          <cell r="S375">
            <v>40848</v>
          </cell>
          <cell r="T375">
            <v>2011</v>
          </cell>
          <cell r="U375">
            <v>11</v>
          </cell>
          <cell r="V375">
            <v>397</v>
          </cell>
          <cell r="W375" t="str">
            <v>MS</v>
          </cell>
          <cell r="X375">
            <v>5.125</v>
          </cell>
          <cell r="Y375">
            <v>1.05</v>
          </cell>
          <cell r="Z375">
            <v>1.1869363409813584E-3</v>
          </cell>
          <cell r="AA375">
            <v>40451</v>
          </cell>
          <cell r="AB375">
            <v>103659.07</v>
          </cell>
          <cell r="AC375">
            <v>1.6500000000000001E-2</v>
          </cell>
          <cell r="AD375">
            <v>1</v>
          </cell>
          <cell r="AE375">
            <v>104.867</v>
          </cell>
          <cell r="AF375" t="str">
            <v>AA-</v>
          </cell>
          <cell r="AG375">
            <v>102.262</v>
          </cell>
          <cell r="AH375">
            <v>4.4000000000000004</v>
          </cell>
          <cell r="AI375">
            <v>0.6</v>
          </cell>
          <cell r="AJ375">
            <v>4.9738284764933114E-3</v>
          </cell>
          <cell r="AK375">
            <v>6.1616532494899248E-3</v>
          </cell>
          <cell r="AL375" t="str">
            <v>AA-</v>
          </cell>
          <cell r="AM375" t="str">
            <v>Aa2</v>
          </cell>
          <cell r="AN375" t="str">
            <v>AA-</v>
          </cell>
          <cell r="AO375" t="str">
            <v>Financial</v>
          </cell>
          <cell r="AP375" t="str">
            <v>Banks</v>
          </cell>
          <cell r="AQ375" t="str">
            <v>UNITED STATES</v>
          </cell>
          <cell r="AR375" t="str">
            <v>#N/A Field Not Applicable</v>
          </cell>
        </row>
        <row r="376">
          <cell r="A376" t="str">
            <v>CP Inc</v>
          </cell>
          <cell r="B376" t="str">
            <v>Treasury - Partners</v>
          </cell>
          <cell r="C376" t="str">
            <v>13401822</v>
          </cell>
          <cell r="D376" t="str">
            <v>USD</v>
          </cell>
          <cell r="E376" t="str">
            <v>015</v>
          </cell>
          <cell r="F376" t="str">
            <v>070</v>
          </cell>
          <cell r="G376" t="str">
            <v>BERKSHIRE HATHAWAY F</v>
          </cell>
          <cell r="H376" t="str">
            <v>4.625 OCT 15 13</v>
          </cell>
          <cell r="I376" t="str">
            <v>084664AD3</v>
          </cell>
          <cell r="J376" t="str">
            <v>B</v>
          </cell>
          <cell r="K376" t="str">
            <v>CAL</v>
          </cell>
          <cell r="L376">
            <v>31989.58</v>
          </cell>
          <cell r="M376">
            <v>1527786.23</v>
          </cell>
          <cell r="N376">
            <v>1542180</v>
          </cell>
          <cell r="O376">
            <v>1650300</v>
          </cell>
          <cell r="P376">
            <v>1500000</v>
          </cell>
          <cell r="Q376">
            <v>1682289.58</v>
          </cell>
          <cell r="R376" t="str">
            <v>AO   15</v>
          </cell>
          <cell r="S376">
            <v>41562</v>
          </cell>
          <cell r="T376">
            <v>2013</v>
          </cell>
          <cell r="U376">
            <v>10</v>
          </cell>
          <cell r="V376">
            <v>1111</v>
          </cell>
          <cell r="W376" t="str">
            <v>MS</v>
          </cell>
          <cell r="X376">
            <v>4.625</v>
          </cell>
          <cell r="Y376">
            <v>2.81</v>
          </cell>
          <cell r="Z376">
            <v>1.9272966475415614E-3</v>
          </cell>
          <cell r="AA376">
            <v>40451</v>
          </cell>
          <cell r="AB376">
            <v>122513.77</v>
          </cell>
          <cell r="AC376">
            <v>9.7100000000000006E-2</v>
          </cell>
          <cell r="AD376">
            <v>1</v>
          </cell>
          <cell r="AE376">
            <v>110.02</v>
          </cell>
          <cell r="AF376" t="str">
            <v>AA+</v>
          </cell>
          <cell r="AG376">
            <v>102.81199999999998</v>
          </cell>
          <cell r="AH376">
            <v>4</v>
          </cell>
          <cell r="AI376">
            <v>1.3</v>
          </cell>
          <cell r="AJ376">
            <v>2.7434827723011551E-3</v>
          </cell>
          <cell r="AK376">
            <v>3.3986675694106581E-3</v>
          </cell>
          <cell r="AL376" t="str">
            <v>AA+</v>
          </cell>
          <cell r="AM376" t="str">
            <v>Aa2</v>
          </cell>
          <cell r="AN376" t="str">
            <v>AA+</v>
          </cell>
          <cell r="AO376" t="str">
            <v>Financial</v>
          </cell>
          <cell r="AP376" t="str">
            <v>Insurance</v>
          </cell>
          <cell r="AQ376" t="str">
            <v>UNITED STATES</v>
          </cell>
          <cell r="AR376" t="str">
            <v>#N/A Field Not Applicable</v>
          </cell>
        </row>
        <row r="377">
          <cell r="A377" t="str">
            <v>CP Inc</v>
          </cell>
          <cell r="B377" t="str">
            <v>Treasury - Partners</v>
          </cell>
          <cell r="C377" t="str">
            <v>13401822</v>
          </cell>
          <cell r="D377" t="str">
            <v>USD</v>
          </cell>
          <cell r="E377" t="str">
            <v>015</v>
          </cell>
          <cell r="F377" t="str">
            <v>070</v>
          </cell>
          <cell r="G377" t="str">
            <v>BERKSHIRE HATHAWAY F</v>
          </cell>
          <cell r="H377" t="str">
            <v>5.000 AUG 15 13</v>
          </cell>
          <cell r="I377" t="str">
            <v>084664BG5</v>
          </cell>
          <cell r="J377" t="str">
            <v>B</v>
          </cell>
          <cell r="K377" t="str">
            <v>CAL</v>
          </cell>
          <cell r="L377">
            <v>19166.669999999998</v>
          </cell>
          <cell r="M377">
            <v>3082632.53</v>
          </cell>
          <cell r="N377">
            <v>3130290</v>
          </cell>
          <cell r="O377">
            <v>3319200</v>
          </cell>
          <cell r="P377">
            <v>3000000</v>
          </cell>
          <cell r="Q377">
            <v>3338366.67</v>
          </cell>
          <cell r="R377" t="str">
            <v>FA   15</v>
          </cell>
          <cell r="S377">
            <v>41501</v>
          </cell>
          <cell r="T377">
            <v>2013</v>
          </cell>
          <cell r="U377">
            <v>8</v>
          </cell>
          <cell r="V377">
            <v>1050</v>
          </cell>
          <cell r="W377" t="str">
            <v>MS</v>
          </cell>
          <cell r="X377">
            <v>5</v>
          </cell>
          <cell r="Y377">
            <v>2.69</v>
          </cell>
          <cell r="Z377">
            <v>3.7226627337057865E-3</v>
          </cell>
          <cell r="AA377">
            <v>40451</v>
          </cell>
          <cell r="AB377">
            <v>236567.47</v>
          </cell>
          <cell r="AC377">
            <v>8.8599999999999998E-2</v>
          </cell>
          <cell r="AD377">
            <v>1</v>
          </cell>
          <cell r="AE377">
            <v>110.64</v>
          </cell>
          <cell r="AF377" t="str">
            <v>AA+</v>
          </cell>
          <cell r="AG377">
            <v>104.34300000000002</v>
          </cell>
          <cell r="AH377">
            <v>3.9</v>
          </cell>
          <cell r="AI377">
            <v>1.2</v>
          </cell>
          <cell r="AJ377">
            <v>5.3971690191273484E-3</v>
          </cell>
          <cell r="AK377">
            <v>6.6860938574621748E-3</v>
          </cell>
          <cell r="AL377" t="str">
            <v>AA+</v>
          </cell>
          <cell r="AM377" t="str">
            <v>Aa2</v>
          </cell>
          <cell r="AN377" t="str">
            <v>AA+</v>
          </cell>
          <cell r="AO377" t="str">
            <v>Financial</v>
          </cell>
          <cell r="AP377" t="str">
            <v>Insurance</v>
          </cell>
          <cell r="AQ377" t="str">
            <v>UNITED STATES</v>
          </cell>
          <cell r="AR377" t="str">
            <v>#N/A Field Not Applicable</v>
          </cell>
        </row>
        <row r="378">
          <cell r="A378" t="str">
            <v>CP Inc</v>
          </cell>
          <cell r="B378" t="str">
            <v>Treasury - Partners</v>
          </cell>
          <cell r="C378" t="str">
            <v>13401822</v>
          </cell>
          <cell r="D378" t="str">
            <v>USD</v>
          </cell>
          <cell r="E378" t="str">
            <v>015</v>
          </cell>
          <cell r="F378" t="str">
            <v>070</v>
          </cell>
          <cell r="G378" t="str">
            <v>BOEING CAP CORP</v>
          </cell>
          <cell r="H378" t="str">
            <v>6.100 MAR 01 11</v>
          </cell>
          <cell r="I378" t="str">
            <v>097014AD6</v>
          </cell>
          <cell r="J378" t="str">
            <v>B</v>
          </cell>
          <cell r="K378" t="str">
            <v>ZZZ</v>
          </cell>
          <cell r="L378">
            <v>5083.33</v>
          </cell>
          <cell r="M378">
            <v>1010386.62</v>
          </cell>
          <cell r="N378">
            <v>1072500</v>
          </cell>
          <cell r="O378">
            <v>1023360</v>
          </cell>
          <cell r="P378">
            <v>1000000</v>
          </cell>
          <cell r="Q378">
            <v>1028443.33</v>
          </cell>
          <cell r="R378" t="str">
            <v>MS    1</v>
          </cell>
          <cell r="S378">
            <v>40603</v>
          </cell>
          <cell r="T378">
            <v>2011</v>
          </cell>
          <cell r="U378">
            <v>3</v>
          </cell>
          <cell r="V378">
            <v>152</v>
          </cell>
          <cell r="W378" t="str">
            <v>MS</v>
          </cell>
          <cell r="X378">
            <v>6.1</v>
          </cell>
          <cell r="Y378">
            <v>0.42</v>
          </cell>
          <cell r="Z378">
            <v>1.9050945364262599E-4</v>
          </cell>
          <cell r="AA378">
            <v>40451</v>
          </cell>
          <cell r="AB378">
            <v>12973.38</v>
          </cell>
          <cell r="AC378">
            <v>3.8E-3</v>
          </cell>
          <cell r="AD378">
            <v>1</v>
          </cell>
          <cell r="AE378">
            <v>102.336</v>
          </cell>
          <cell r="AF378" t="str">
            <v>A</v>
          </cell>
          <cell r="AG378">
            <v>107.25</v>
          </cell>
          <cell r="AH378">
            <v>3.4</v>
          </cell>
          <cell r="AI378">
            <v>0.5</v>
          </cell>
          <cell r="AJ378">
            <v>1.5422193866307819E-3</v>
          </cell>
          <cell r="AK378">
            <v>1.9105244863127106E-3</v>
          </cell>
          <cell r="AL378" t="str">
            <v xml:space="preserve">A </v>
          </cell>
          <cell r="AM378" t="str">
            <v>A2</v>
          </cell>
          <cell r="AN378" t="str">
            <v xml:space="preserve">A </v>
          </cell>
          <cell r="AO378" t="str">
            <v>Financial</v>
          </cell>
          <cell r="AP378" t="str">
            <v>Diversified Finan Serv</v>
          </cell>
          <cell r="AQ378" t="str">
            <v>UNITED STATES</v>
          </cell>
          <cell r="AR378" t="str">
            <v>#N/A Field Not Applicable</v>
          </cell>
        </row>
        <row r="379">
          <cell r="A379" t="str">
            <v>CP Inc</v>
          </cell>
          <cell r="B379" t="str">
            <v>Treasury - Partners</v>
          </cell>
          <cell r="C379" t="str">
            <v>13401822</v>
          </cell>
          <cell r="D379" t="str">
            <v>USD</v>
          </cell>
          <cell r="E379" t="str">
            <v>015</v>
          </cell>
          <cell r="F379" t="str">
            <v>070</v>
          </cell>
          <cell r="G379" t="str">
            <v>BOTTLING GROUP LLC</v>
          </cell>
          <cell r="H379" t="str">
            <v>4.625 NOV 15 12</v>
          </cell>
          <cell r="I379" t="str">
            <v>10138MAB1</v>
          </cell>
          <cell r="J379" t="str">
            <v>B</v>
          </cell>
          <cell r="K379" t="str">
            <v>CAL</v>
          </cell>
          <cell r="L379">
            <v>17874.080000000002</v>
          </cell>
          <cell r="M379">
            <v>1033253.87</v>
          </cell>
          <cell r="N379">
            <v>1044564.84</v>
          </cell>
          <cell r="O379">
            <v>1101208.3500000001</v>
          </cell>
          <cell r="P379">
            <v>1023000</v>
          </cell>
          <cell r="Q379">
            <v>1119082.43</v>
          </cell>
          <cell r="R379" t="str">
            <v>MN   15</v>
          </cell>
          <cell r="S379">
            <v>41228</v>
          </cell>
          <cell r="T379">
            <v>2012</v>
          </cell>
          <cell r="U379">
            <v>11</v>
          </cell>
          <cell r="V379">
            <v>777</v>
          </cell>
          <cell r="W379" t="str">
            <v>MS</v>
          </cell>
          <cell r="X379">
            <v>4.625</v>
          </cell>
          <cell r="Y379">
            <v>2.0099999999999998</v>
          </cell>
          <cell r="Z379">
            <v>9.3235810965428369E-4</v>
          </cell>
          <cell r="AA379">
            <v>40451</v>
          </cell>
          <cell r="AB379">
            <v>67954.48</v>
          </cell>
          <cell r="AC379">
            <v>5.1900000000000002E-2</v>
          </cell>
          <cell r="AD379">
            <v>1</v>
          </cell>
          <cell r="AE379">
            <v>107.645</v>
          </cell>
          <cell r="AF379" t="str">
            <v>A</v>
          </cell>
          <cell r="AG379">
            <v>102.108</v>
          </cell>
          <cell r="AH379">
            <v>4.0999999999999996</v>
          </cell>
          <cell r="AI379">
            <v>1</v>
          </cell>
          <cell r="AJ379">
            <v>1.90182499979232E-3</v>
          </cell>
          <cell r="AK379">
            <v>2.3560093085866355E-3</v>
          </cell>
          <cell r="AL379" t="str">
            <v xml:space="preserve">A </v>
          </cell>
          <cell r="AM379" t="str">
            <v>Aa3</v>
          </cell>
          <cell r="AN379" t="str">
            <v xml:space="preserve">A </v>
          </cell>
          <cell r="AO379" t="str">
            <v>Consumer, Non-cyclical</v>
          </cell>
          <cell r="AP379" t="str">
            <v>Beverages</v>
          </cell>
          <cell r="AQ379" t="str">
            <v>UNITED STATES</v>
          </cell>
          <cell r="AR379" t="str">
            <v>#N/A Field Not Applicable</v>
          </cell>
        </row>
        <row r="380">
          <cell r="A380" t="str">
            <v>CP Inc</v>
          </cell>
          <cell r="B380" t="str">
            <v>Treasury - Partners</v>
          </cell>
          <cell r="C380" t="str">
            <v>13401822</v>
          </cell>
          <cell r="D380" t="str">
            <v>USD</v>
          </cell>
          <cell r="E380" t="str">
            <v>015</v>
          </cell>
          <cell r="F380" t="str">
            <v>070</v>
          </cell>
          <cell r="G380" t="str">
            <v>BROWN FORMAN CORP</v>
          </cell>
          <cell r="H380" t="str">
            <v>5.200 APR 01 12</v>
          </cell>
          <cell r="I380" t="str">
            <v>115637AH3</v>
          </cell>
          <cell r="J380" t="str">
            <v>B</v>
          </cell>
          <cell r="K380" t="str">
            <v>ZZZ</v>
          </cell>
          <cell r="L380">
            <v>104000</v>
          </cell>
          <cell r="M380">
            <v>4027840.01</v>
          </cell>
          <cell r="N380">
            <v>4066490</v>
          </cell>
          <cell r="O380">
            <v>4247000</v>
          </cell>
          <cell r="P380">
            <v>4000000</v>
          </cell>
          <cell r="Q380">
            <v>4351000</v>
          </cell>
          <cell r="R380" t="str">
            <v>AO    1</v>
          </cell>
          <cell r="S380">
            <v>41000</v>
          </cell>
          <cell r="T380">
            <v>2012</v>
          </cell>
          <cell r="U380">
            <v>4</v>
          </cell>
          <cell r="V380">
            <v>549</v>
          </cell>
          <cell r="W380" t="str">
            <v>MS</v>
          </cell>
          <cell r="X380">
            <v>5.2</v>
          </cell>
          <cell r="Y380">
            <v>1.42</v>
          </cell>
          <cell r="Z380">
            <v>2.5676759341797515E-3</v>
          </cell>
          <cell r="AA380">
            <v>40451</v>
          </cell>
          <cell r="AB380">
            <v>219159.99</v>
          </cell>
          <cell r="AC380">
            <v>2.81E-2</v>
          </cell>
          <cell r="AD380">
            <v>1</v>
          </cell>
          <cell r="AE380">
            <v>106.175</v>
          </cell>
          <cell r="AF380" t="str">
            <v>A</v>
          </cell>
          <cell r="AG380">
            <v>101.66200000000001</v>
          </cell>
          <cell r="AH380">
            <v>4.7</v>
          </cell>
          <cell r="AI380">
            <v>1</v>
          </cell>
          <cell r="AJ380">
            <v>8.4986456976372058E-3</v>
          </cell>
          <cell r="AK380">
            <v>1.0528249642422159E-2</v>
          </cell>
          <cell r="AL380" t="str">
            <v xml:space="preserve">A </v>
          </cell>
          <cell r="AM380" t="str">
            <v>A2</v>
          </cell>
          <cell r="AN380" t="str">
            <v xml:space="preserve">A </v>
          </cell>
          <cell r="AO380" t="str">
            <v>Consumer, Non-cyclical</v>
          </cell>
          <cell r="AP380" t="str">
            <v>Beverages</v>
          </cell>
          <cell r="AQ380" t="str">
            <v>UNITED STATES</v>
          </cell>
          <cell r="AR380" t="str">
            <v>#N/A Field Not Applicable</v>
          </cell>
        </row>
        <row r="381">
          <cell r="A381" t="str">
            <v>CP Inc</v>
          </cell>
          <cell r="B381" t="str">
            <v>Treasury - Partners</v>
          </cell>
          <cell r="C381" t="str">
            <v>13401822</v>
          </cell>
          <cell r="D381" t="str">
            <v>USD</v>
          </cell>
          <cell r="E381" t="str">
            <v>015</v>
          </cell>
          <cell r="F381" t="str">
            <v>070</v>
          </cell>
          <cell r="G381" t="str">
            <v>CARGILL INC</v>
          </cell>
          <cell r="H381" t="str">
            <v>4.375 JUN 01 13 144</v>
          </cell>
          <cell r="I381" t="str">
            <v>141781AR5</v>
          </cell>
          <cell r="J381" t="str">
            <v>B</v>
          </cell>
          <cell r="K381" t="str">
            <v>CAL</v>
          </cell>
          <cell r="L381">
            <v>18229.169999999998</v>
          </cell>
          <cell r="M381">
            <v>1308143.77</v>
          </cell>
          <cell r="N381">
            <v>1319187.5</v>
          </cell>
          <cell r="O381">
            <v>1338867.19</v>
          </cell>
          <cell r="P381">
            <v>1250000</v>
          </cell>
          <cell r="Q381">
            <v>1357096.36</v>
          </cell>
          <cell r="R381" t="str">
            <v>JD    1</v>
          </cell>
          <cell r="S381">
            <v>41426</v>
          </cell>
          <cell r="T381">
            <v>2013</v>
          </cell>
          <cell r="U381">
            <v>6</v>
          </cell>
          <cell r="V381">
            <v>975</v>
          </cell>
          <cell r="W381" t="str">
            <v>MS</v>
          </cell>
          <cell r="X381">
            <v>4.375</v>
          </cell>
          <cell r="Y381">
            <v>2.5</v>
          </cell>
          <cell r="Z381">
            <v>1.4681659262173433E-3</v>
          </cell>
          <cell r="AA381">
            <v>40451</v>
          </cell>
          <cell r="AB381">
            <v>30723.42</v>
          </cell>
          <cell r="AC381">
            <v>7.7399999999999997E-2</v>
          </cell>
          <cell r="AD381">
            <v>1</v>
          </cell>
          <cell r="AE381">
            <v>107.10899999999999</v>
          </cell>
          <cell r="AF381" t="str">
            <v>A</v>
          </cell>
          <cell r="AG381">
            <v>105.535</v>
          </cell>
          <cell r="AH381">
            <v>2.6</v>
          </cell>
          <cell r="AI381">
            <v>1.6</v>
          </cell>
          <cell r="AJ381">
            <v>1.5268925632660369E-3</v>
          </cell>
          <cell r="AK381">
            <v>1.8915373878560463E-3</v>
          </cell>
          <cell r="AL381" t="str">
            <v xml:space="preserve">A </v>
          </cell>
          <cell r="AM381" t="str">
            <v>A2</v>
          </cell>
          <cell r="AN381" t="str">
            <v xml:space="preserve">A </v>
          </cell>
          <cell r="AO381" t="str">
            <v>Industrial</v>
          </cell>
          <cell r="AP381" t="str">
            <v>Miscellaneous Manufactur</v>
          </cell>
          <cell r="AQ381" t="str">
            <v>UNITED STATES</v>
          </cell>
          <cell r="AR381" t="str">
            <v>#N/A Field Not Applicable</v>
          </cell>
        </row>
        <row r="382">
          <cell r="A382" t="str">
            <v>CP Inc</v>
          </cell>
          <cell r="B382" t="str">
            <v>Treasury - Partners</v>
          </cell>
          <cell r="C382" t="str">
            <v>13401822</v>
          </cell>
          <cell r="D382" t="str">
            <v>USD</v>
          </cell>
          <cell r="E382" t="str">
            <v>015</v>
          </cell>
          <cell r="F382" t="str">
            <v>070</v>
          </cell>
          <cell r="G382" t="str">
            <v>DEERE JOHN CAP CORP</v>
          </cell>
          <cell r="H382" t="str">
            <v>5.400 OCT 17 11</v>
          </cell>
          <cell r="I382" t="str">
            <v>24422EQD4</v>
          </cell>
          <cell r="J382" t="str">
            <v>B</v>
          </cell>
          <cell r="K382" t="str">
            <v>ZZZ</v>
          </cell>
          <cell r="L382">
            <v>24600</v>
          </cell>
          <cell r="M382">
            <v>1017616.42</v>
          </cell>
          <cell r="N382">
            <v>1059230</v>
          </cell>
          <cell r="O382">
            <v>1048120</v>
          </cell>
          <cell r="P382">
            <v>1000000</v>
          </cell>
          <cell r="Q382">
            <v>1072720</v>
          </cell>
          <cell r="R382" t="str">
            <v>AO   17</v>
          </cell>
          <cell r="S382">
            <v>40833</v>
          </cell>
          <cell r="T382">
            <v>2011</v>
          </cell>
          <cell r="U382">
            <v>10</v>
          </cell>
          <cell r="V382">
            <v>382</v>
          </cell>
          <cell r="W382" t="str">
            <v>MS</v>
          </cell>
          <cell r="X382">
            <v>5.4</v>
          </cell>
          <cell r="Y382">
            <v>1.01</v>
          </cell>
          <cell r="Z382">
            <v>4.6140801521878891E-4</v>
          </cell>
          <cell r="AA382">
            <v>40451</v>
          </cell>
          <cell r="AB382">
            <v>30503.58</v>
          </cell>
          <cell r="AC382">
            <v>1.54E-2</v>
          </cell>
          <cell r="AD382">
            <v>1</v>
          </cell>
          <cell r="AE382">
            <v>104.81200000000001</v>
          </cell>
          <cell r="AF382" t="str">
            <v>A</v>
          </cell>
          <cell r="AG382">
            <v>105.92299999999999</v>
          </cell>
          <cell r="AH382">
            <v>3.6</v>
          </cell>
          <cell r="AI382">
            <v>0.8</v>
          </cell>
          <cell r="AJ382">
            <v>1.644622628502614E-3</v>
          </cell>
          <cell r="AK382">
            <v>2.0373831568559157E-3</v>
          </cell>
          <cell r="AL382" t="str">
            <v xml:space="preserve">A </v>
          </cell>
          <cell r="AM382" t="str">
            <v>A2</v>
          </cell>
          <cell r="AN382" t="str">
            <v xml:space="preserve">A </v>
          </cell>
          <cell r="AO382" t="str">
            <v>Financial</v>
          </cell>
          <cell r="AP382" t="str">
            <v>Diversified Finan Serv</v>
          </cell>
          <cell r="AQ382" t="str">
            <v>UNITED STATES</v>
          </cell>
          <cell r="AR382" t="str">
            <v>#N/A Field Not Applicable</v>
          </cell>
        </row>
        <row r="383">
          <cell r="A383" t="str">
            <v>CP Inc</v>
          </cell>
          <cell r="B383" t="str">
            <v>Treasury - Partners</v>
          </cell>
          <cell r="C383" t="str">
            <v>13401822</v>
          </cell>
          <cell r="D383" t="str">
            <v>USD</v>
          </cell>
          <cell r="E383" t="str">
            <v>015</v>
          </cell>
          <cell r="F383" t="str">
            <v>070</v>
          </cell>
          <cell r="G383" t="str">
            <v>DISNEY WALT CO</v>
          </cell>
          <cell r="H383" t="str">
            <v>5.700 JUL 15 11</v>
          </cell>
          <cell r="I383" t="str">
            <v>254687CC8</v>
          </cell>
          <cell r="J383" t="str">
            <v>B</v>
          </cell>
          <cell r="K383" t="str">
            <v>CAL</v>
          </cell>
          <cell r="L383">
            <v>48133.33</v>
          </cell>
          <cell r="M383">
            <v>4149562.62</v>
          </cell>
          <cell r="N383">
            <v>4222520</v>
          </cell>
          <cell r="O383">
            <v>4173520</v>
          </cell>
          <cell r="P383">
            <v>4000000</v>
          </cell>
          <cell r="Q383">
            <v>4221653.33</v>
          </cell>
          <cell r="R383" t="str">
            <v>JJ   15</v>
          </cell>
          <cell r="S383">
            <v>40739</v>
          </cell>
          <cell r="T383">
            <v>2011</v>
          </cell>
          <cell r="U383">
            <v>7</v>
          </cell>
          <cell r="V383">
            <v>288</v>
          </cell>
          <cell r="W383" t="str">
            <v>MS</v>
          </cell>
          <cell r="X383">
            <v>5.7</v>
          </cell>
          <cell r="Y383">
            <v>0.78</v>
          </cell>
          <cell r="Z383">
            <v>1.4530366884562081E-3</v>
          </cell>
          <cell r="AA383">
            <v>40451</v>
          </cell>
          <cell r="AB383">
            <v>23957.38</v>
          </cell>
          <cell r="AC383">
            <v>0.01</v>
          </cell>
          <cell r="AD383">
            <v>1</v>
          </cell>
          <cell r="AE383">
            <v>104.33799999999999</v>
          </cell>
          <cell r="AF383" t="str">
            <v>A</v>
          </cell>
          <cell r="AG383">
            <v>105.56300000000002</v>
          </cell>
          <cell r="AH383">
            <v>0.9</v>
          </cell>
          <cell r="AI383">
            <v>0.2</v>
          </cell>
          <cell r="AJ383">
            <v>1.6765807943725478E-3</v>
          </cell>
          <cell r="AK383">
            <v>2.0769734116286428E-3</v>
          </cell>
          <cell r="AL383" t="str">
            <v xml:space="preserve">A </v>
          </cell>
          <cell r="AM383" t="str">
            <v>A2</v>
          </cell>
          <cell r="AN383" t="str">
            <v xml:space="preserve">A </v>
          </cell>
          <cell r="AO383" t="str">
            <v>Communications</v>
          </cell>
          <cell r="AP383" t="str">
            <v>Media</v>
          </cell>
          <cell r="AQ383" t="str">
            <v>UNITED STATES</v>
          </cell>
          <cell r="AR383" t="str">
            <v>#N/A Field Not Applicable</v>
          </cell>
        </row>
        <row r="384">
          <cell r="A384" t="str">
            <v>CP Inc</v>
          </cell>
          <cell r="B384" t="str">
            <v>Treasury - Partners</v>
          </cell>
          <cell r="C384" t="str">
            <v>13401822</v>
          </cell>
          <cell r="D384" t="str">
            <v>USD</v>
          </cell>
          <cell r="E384" t="str">
            <v>015</v>
          </cell>
          <cell r="F384" t="str">
            <v>070</v>
          </cell>
          <cell r="G384" t="str">
            <v>GLAXOSMITHKLINE CAP</v>
          </cell>
          <cell r="H384" t="str">
            <v>4.850 MAY 15 13</v>
          </cell>
          <cell r="I384" t="str">
            <v>377372AC1</v>
          </cell>
          <cell r="J384" t="str">
            <v>B</v>
          </cell>
          <cell r="K384" t="str">
            <v>CAL</v>
          </cell>
          <cell r="L384">
            <v>18322.22</v>
          </cell>
          <cell r="M384">
            <v>1006599.63</v>
          </cell>
          <cell r="N384">
            <v>1012420</v>
          </cell>
          <cell r="O384">
            <v>1099870</v>
          </cell>
          <cell r="P384">
            <v>1000000</v>
          </cell>
          <cell r="Q384">
            <v>1118192.22</v>
          </cell>
          <cell r="R384" t="str">
            <v>MN   15</v>
          </cell>
          <cell r="S384">
            <v>41409</v>
          </cell>
          <cell r="T384">
            <v>2013</v>
          </cell>
          <cell r="U384">
            <v>5</v>
          </cell>
          <cell r="V384">
            <v>958</v>
          </cell>
          <cell r="W384" t="str">
            <v>MS</v>
          </cell>
          <cell r="X384">
            <v>4.8499999999999996</v>
          </cell>
          <cell r="Y384">
            <v>2.4500000000000002</v>
          </cell>
          <cell r="Z384">
            <v>1.1071399075246945E-3</v>
          </cell>
          <cell r="AA384">
            <v>40451</v>
          </cell>
          <cell r="AB384">
            <v>93270.37</v>
          </cell>
          <cell r="AC384">
            <v>7.4999999999999997E-2</v>
          </cell>
          <cell r="AD384">
            <v>1</v>
          </cell>
          <cell r="AE384">
            <v>109.98700000000001</v>
          </cell>
          <cell r="AF384" t="str">
            <v>A+</v>
          </cell>
          <cell r="AG384">
            <v>101.242</v>
          </cell>
          <cell r="AH384">
            <v>4.5999999999999996</v>
          </cell>
          <cell r="AI384">
            <v>1</v>
          </cell>
          <cell r="AJ384">
            <v>2.0787116631075893E-3</v>
          </cell>
          <cell r="AK384">
            <v>2.5751391577478956E-3</v>
          </cell>
          <cell r="AL384" t="str">
            <v xml:space="preserve">A+ </v>
          </cell>
          <cell r="AM384" t="str">
            <v>A1</v>
          </cell>
          <cell r="AN384" t="str">
            <v xml:space="preserve">A+ </v>
          </cell>
          <cell r="AO384" t="str">
            <v>Consumer, Non-cyclical</v>
          </cell>
          <cell r="AP384" t="str">
            <v>Pharmaceuticals</v>
          </cell>
          <cell r="AQ384" t="str">
            <v>UNITED STATES</v>
          </cell>
          <cell r="AR384" t="str">
            <v>#N/A Field Not Applicable</v>
          </cell>
        </row>
        <row r="385">
          <cell r="A385" t="str">
            <v>CP Inc</v>
          </cell>
          <cell r="B385" t="str">
            <v>Treasury - Partners</v>
          </cell>
          <cell r="C385" t="str">
            <v>13401822</v>
          </cell>
          <cell r="D385" t="str">
            <v>USD</v>
          </cell>
          <cell r="E385" t="str">
            <v>015</v>
          </cell>
          <cell r="F385" t="str">
            <v>070</v>
          </cell>
          <cell r="G385" t="str">
            <v>GOLDMAN SACHS GROUP</v>
          </cell>
          <cell r="H385" t="str">
            <v>6.875 JAN 15 11</v>
          </cell>
          <cell r="I385" t="str">
            <v>38141GAZ7</v>
          </cell>
          <cell r="J385" t="str">
            <v>B</v>
          </cell>
          <cell r="K385" t="str">
            <v>ZZZ</v>
          </cell>
          <cell r="L385">
            <v>41582.29</v>
          </cell>
          <cell r="M385">
            <v>2882056.15</v>
          </cell>
          <cell r="N385">
            <v>3026872.5</v>
          </cell>
          <cell r="O385">
            <v>2915939.7</v>
          </cell>
          <cell r="P385">
            <v>2865000</v>
          </cell>
          <cell r="Q385">
            <v>2957521.99</v>
          </cell>
          <cell r="R385" t="str">
            <v>JJ   15</v>
          </cell>
          <cell r="S385">
            <v>40558</v>
          </cell>
          <cell r="T385">
            <v>2011</v>
          </cell>
          <cell r="U385">
            <v>1</v>
          </cell>
          <cell r="V385">
            <v>107</v>
          </cell>
          <cell r="W385" t="str">
            <v>MS</v>
          </cell>
          <cell r="X385">
            <v>6.875</v>
          </cell>
          <cell r="Y385">
            <v>0.28999999999999998</v>
          </cell>
          <cell r="Z385">
            <v>3.7521491225503157E-4</v>
          </cell>
          <cell r="AA385">
            <v>40451</v>
          </cell>
          <cell r="AB385">
            <v>33883.550000000003</v>
          </cell>
          <cell r="AC385">
            <v>2.3E-3</v>
          </cell>
          <cell r="AD385">
            <v>1</v>
          </cell>
          <cell r="AE385">
            <v>101.77799999999999</v>
          </cell>
          <cell r="AF385" t="str">
            <v>A</v>
          </cell>
          <cell r="AG385">
            <v>105.65</v>
          </cell>
          <cell r="AH385">
            <v>4.7</v>
          </cell>
          <cell r="AI385">
            <v>0.7</v>
          </cell>
          <cell r="AJ385">
            <v>6.081069267581546E-3</v>
          </cell>
          <cell r="AK385">
            <v>7.533319733491123E-3</v>
          </cell>
          <cell r="AL385" t="str">
            <v xml:space="preserve">A </v>
          </cell>
          <cell r="AM385" t="str">
            <v>A1</v>
          </cell>
          <cell r="AN385" t="str">
            <v xml:space="preserve">A </v>
          </cell>
          <cell r="AO385" t="str">
            <v>Financial</v>
          </cell>
          <cell r="AP385" t="str">
            <v>Banks</v>
          </cell>
          <cell r="AQ385" t="str">
            <v>UNITED STATES</v>
          </cell>
          <cell r="AR385" t="str">
            <v>#N/A Field Not Applicable</v>
          </cell>
        </row>
        <row r="386">
          <cell r="A386" t="str">
            <v>CP Inc</v>
          </cell>
          <cell r="B386" t="str">
            <v>Treasury - Partners</v>
          </cell>
          <cell r="C386" t="str">
            <v>13401822</v>
          </cell>
          <cell r="D386" t="str">
            <v>USD</v>
          </cell>
          <cell r="E386" t="str">
            <v>015</v>
          </cell>
          <cell r="F386" t="str">
            <v>070</v>
          </cell>
          <cell r="G386" t="str">
            <v>HERSHEY CO</v>
          </cell>
          <cell r="H386" t="str">
            <v>5.300 SEP 01 11</v>
          </cell>
          <cell r="I386" t="str">
            <v>427866AN8</v>
          </cell>
          <cell r="J386" t="str">
            <v>B</v>
          </cell>
          <cell r="K386" t="str">
            <v>CAL</v>
          </cell>
          <cell r="L386">
            <v>13250</v>
          </cell>
          <cell r="M386">
            <v>3025790.63</v>
          </cell>
          <cell r="N386">
            <v>3082530</v>
          </cell>
          <cell r="O386">
            <v>3133230</v>
          </cell>
          <cell r="P386">
            <v>3000000</v>
          </cell>
          <cell r="Q386">
            <v>3146480</v>
          </cell>
          <cell r="R386" t="str">
            <v>MS    1</v>
          </cell>
          <cell r="S386">
            <v>40787</v>
          </cell>
          <cell r="T386">
            <v>2011</v>
          </cell>
          <cell r="U386">
            <v>9</v>
          </cell>
          <cell r="V386">
            <v>336</v>
          </cell>
          <cell r="W386" t="str">
            <v>MS</v>
          </cell>
          <cell r="X386">
            <v>5.3</v>
          </cell>
          <cell r="Y386">
            <v>0.9</v>
          </cell>
          <cell r="Z386">
            <v>1.2225342578515931E-3</v>
          </cell>
          <cell r="AA386">
            <v>40451</v>
          </cell>
          <cell r="AB386">
            <v>107439.38</v>
          </cell>
          <cell r="AC386">
            <v>1.2800000000000001E-2</v>
          </cell>
          <cell r="AD386">
            <v>1</v>
          </cell>
          <cell r="AE386">
            <v>104.441</v>
          </cell>
          <cell r="AF386" t="str">
            <v>A</v>
          </cell>
          <cell r="AG386">
            <v>102.751</v>
          </cell>
          <cell r="AH386">
            <v>4.3</v>
          </cell>
          <cell r="AI386">
            <v>0.5</v>
          </cell>
          <cell r="AJ386">
            <v>5.8409970097353884E-3</v>
          </cell>
          <cell r="AK386">
            <v>7.2359146229889872E-3</v>
          </cell>
          <cell r="AL386" t="str">
            <v xml:space="preserve">A </v>
          </cell>
          <cell r="AM386" t="str">
            <v>A2</v>
          </cell>
          <cell r="AN386" t="str">
            <v xml:space="preserve">A </v>
          </cell>
          <cell r="AO386" t="str">
            <v>Consumer, Non-cyclical</v>
          </cell>
          <cell r="AP386" t="str">
            <v>Food</v>
          </cell>
          <cell r="AQ386" t="str">
            <v>UNITED STATES</v>
          </cell>
          <cell r="AR386" t="str">
            <v>#N/A Field Not Applicable</v>
          </cell>
        </row>
        <row r="387">
          <cell r="A387" t="str">
            <v>CP Inc</v>
          </cell>
          <cell r="B387" t="str">
            <v>Treasury - Partners</v>
          </cell>
          <cell r="C387" t="str">
            <v>13401822</v>
          </cell>
          <cell r="D387" t="str">
            <v>USD</v>
          </cell>
          <cell r="E387" t="str">
            <v>015</v>
          </cell>
          <cell r="F387" t="str">
            <v>070</v>
          </cell>
          <cell r="G387" t="str">
            <v>HEWLETT PACKARD CO</v>
          </cell>
          <cell r="H387" t="str">
            <v>5.250 MAR 01 12</v>
          </cell>
          <cell r="I387" t="str">
            <v>428236AL7</v>
          </cell>
          <cell r="J387" t="str">
            <v>B</v>
          </cell>
          <cell r="K387" t="str">
            <v>CAL</v>
          </cell>
          <cell r="L387">
            <v>13125</v>
          </cell>
          <cell r="M387">
            <v>3048832.1</v>
          </cell>
          <cell r="N387">
            <v>3138090</v>
          </cell>
          <cell r="O387">
            <v>3191790</v>
          </cell>
          <cell r="P387">
            <v>3000000</v>
          </cell>
          <cell r="Q387">
            <v>3204915</v>
          </cell>
          <cell r="R387" t="str">
            <v>MS    1</v>
          </cell>
          <cell r="S387">
            <v>40969</v>
          </cell>
          <cell r="T387">
            <v>2012</v>
          </cell>
          <cell r="U387">
            <v>3</v>
          </cell>
          <cell r="V387">
            <v>518</v>
          </cell>
          <cell r="W387" t="str">
            <v>MS</v>
          </cell>
          <cell r="X387">
            <v>5.25</v>
          </cell>
          <cell r="Y387">
            <v>1.38</v>
          </cell>
          <cell r="Z387">
            <v>1.8888272922751238E-3</v>
          </cell>
          <cell r="AA387">
            <v>40451</v>
          </cell>
          <cell r="AB387">
            <v>142957.9</v>
          </cell>
          <cell r="AC387">
            <v>2.6099999999999998E-2</v>
          </cell>
          <cell r="AD387">
            <v>1</v>
          </cell>
          <cell r="AE387">
            <v>106.39299999999999</v>
          </cell>
          <cell r="AF387" t="str">
            <v>A</v>
          </cell>
          <cell r="AG387">
            <v>104.60299999999999</v>
          </cell>
          <cell r="AH387">
            <v>4</v>
          </cell>
          <cell r="AI387">
            <v>0.7</v>
          </cell>
          <cell r="AJ387">
            <v>5.4748617167394899E-3</v>
          </cell>
          <cell r="AK387">
            <v>6.7823407354890173E-3</v>
          </cell>
          <cell r="AL387" t="str">
            <v xml:space="preserve">A </v>
          </cell>
          <cell r="AM387" t="str">
            <v>A2</v>
          </cell>
          <cell r="AN387" t="str">
            <v xml:space="preserve">A </v>
          </cell>
          <cell r="AO387" t="str">
            <v>Technology</v>
          </cell>
          <cell r="AP387" t="str">
            <v>Computers</v>
          </cell>
          <cell r="AQ387" t="str">
            <v>UNITED STATES</v>
          </cell>
          <cell r="AR387" t="str">
            <v>#N/A Field Not Applicable</v>
          </cell>
        </row>
        <row r="388">
          <cell r="A388" t="str">
            <v>CP Inc</v>
          </cell>
          <cell r="B388" t="str">
            <v>Treasury - Partners</v>
          </cell>
          <cell r="C388" t="str">
            <v>13401822</v>
          </cell>
          <cell r="D388" t="str">
            <v>USD</v>
          </cell>
          <cell r="E388" t="str">
            <v>015</v>
          </cell>
          <cell r="F388" t="str">
            <v>070</v>
          </cell>
          <cell r="G388" t="str">
            <v>IBM INTL GROUP CAP</v>
          </cell>
          <cell r="H388" t="str">
            <v>5.050 OCT 22 12</v>
          </cell>
          <cell r="I388" t="str">
            <v>44924EAB6</v>
          </cell>
          <cell r="J388" t="str">
            <v>B</v>
          </cell>
          <cell r="K388" t="str">
            <v>CAL</v>
          </cell>
          <cell r="L388">
            <v>66912.5</v>
          </cell>
          <cell r="M388">
            <v>3157779.59</v>
          </cell>
          <cell r="N388">
            <v>3231590</v>
          </cell>
          <cell r="O388">
            <v>3262500</v>
          </cell>
          <cell r="P388">
            <v>3000000</v>
          </cell>
          <cell r="Q388">
            <v>3329412.5</v>
          </cell>
          <cell r="R388" t="str">
            <v>AO   22</v>
          </cell>
          <cell r="S388">
            <v>41204</v>
          </cell>
          <cell r="T388">
            <v>2012</v>
          </cell>
          <cell r="U388">
            <v>10</v>
          </cell>
          <cell r="V388">
            <v>753</v>
          </cell>
          <cell r="W388" t="str">
            <v>MS</v>
          </cell>
          <cell r="X388">
            <v>5.05</v>
          </cell>
          <cell r="Y388">
            <v>1.94</v>
          </cell>
          <cell r="Z388">
            <v>2.7501931624205464E-3</v>
          </cell>
          <cell r="AA388">
            <v>40451</v>
          </cell>
          <cell r="AB388">
            <v>104720.41</v>
          </cell>
          <cell r="AC388">
            <v>4.8899999999999999E-2</v>
          </cell>
          <cell r="AD388">
            <v>1</v>
          </cell>
          <cell r="AE388">
            <v>108.75</v>
          </cell>
          <cell r="AF388" t="str">
            <v>A+</v>
          </cell>
          <cell r="AG388">
            <v>107.72</v>
          </cell>
          <cell r="AH388">
            <v>2.6</v>
          </cell>
          <cell r="AI388">
            <v>0.8</v>
          </cell>
          <cell r="AJ388">
            <v>3.685825887780114E-3</v>
          </cell>
          <cell r="AK388">
            <v>4.5660563418757384E-3</v>
          </cell>
          <cell r="AL388" t="str">
            <v xml:space="preserve">A+ </v>
          </cell>
          <cell r="AM388" t="str">
            <v>A1</v>
          </cell>
          <cell r="AN388" t="str">
            <v xml:space="preserve">A+ </v>
          </cell>
          <cell r="AO388" t="str">
            <v>Financial</v>
          </cell>
          <cell r="AP388" t="str">
            <v>Diversified Finan Serv</v>
          </cell>
          <cell r="AQ388" t="str">
            <v>UNITED STATES</v>
          </cell>
          <cell r="AR388" t="str">
            <v>#N/A Field Not Applicable</v>
          </cell>
        </row>
        <row r="389">
          <cell r="A389" t="str">
            <v>CP Inc</v>
          </cell>
          <cell r="B389" t="str">
            <v>Treasury - Partners</v>
          </cell>
          <cell r="C389" t="str">
            <v>13401822</v>
          </cell>
          <cell r="D389" t="str">
            <v>USD</v>
          </cell>
          <cell r="E389" t="str">
            <v>015</v>
          </cell>
          <cell r="F389" t="str">
            <v>070</v>
          </cell>
          <cell r="G389" t="str">
            <v>JPMORGAN CHASE &amp; CO</v>
          </cell>
          <cell r="H389" t="str">
            <v>3.700 JAN 20 15</v>
          </cell>
          <cell r="I389" t="str">
            <v>46625HHP8</v>
          </cell>
          <cell r="J389" t="str">
            <v>B</v>
          </cell>
          <cell r="K389" t="str">
            <v>ZZZ</v>
          </cell>
          <cell r="L389">
            <v>36486.11</v>
          </cell>
          <cell r="M389">
            <v>5038333.79</v>
          </cell>
          <cell r="N389">
            <v>5042650</v>
          </cell>
          <cell r="O389">
            <v>5281600</v>
          </cell>
          <cell r="P389">
            <v>5000000</v>
          </cell>
          <cell r="Q389">
            <v>5318086.1100000003</v>
          </cell>
          <cell r="R389" t="str">
            <v>JJ   20</v>
          </cell>
          <cell r="S389">
            <v>42024</v>
          </cell>
          <cell r="T389">
            <v>2015</v>
          </cell>
          <cell r="U389">
            <v>1</v>
          </cell>
          <cell r="V389">
            <v>1573</v>
          </cell>
          <cell r="W389" t="str">
            <v>MS</v>
          </cell>
          <cell r="X389">
            <v>3.7</v>
          </cell>
          <cell r="Y389">
            <v>3.96</v>
          </cell>
          <cell r="Z389">
            <v>8.9569835528810256E-3</v>
          </cell>
          <cell r="AA389">
            <v>40451</v>
          </cell>
          <cell r="AB389">
            <v>243266.21</v>
          </cell>
          <cell r="AC389">
            <v>0.1837</v>
          </cell>
          <cell r="AD389">
            <v>1</v>
          </cell>
          <cell r="AE389">
            <v>105.63200000000001</v>
          </cell>
          <cell r="AF389" t="str">
            <v>A+</v>
          </cell>
          <cell r="AG389">
            <v>100.85299999999999</v>
          </cell>
          <cell r="AH389">
            <v>3.5</v>
          </cell>
          <cell r="AI389">
            <v>2.2999999999999998</v>
          </cell>
          <cell r="AJ389">
            <v>7.9165258674453506E-3</v>
          </cell>
          <cell r="AK389">
            <v>9.8071108737159702E-3</v>
          </cell>
          <cell r="AL389" t="str">
            <v xml:space="preserve">A+ </v>
          </cell>
          <cell r="AM389" t="str">
            <v>Aa3</v>
          </cell>
          <cell r="AN389" t="str">
            <v xml:space="preserve">A+ </v>
          </cell>
          <cell r="AO389" t="str">
            <v>Financial</v>
          </cell>
          <cell r="AP389" t="str">
            <v>Banks</v>
          </cell>
          <cell r="AQ389" t="str">
            <v>UNITED STATES</v>
          </cell>
          <cell r="AR389" t="str">
            <v>#N/A Field Not Applicable</v>
          </cell>
        </row>
        <row r="390">
          <cell r="A390" t="str">
            <v>CP Inc</v>
          </cell>
          <cell r="B390" t="str">
            <v>Treasury - Partners</v>
          </cell>
          <cell r="C390" t="str">
            <v>13401822</v>
          </cell>
          <cell r="D390" t="str">
            <v>USD</v>
          </cell>
          <cell r="E390" t="str">
            <v>015</v>
          </cell>
          <cell r="F390" t="str">
            <v>070</v>
          </cell>
          <cell r="G390" t="str">
            <v>ELI LILLY &amp; CO</v>
          </cell>
          <cell r="H390" t="str">
            <v>6.000 MAR 15 12</v>
          </cell>
          <cell r="I390" t="str">
            <v>532457AU2</v>
          </cell>
          <cell r="J390" t="str">
            <v>B</v>
          </cell>
          <cell r="K390" t="str">
            <v>CAL</v>
          </cell>
          <cell r="L390">
            <v>8000</v>
          </cell>
          <cell r="M390">
            <v>3080077.15</v>
          </cell>
          <cell r="N390">
            <v>3191220</v>
          </cell>
          <cell r="O390">
            <v>3237330</v>
          </cell>
          <cell r="P390">
            <v>3000000</v>
          </cell>
          <cell r="Q390">
            <v>3245330</v>
          </cell>
          <cell r="R390" t="str">
            <v>MS   15</v>
          </cell>
          <cell r="S390">
            <v>40983</v>
          </cell>
          <cell r="T390">
            <v>2012</v>
          </cell>
          <cell r="U390">
            <v>3</v>
          </cell>
          <cell r="V390">
            <v>532</v>
          </cell>
          <cell r="W390" t="str">
            <v>MS</v>
          </cell>
          <cell r="X390">
            <v>6</v>
          </cell>
          <cell r="Y390">
            <v>1.41</v>
          </cell>
          <cell r="Z390">
            <v>1.9496666467076107E-3</v>
          </cell>
          <cell r="AA390">
            <v>40451</v>
          </cell>
          <cell r="AB390">
            <v>157252.85</v>
          </cell>
          <cell r="AC390">
            <v>2.7300000000000001E-2</v>
          </cell>
          <cell r="AD390">
            <v>1</v>
          </cell>
          <cell r="AE390">
            <v>107.911</v>
          </cell>
          <cell r="AF390" t="str">
            <v>AA-</v>
          </cell>
          <cell r="AG390">
            <v>106.374</v>
          </cell>
          <cell r="AH390">
            <v>4</v>
          </cell>
          <cell r="AI390">
            <v>0.5</v>
          </cell>
          <cell r="AJ390">
            <v>5.530969210518045E-3</v>
          </cell>
          <cell r="AK390">
            <v>6.8518475395525765E-3</v>
          </cell>
          <cell r="AL390" t="str">
            <v>AA-</v>
          </cell>
          <cell r="AM390" t="str">
            <v>A1</v>
          </cell>
          <cell r="AN390" t="str">
            <v>AA-</v>
          </cell>
          <cell r="AO390" t="str">
            <v>Consumer, Non-cyclical</v>
          </cell>
          <cell r="AP390" t="str">
            <v>Pharmaceuticals</v>
          </cell>
          <cell r="AQ390" t="str">
            <v>UNITED STATES</v>
          </cell>
          <cell r="AR390" t="str">
            <v>#N/A Field Not Applicable</v>
          </cell>
        </row>
        <row r="391">
          <cell r="A391" t="str">
            <v>CP Inc</v>
          </cell>
          <cell r="B391" t="str">
            <v>Treasury - Partners</v>
          </cell>
          <cell r="C391" t="str">
            <v>13401822</v>
          </cell>
          <cell r="D391" t="str">
            <v>USD</v>
          </cell>
          <cell r="E391" t="str">
            <v>015</v>
          </cell>
          <cell r="F391" t="str">
            <v>070</v>
          </cell>
          <cell r="G391" t="str">
            <v>MORGAN STANLEY GROUP</v>
          </cell>
          <cell r="H391" t="str">
            <v>6.750 APR 15 11</v>
          </cell>
          <cell r="I391" t="str">
            <v>617446GM5</v>
          </cell>
          <cell r="J391" t="str">
            <v>B</v>
          </cell>
          <cell r="K391" t="str">
            <v>CAL</v>
          </cell>
          <cell r="L391">
            <v>77812.5</v>
          </cell>
          <cell r="M391">
            <v>2529665.4300000002</v>
          </cell>
          <cell r="N391">
            <v>2676025</v>
          </cell>
          <cell r="O391">
            <v>2574950</v>
          </cell>
          <cell r="P391">
            <v>2500000</v>
          </cell>
          <cell r="Q391">
            <v>2652762.5</v>
          </cell>
          <cell r="R391" t="str">
            <v>AO   15</v>
          </cell>
          <cell r="S391">
            <v>40648</v>
          </cell>
          <cell r="T391">
            <v>2011</v>
          </cell>
          <cell r="U391">
            <v>4</v>
          </cell>
          <cell r="V391">
            <v>197</v>
          </cell>
          <cell r="W391" t="str">
            <v>MS</v>
          </cell>
          <cell r="X391">
            <v>6.75</v>
          </cell>
          <cell r="Y391">
            <v>0.52</v>
          </cell>
          <cell r="Z391">
            <v>5.9053560032139003E-4</v>
          </cell>
          <cell r="AA391">
            <v>40451</v>
          </cell>
          <cell r="AB391">
            <v>45284.57</v>
          </cell>
          <cell r="AC391">
            <v>5.4000000000000003E-3</v>
          </cell>
          <cell r="AD391">
            <v>1</v>
          </cell>
          <cell r="AE391">
            <v>102.99799999999999</v>
          </cell>
          <cell r="AF391" t="str">
            <v>A</v>
          </cell>
          <cell r="AG391">
            <v>107.041</v>
          </cell>
          <cell r="AH391">
            <v>4.4000000000000004</v>
          </cell>
          <cell r="AI391">
            <v>1.2</v>
          </cell>
          <cell r="AJ391">
            <v>4.9968396950271464E-3</v>
          </cell>
          <cell r="AK391">
            <v>6.1901598918327038E-3</v>
          </cell>
          <cell r="AL391" t="str">
            <v xml:space="preserve">A </v>
          </cell>
          <cell r="AM391" t="str">
            <v>A2</v>
          </cell>
          <cell r="AN391" t="str">
            <v xml:space="preserve">A </v>
          </cell>
          <cell r="AO391" t="str">
            <v>Financial</v>
          </cell>
          <cell r="AP391" t="str">
            <v>Banks</v>
          </cell>
          <cell r="AQ391" t="str">
            <v>UNITED STATES</v>
          </cell>
          <cell r="AR391" t="str">
            <v>#N/A Field Not Applicable</v>
          </cell>
        </row>
        <row r="392">
          <cell r="A392" t="str">
            <v>CP Inc</v>
          </cell>
          <cell r="B392" t="str">
            <v>Treasury - Partners</v>
          </cell>
          <cell r="C392" t="str">
            <v>13401822</v>
          </cell>
          <cell r="D392" t="str">
            <v>USD</v>
          </cell>
          <cell r="E392" t="str">
            <v>015</v>
          </cell>
          <cell r="F392" t="str">
            <v>070</v>
          </cell>
          <cell r="G392" t="str">
            <v>MORGAN STANLEY</v>
          </cell>
          <cell r="H392" t="str">
            <v>4.100 JAN 26 15</v>
          </cell>
          <cell r="I392" t="str">
            <v>61747YCL7</v>
          </cell>
          <cell r="J392" t="str">
            <v>B</v>
          </cell>
          <cell r="K392" t="str">
            <v>ZZZ</v>
          </cell>
          <cell r="L392">
            <v>18506.939999999999</v>
          </cell>
          <cell r="M392">
            <v>2492500.5099999998</v>
          </cell>
          <cell r="N392">
            <v>2491550</v>
          </cell>
          <cell r="O392">
            <v>2582800</v>
          </cell>
          <cell r="P392">
            <v>2500000</v>
          </cell>
          <cell r="Q392">
            <v>2601306.94</v>
          </cell>
          <cell r="R392" t="str">
            <v>JJ   26</v>
          </cell>
          <cell r="S392">
            <v>42030</v>
          </cell>
          <cell r="T392">
            <v>2015</v>
          </cell>
          <cell r="U392">
            <v>1</v>
          </cell>
          <cell r="V392">
            <v>1579</v>
          </cell>
          <cell r="W392" t="str">
            <v>MS</v>
          </cell>
          <cell r="X392">
            <v>4.0999999999999996</v>
          </cell>
          <cell r="Y392">
            <v>3.92</v>
          </cell>
          <cell r="Z392">
            <v>4.3863267212155103E-3</v>
          </cell>
          <cell r="AA392">
            <v>40451</v>
          </cell>
          <cell r="AB392">
            <v>90299.49</v>
          </cell>
          <cell r="AC392">
            <v>0.1812</v>
          </cell>
          <cell r="AD392">
            <v>1</v>
          </cell>
          <cell r="AE392">
            <v>103.31200000000001</v>
          </cell>
          <cell r="AF392" t="str">
            <v>A</v>
          </cell>
          <cell r="AG392">
            <v>99.662000000000006</v>
          </cell>
          <cell r="AH392">
            <v>4.2</v>
          </cell>
          <cell r="AI392">
            <v>3.3</v>
          </cell>
          <cell r="AJ392">
            <v>4.6996357727309042E-3</v>
          </cell>
          <cell r="AK392">
            <v>5.8219792192919237E-3</v>
          </cell>
          <cell r="AL392" t="str">
            <v xml:space="preserve">A </v>
          </cell>
          <cell r="AM392" t="str">
            <v>A2</v>
          </cell>
          <cell r="AN392" t="str">
            <v xml:space="preserve">A </v>
          </cell>
          <cell r="AO392" t="str">
            <v>Financial</v>
          </cell>
          <cell r="AP392" t="str">
            <v>Banks</v>
          </cell>
          <cell r="AQ392" t="str">
            <v>UNITED STATES</v>
          </cell>
          <cell r="AR392" t="str">
            <v>#N/A Field Not Applicable</v>
          </cell>
        </row>
        <row r="393">
          <cell r="A393" t="str">
            <v>CP Inc</v>
          </cell>
          <cell r="B393" t="str">
            <v>Treasury - Partners</v>
          </cell>
          <cell r="C393" t="str">
            <v>13401822</v>
          </cell>
          <cell r="D393" t="str">
            <v>USD</v>
          </cell>
          <cell r="E393" t="str">
            <v>210</v>
          </cell>
          <cell r="F393" t="str">
            <v>070</v>
          </cell>
          <cell r="G393" t="str">
            <v>NORSK HYDRO A S</v>
          </cell>
          <cell r="H393" t="str">
            <v>9.000 APR 15 12</v>
          </cell>
          <cell r="I393" t="str">
            <v>656531AB6</v>
          </cell>
          <cell r="J393" t="str">
            <v>B</v>
          </cell>
          <cell r="K393" t="str">
            <v>ZZZ</v>
          </cell>
          <cell r="L393">
            <v>76443</v>
          </cell>
          <cell r="M393">
            <v>1970855.48</v>
          </cell>
          <cell r="N393">
            <v>2192569.44</v>
          </cell>
          <cell r="O393">
            <v>2056995.94</v>
          </cell>
          <cell r="P393">
            <v>1842000</v>
          </cell>
          <cell r="Q393">
            <v>2133438.94</v>
          </cell>
          <cell r="R393" t="str">
            <v>AO   15</v>
          </cell>
          <cell r="S393">
            <v>41014</v>
          </cell>
          <cell r="T393">
            <v>2012</v>
          </cell>
          <cell r="U393">
            <v>4</v>
          </cell>
          <cell r="V393">
            <v>563</v>
          </cell>
          <cell r="W393" t="str">
            <v>MS</v>
          </cell>
          <cell r="X393">
            <v>9</v>
          </cell>
          <cell r="Y393">
            <v>1.42</v>
          </cell>
          <cell r="Z393">
            <v>1.2563851029778817E-3</v>
          </cell>
          <cell r="AA393">
            <v>40451</v>
          </cell>
          <cell r="AB393">
            <v>86140.46</v>
          </cell>
          <cell r="AC393">
            <v>2.8300000000000002E-2</v>
          </cell>
          <cell r="AD393">
            <v>1</v>
          </cell>
          <cell r="AE393">
            <v>111.67200000000001</v>
          </cell>
          <cell r="AF393" t="str">
            <v>AA-</v>
          </cell>
          <cell r="AG393">
            <v>119.03199999999998</v>
          </cell>
          <cell r="AH393">
            <v>4</v>
          </cell>
          <cell r="AI393">
            <v>1.3</v>
          </cell>
          <cell r="AJ393">
            <v>3.5391129661348783E-3</v>
          </cell>
          <cell r="AK393">
            <v>4.3843061760487764E-3</v>
          </cell>
          <cell r="AL393" t="str">
            <v>AA-</v>
          </cell>
          <cell r="AM393" t="str">
            <v>Aa2</v>
          </cell>
          <cell r="AN393" t="str">
            <v>AA-</v>
          </cell>
          <cell r="AO393" t="str">
            <v>Energy</v>
          </cell>
          <cell r="AP393" t="str">
            <v>Oil&amp;Gas</v>
          </cell>
          <cell r="AQ393" t="str">
            <v>NORWAY</v>
          </cell>
          <cell r="AR393" t="str">
            <v>#N/A Field Not Applicable</v>
          </cell>
        </row>
        <row r="394">
          <cell r="A394" t="str">
            <v>CP Inc</v>
          </cell>
          <cell r="B394" t="str">
            <v>Treasury - Partners</v>
          </cell>
          <cell r="C394" t="str">
            <v>13401822</v>
          </cell>
          <cell r="D394" t="str">
            <v>USD</v>
          </cell>
          <cell r="E394" t="str">
            <v>015</v>
          </cell>
          <cell r="F394" t="str">
            <v>070</v>
          </cell>
          <cell r="G394" t="str">
            <v>NSTAR ELEC CO</v>
          </cell>
          <cell r="H394" t="str">
            <v>4.875 OCT 15 12</v>
          </cell>
          <cell r="I394" t="str">
            <v>67021CAA5</v>
          </cell>
          <cell r="J394" t="str">
            <v>B</v>
          </cell>
          <cell r="K394" t="str">
            <v>CAL</v>
          </cell>
          <cell r="L394">
            <v>67437.5</v>
          </cell>
          <cell r="M394">
            <v>3204707.85</v>
          </cell>
          <cell r="N394">
            <v>3257190</v>
          </cell>
          <cell r="O394">
            <v>3235020</v>
          </cell>
          <cell r="P394">
            <v>3000000</v>
          </cell>
          <cell r="Q394">
            <v>3302457.5</v>
          </cell>
          <cell r="R394" t="str">
            <v>AO   15</v>
          </cell>
          <cell r="S394">
            <v>41197</v>
          </cell>
          <cell r="T394">
            <v>2012</v>
          </cell>
          <cell r="U394">
            <v>10</v>
          </cell>
          <cell r="V394">
            <v>746</v>
          </cell>
          <cell r="W394" t="str">
            <v>MS</v>
          </cell>
          <cell r="X394">
            <v>4.875</v>
          </cell>
          <cell r="Y394">
            <v>1.92</v>
          </cell>
          <cell r="Z394">
            <v>2.7622903584043766E-3</v>
          </cell>
          <cell r="AA394">
            <v>40451</v>
          </cell>
          <cell r="AB394">
            <v>30312.15</v>
          </cell>
          <cell r="AC394">
            <v>4.8000000000000001E-2</v>
          </cell>
          <cell r="AD394">
            <v>1</v>
          </cell>
          <cell r="AE394">
            <v>107.834</v>
          </cell>
          <cell r="AF394" t="str">
            <v>A+</v>
          </cell>
          <cell r="AG394">
            <v>108.57299999999999</v>
          </cell>
          <cell r="AH394">
            <v>1.5</v>
          </cell>
          <cell r="AI394">
            <v>1</v>
          </cell>
          <cell r="AJ394">
            <v>2.1580393425034193E-3</v>
          </cell>
          <cell r="AK394">
            <v>2.6734114757085707E-3</v>
          </cell>
          <cell r="AL394" t="str">
            <v xml:space="preserve">A+ </v>
          </cell>
          <cell r="AM394" t="str">
            <v>A1</v>
          </cell>
          <cell r="AN394" t="str">
            <v xml:space="preserve">A+ </v>
          </cell>
          <cell r="AO394" t="str">
            <v>Utilities</v>
          </cell>
          <cell r="AP394" t="str">
            <v>Electric</v>
          </cell>
          <cell r="AQ394" t="str">
            <v>UNITED STATES</v>
          </cell>
          <cell r="AR394" t="str">
            <v>#N/A Field Not Applicable</v>
          </cell>
        </row>
        <row r="395">
          <cell r="A395" t="str">
            <v>CP Inc</v>
          </cell>
          <cell r="B395" t="str">
            <v>Treasury - Partners</v>
          </cell>
          <cell r="C395" t="str">
            <v>13401822</v>
          </cell>
          <cell r="D395" t="str">
            <v>USD</v>
          </cell>
          <cell r="E395" t="str">
            <v>015</v>
          </cell>
          <cell r="F395" t="str">
            <v>070</v>
          </cell>
          <cell r="G395" t="str">
            <v>PNC FDG CORP SUB MTN</v>
          </cell>
          <cell r="H395" t="str">
            <v>5.125 DEC 14 10</v>
          </cell>
          <cell r="I395" t="str">
            <v>69347UAC4</v>
          </cell>
          <cell r="J395" t="str">
            <v>B</v>
          </cell>
          <cell r="K395" t="str">
            <v>ZZZ</v>
          </cell>
          <cell r="L395">
            <v>22848.959999999999</v>
          </cell>
          <cell r="M395">
            <v>1505584.67</v>
          </cell>
          <cell r="N395">
            <v>1578562.71</v>
          </cell>
          <cell r="O395">
            <v>1512615</v>
          </cell>
          <cell r="P395">
            <v>1500000</v>
          </cell>
          <cell r="Q395">
            <v>1535463.96</v>
          </cell>
          <cell r="R395" t="str">
            <v>JD   14</v>
          </cell>
          <cell r="S395">
            <v>40526</v>
          </cell>
          <cell r="T395">
            <v>2010</v>
          </cell>
          <cell r="U395">
            <v>12</v>
          </cell>
          <cell r="V395">
            <v>75</v>
          </cell>
          <cell r="W395" t="str">
            <v>MS</v>
          </cell>
          <cell r="X395">
            <v>5.125</v>
          </cell>
          <cell r="Y395">
            <v>0.2</v>
          </cell>
          <cell r="Z395">
            <v>1.3518074463813305E-4</v>
          </cell>
          <cell r="AA395">
            <v>40451</v>
          </cell>
          <cell r="AB395">
            <v>7030.33</v>
          </cell>
          <cell r="AC395">
            <v>1.4000000000000002E-3</v>
          </cell>
          <cell r="AD395">
            <v>1</v>
          </cell>
          <cell r="AE395">
            <v>100.84100000000001</v>
          </cell>
          <cell r="AF395" t="str">
            <v>A</v>
          </cell>
          <cell r="AG395">
            <v>105.238</v>
          </cell>
          <cell r="AH395">
            <v>3.2</v>
          </cell>
          <cell r="AI395">
            <v>1</v>
          </cell>
          <cell r="AJ395">
            <v>2.1628919142101287E-3</v>
          </cell>
          <cell r="AK395">
            <v>2.6794229142546194E-3</v>
          </cell>
          <cell r="AL395" t="str">
            <v xml:space="preserve">A </v>
          </cell>
          <cell r="AM395" t="str">
            <v>A3</v>
          </cell>
          <cell r="AN395" t="str">
            <v xml:space="preserve">A </v>
          </cell>
          <cell r="AO395" t="str">
            <v>Financial</v>
          </cell>
          <cell r="AP395" t="str">
            <v>Banks</v>
          </cell>
          <cell r="AQ395" t="str">
            <v>UNITED STATES</v>
          </cell>
          <cell r="AR395" t="str">
            <v>#N/A Field Not Applicable</v>
          </cell>
        </row>
        <row r="396">
          <cell r="A396" t="str">
            <v>CP Inc</v>
          </cell>
          <cell r="B396" t="str">
            <v>Treasury - Partners</v>
          </cell>
          <cell r="C396" t="str">
            <v>13401822</v>
          </cell>
          <cell r="D396" t="str">
            <v>USD</v>
          </cell>
          <cell r="E396" t="str">
            <v>015</v>
          </cell>
          <cell r="F396" t="str">
            <v>070</v>
          </cell>
          <cell r="G396" t="str">
            <v>PEPSICO INC</v>
          </cell>
          <cell r="H396" t="str">
            <v>4.650 FEB 15 13</v>
          </cell>
          <cell r="I396" t="str">
            <v>713448BG2</v>
          </cell>
          <cell r="J396" t="str">
            <v>B</v>
          </cell>
          <cell r="K396" t="str">
            <v>ZZZ</v>
          </cell>
          <cell r="L396">
            <v>27575.27</v>
          </cell>
          <cell r="M396">
            <v>4686416.6500000004</v>
          </cell>
          <cell r="N396">
            <v>4725594.16</v>
          </cell>
          <cell r="O396">
            <v>5057947.4400000004</v>
          </cell>
          <cell r="P396">
            <v>4641000</v>
          </cell>
          <cell r="Q396">
            <v>5085522.71</v>
          </cell>
          <cell r="R396" t="str">
            <v>FA   15</v>
          </cell>
          <cell r="S396">
            <v>41320</v>
          </cell>
          <cell r="T396">
            <v>2013</v>
          </cell>
          <cell r="U396">
            <v>2</v>
          </cell>
          <cell r="V396">
            <v>869</v>
          </cell>
          <cell r="W396" t="str">
            <v>MS</v>
          </cell>
          <cell r="X396">
            <v>4.6500000000000004</v>
          </cell>
          <cell r="Y396">
            <v>2.2599999999999998</v>
          </cell>
          <cell r="Z396">
            <v>4.7547642767088337E-3</v>
          </cell>
          <cell r="AA396">
            <v>40451</v>
          </cell>
          <cell r="AB396">
            <v>371530.79</v>
          </cell>
          <cell r="AC396">
            <v>6.3799999999999996E-2</v>
          </cell>
          <cell r="AD396">
            <v>1</v>
          </cell>
          <cell r="AE396">
            <v>108.98399999999999</v>
          </cell>
          <cell r="AF396" t="str">
            <v>A-</v>
          </cell>
          <cell r="AG396">
            <v>101.82299999999999</v>
          </cell>
          <cell r="AH396">
            <v>4.2</v>
          </cell>
          <cell r="AI396">
            <v>0.8</v>
          </cell>
          <cell r="AJ396">
            <v>8.8362875938836731E-3</v>
          </cell>
          <cell r="AK396">
            <v>1.094652548305544E-2</v>
          </cell>
          <cell r="AL396" t="str">
            <v>A-</v>
          </cell>
          <cell r="AM396" t="str">
            <v>Aa3</v>
          </cell>
          <cell r="AN396" t="str">
            <v>A-</v>
          </cell>
          <cell r="AO396" t="str">
            <v>Consumer, Non-cyclical</v>
          </cell>
          <cell r="AP396" t="str">
            <v>Beverages</v>
          </cell>
          <cell r="AQ396" t="str">
            <v>UNITED STATES</v>
          </cell>
          <cell r="AR396" t="str">
            <v>#N/A Field Not Applicable</v>
          </cell>
        </row>
        <row r="397">
          <cell r="A397" t="str">
            <v>CP Inc</v>
          </cell>
          <cell r="B397" t="str">
            <v>Treasury - Partners</v>
          </cell>
          <cell r="C397" t="str">
            <v>13401822</v>
          </cell>
          <cell r="D397" t="str">
            <v>USD</v>
          </cell>
          <cell r="E397" t="str">
            <v>015</v>
          </cell>
          <cell r="F397" t="str">
            <v>070</v>
          </cell>
          <cell r="G397" t="str">
            <v>PFIZER INC</v>
          </cell>
          <cell r="H397" t="str">
            <v>4.450 MAR 15 12</v>
          </cell>
          <cell r="I397" t="str">
            <v>717081CZ4</v>
          </cell>
          <cell r="J397" t="str">
            <v>B</v>
          </cell>
          <cell r="K397" t="str">
            <v>CAL</v>
          </cell>
          <cell r="L397">
            <v>7911.11</v>
          </cell>
          <cell r="M397">
            <v>4133536.46</v>
          </cell>
          <cell r="N397">
            <v>4241360</v>
          </cell>
          <cell r="O397">
            <v>4210625</v>
          </cell>
          <cell r="P397">
            <v>4000000</v>
          </cell>
          <cell r="Q397">
            <v>4218536.1100000003</v>
          </cell>
          <cell r="R397" t="str">
            <v>MS   15</v>
          </cell>
          <cell r="S397">
            <v>40983</v>
          </cell>
          <cell r="T397">
            <v>2012</v>
          </cell>
          <cell r="U397">
            <v>3</v>
          </cell>
          <cell r="V397">
            <v>532</v>
          </cell>
          <cell r="W397" t="str">
            <v>MS</v>
          </cell>
          <cell r="X397">
            <v>4.45</v>
          </cell>
          <cell r="Y397">
            <v>1.42</v>
          </cell>
          <cell r="Z397">
            <v>2.6350555297742729E-3</v>
          </cell>
          <cell r="AA397">
            <v>40451</v>
          </cell>
          <cell r="AB397">
            <v>77088.539999999994</v>
          </cell>
          <cell r="AC397">
            <v>2.75E-2</v>
          </cell>
          <cell r="AD397">
            <v>1</v>
          </cell>
          <cell r="AE397">
            <v>105.26600000000001</v>
          </cell>
          <cell r="AF397" t="str">
            <v>AA</v>
          </cell>
          <cell r="AG397">
            <v>106.03400000000002</v>
          </cell>
          <cell r="AH397">
            <v>2.1</v>
          </cell>
          <cell r="AI397">
            <v>0.8</v>
          </cell>
          <cell r="AJ397">
            <v>3.8969131074126574E-3</v>
          </cell>
          <cell r="AK397">
            <v>4.8275543526981072E-3</v>
          </cell>
          <cell r="AL397" t="str">
            <v>AA</v>
          </cell>
          <cell r="AM397" t="str">
            <v>A1</v>
          </cell>
          <cell r="AN397" t="str">
            <v>AA</v>
          </cell>
          <cell r="AO397" t="str">
            <v>Consumer, Non-cyclical</v>
          </cell>
          <cell r="AP397" t="str">
            <v>Pharmaceuticals</v>
          </cell>
          <cell r="AQ397" t="str">
            <v>UNITED STATES</v>
          </cell>
          <cell r="AR397" t="str">
            <v>#N/A Field Not Applicable</v>
          </cell>
        </row>
        <row r="398">
          <cell r="A398" t="str">
            <v>CP Inc</v>
          </cell>
          <cell r="B398" t="str">
            <v>Treasury - Partners</v>
          </cell>
          <cell r="C398" t="str">
            <v>13401822</v>
          </cell>
          <cell r="D398" t="str">
            <v>USD</v>
          </cell>
          <cell r="E398" t="str">
            <v>015</v>
          </cell>
          <cell r="F398" t="str">
            <v>070</v>
          </cell>
          <cell r="G398" t="str">
            <v>ROCHE HLDGS INC</v>
          </cell>
          <cell r="H398" t="str">
            <v>4.500 MAR 01 12 144</v>
          </cell>
          <cell r="I398" t="str">
            <v>771196AN2</v>
          </cell>
          <cell r="J398" t="str">
            <v>B</v>
          </cell>
          <cell r="K398" t="str">
            <v>ZZZ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str">
            <v>MS    1</v>
          </cell>
          <cell r="S398">
            <v>40969</v>
          </cell>
          <cell r="T398">
            <v>2012</v>
          </cell>
          <cell r="U398">
            <v>3</v>
          </cell>
          <cell r="V398">
            <v>518</v>
          </cell>
          <cell r="W398" t="str">
            <v>MS</v>
          </cell>
          <cell r="X398">
            <v>4.5</v>
          </cell>
          <cell r="Y398">
            <v>1.38</v>
          </cell>
          <cell r="Z398">
            <v>0</v>
          </cell>
          <cell r="AA398">
            <v>40451</v>
          </cell>
          <cell r="AB398">
            <v>0</v>
          </cell>
          <cell r="AC398">
            <v>2.6200000000000001E-2</v>
          </cell>
          <cell r="AD398">
            <v>1</v>
          </cell>
          <cell r="AE398">
            <v>105.09399999999999</v>
          </cell>
          <cell r="AF398" t="str">
            <v>AA-</v>
          </cell>
          <cell r="AG398">
            <v>106.56399999999999</v>
          </cell>
          <cell r="AH398">
            <v>-3.8</v>
          </cell>
          <cell r="AI398">
            <v>0.9</v>
          </cell>
          <cell r="AJ398">
            <v>0</v>
          </cell>
          <cell r="AK398">
            <v>0</v>
          </cell>
          <cell r="AL398" t="str">
            <v>AA-</v>
          </cell>
          <cell r="AM398" t="str">
            <v>WR</v>
          </cell>
          <cell r="AN398" t="str">
            <v>AA-</v>
          </cell>
          <cell r="AO398" t="str">
            <v>Consumer, Non-cyclical</v>
          </cell>
          <cell r="AP398" t="str">
            <v>Healthcare-Services</v>
          </cell>
          <cell r="AQ398" t="str">
            <v>UNITED STATES</v>
          </cell>
          <cell r="AR398" t="str">
            <v>#N/A Field Not Applicable</v>
          </cell>
        </row>
        <row r="399">
          <cell r="A399" t="str">
            <v>CP Inc</v>
          </cell>
          <cell r="B399" t="str">
            <v>Treasury - Partners</v>
          </cell>
          <cell r="C399" t="str">
            <v>13401822</v>
          </cell>
          <cell r="D399" t="str">
            <v>USD</v>
          </cell>
          <cell r="E399" t="str">
            <v>015</v>
          </cell>
          <cell r="F399" t="str">
            <v>070</v>
          </cell>
          <cell r="G399" t="str">
            <v>SCHERING PLOUGH CORP</v>
          </cell>
          <cell r="H399" t="str">
            <v>5.300 DEC 01 13</v>
          </cell>
          <cell r="I399" t="str">
            <v>806605AE1</v>
          </cell>
          <cell r="J399" t="str">
            <v>9</v>
          </cell>
          <cell r="K399" t="str">
            <v>999</v>
          </cell>
          <cell r="L399">
            <v>88333.33</v>
          </cell>
          <cell r="M399">
            <v>5464737.7199999997</v>
          </cell>
          <cell r="N399">
            <v>5574856</v>
          </cell>
          <cell r="O399">
            <v>5632812.5</v>
          </cell>
          <cell r="P399">
            <v>5000000</v>
          </cell>
          <cell r="Q399">
            <v>5721145.8300000001</v>
          </cell>
          <cell r="R399" t="str">
            <v>JD    1</v>
          </cell>
          <cell r="S399">
            <v>41609</v>
          </cell>
          <cell r="T399">
            <v>2013</v>
          </cell>
          <cell r="U399">
            <v>12</v>
          </cell>
          <cell r="V399">
            <v>1158</v>
          </cell>
          <cell r="W399" t="str">
            <v>MS</v>
          </cell>
          <cell r="X399">
            <v>5.3</v>
          </cell>
          <cell r="Y399">
            <v>2.91</v>
          </cell>
          <cell r="Z399">
            <v>7.1390753614784331E-3</v>
          </cell>
          <cell r="AA399">
            <v>40451</v>
          </cell>
          <cell r="AB399">
            <v>168074.78</v>
          </cell>
          <cell r="AC399">
            <v>0.1038</v>
          </cell>
          <cell r="AD399">
            <v>1</v>
          </cell>
          <cell r="AE399">
            <v>112.65600000000001</v>
          </cell>
          <cell r="AF399" t="str">
            <v>AA-</v>
          </cell>
          <cell r="AG399">
            <v>111.49700000000001</v>
          </cell>
          <cell r="AH399">
            <v>2.2000000000000002</v>
          </cell>
          <cell r="AI399">
            <v>1.2</v>
          </cell>
          <cell r="AJ399">
            <v>5.3972391048977856E-3</v>
          </cell>
          <cell r="AK399">
            <v>6.6861806807648272E-3</v>
          </cell>
          <cell r="AL399" t="str">
            <v>AA-</v>
          </cell>
          <cell r="AM399" t="str">
            <v>Aa3</v>
          </cell>
          <cell r="AN399" t="str">
            <v>AA-</v>
          </cell>
          <cell r="AO399" t="str">
            <v>Consumer, Non-cyclical</v>
          </cell>
          <cell r="AP399" t="str">
            <v>Pharmaceuticals</v>
          </cell>
          <cell r="AQ399" t="str">
            <v>UNITED STATES</v>
          </cell>
          <cell r="AR399" t="str">
            <v>#N/A Field Not Applicable</v>
          </cell>
        </row>
        <row r="400">
          <cell r="A400" t="str">
            <v>CP Inc</v>
          </cell>
          <cell r="B400" t="str">
            <v>Treasury - Partners</v>
          </cell>
          <cell r="C400" t="str">
            <v>13401822</v>
          </cell>
          <cell r="D400" t="str">
            <v>USD</v>
          </cell>
          <cell r="E400" t="str">
            <v>005</v>
          </cell>
          <cell r="F400" t="str">
            <v>070</v>
          </cell>
          <cell r="G400" t="str">
            <v>SYSCO INTL CO</v>
          </cell>
          <cell r="H400" t="str">
            <v>6.100 JUN 01 12</v>
          </cell>
          <cell r="I400" t="str">
            <v>87182RAC1C</v>
          </cell>
          <cell r="J400" t="str">
            <v>B</v>
          </cell>
          <cell r="K400" t="str">
            <v>CAL</v>
          </cell>
          <cell r="L400">
            <v>55916.67</v>
          </cell>
          <cell r="M400">
            <v>2831189.25</v>
          </cell>
          <cell r="N400">
            <v>2919977.5</v>
          </cell>
          <cell r="O400">
            <v>2988535</v>
          </cell>
          <cell r="P400">
            <v>2750000</v>
          </cell>
          <cell r="Q400">
            <v>3044451.67</v>
          </cell>
          <cell r="R400" t="str">
            <v>JD    1</v>
          </cell>
          <cell r="S400">
            <v>41061</v>
          </cell>
          <cell r="T400">
            <v>2012</v>
          </cell>
          <cell r="U400">
            <v>6</v>
          </cell>
          <cell r="V400">
            <v>610</v>
          </cell>
          <cell r="W400" t="str">
            <v>MS</v>
          </cell>
          <cell r="X400">
            <v>6.1</v>
          </cell>
          <cell r="Y400">
            <v>1.58</v>
          </cell>
          <cell r="Z400">
            <v>2.008193893943654E-3</v>
          </cell>
          <cell r="AA400">
            <v>40451</v>
          </cell>
          <cell r="AB400">
            <v>157345.75</v>
          </cell>
          <cell r="AC400">
            <v>3.3700000000000001E-2</v>
          </cell>
          <cell r="AD400">
            <v>1</v>
          </cell>
          <cell r="AE400">
            <v>108.67399999999999</v>
          </cell>
          <cell r="AF400" t="str">
            <v>A+</v>
          </cell>
          <cell r="AG400">
            <v>106.181</v>
          </cell>
          <cell r="AH400">
            <v>4.2</v>
          </cell>
          <cell r="AI400">
            <v>0.9</v>
          </cell>
          <cell r="AJ400">
            <v>5.3382369332679409E-3</v>
          </cell>
          <cell r="AK400">
            <v>6.6130879064023491E-3</v>
          </cell>
          <cell r="AL400" t="str">
            <v xml:space="preserve">A+ </v>
          </cell>
          <cell r="AM400" t="str">
            <v>A1</v>
          </cell>
          <cell r="AN400" t="str">
            <v xml:space="preserve">A+ </v>
          </cell>
          <cell r="AO400" t="str">
            <v>Consumer, Non-cyclical</v>
          </cell>
          <cell r="AP400" t="str">
            <v>Food</v>
          </cell>
          <cell r="AQ400" t="str">
            <v>CANADA</v>
          </cell>
          <cell r="AR400" t="str">
            <v>#N/A Field Not Applicable</v>
          </cell>
        </row>
        <row r="401">
          <cell r="A401" t="str">
            <v>CP Inc</v>
          </cell>
          <cell r="B401" t="str">
            <v>Treasury - Partners</v>
          </cell>
          <cell r="C401" t="str">
            <v>13401822</v>
          </cell>
          <cell r="D401" t="str">
            <v>USD</v>
          </cell>
          <cell r="E401" t="str">
            <v>015</v>
          </cell>
          <cell r="F401" t="str">
            <v>070</v>
          </cell>
          <cell r="G401" t="str">
            <v>3M CO MEDIUM TERM NT</v>
          </cell>
          <cell r="H401" t="str">
            <v>4.375 AUG 15 13</v>
          </cell>
          <cell r="I401" t="str">
            <v>88579EAE5</v>
          </cell>
          <cell r="J401" t="str">
            <v>B</v>
          </cell>
          <cell r="K401" t="str">
            <v>ZZZ</v>
          </cell>
          <cell r="L401">
            <v>16770.830000000002</v>
          </cell>
          <cell r="M401">
            <v>3114632.09</v>
          </cell>
          <cell r="N401">
            <v>3170910</v>
          </cell>
          <cell r="O401">
            <v>3304980</v>
          </cell>
          <cell r="P401">
            <v>3000000</v>
          </cell>
          <cell r="Q401">
            <v>3321750.83</v>
          </cell>
          <cell r="R401" t="str">
            <v>FA   15</v>
          </cell>
          <cell r="S401">
            <v>41501</v>
          </cell>
          <cell r="T401">
            <v>2013</v>
          </cell>
          <cell r="U401">
            <v>8</v>
          </cell>
          <cell r="V401">
            <v>1050</v>
          </cell>
          <cell r="W401" t="str">
            <v>MS</v>
          </cell>
          <cell r="X401">
            <v>4.375</v>
          </cell>
          <cell r="Y401">
            <v>2.72</v>
          </cell>
          <cell r="Z401">
            <v>3.803253840729087E-3</v>
          </cell>
          <cell r="AA401">
            <v>40451</v>
          </cell>
          <cell r="AB401">
            <v>190347.91</v>
          </cell>
          <cell r="AC401">
            <v>8.9800000000000005E-2</v>
          </cell>
          <cell r="AD401">
            <v>1</v>
          </cell>
          <cell r="AE401">
            <v>110.166</v>
          </cell>
          <cell r="AF401" t="str">
            <v>AA-</v>
          </cell>
          <cell r="AG401">
            <v>105.697</v>
          </cell>
          <cell r="AH401">
            <v>3</v>
          </cell>
          <cell r="AI401">
            <v>0.8</v>
          </cell>
          <cell r="AJ401">
            <v>4.1947652655100216E-3</v>
          </cell>
          <cell r="AK401">
            <v>5.1965380694631294E-3</v>
          </cell>
          <cell r="AL401" t="str">
            <v>AA-</v>
          </cell>
          <cell r="AM401" t="str">
            <v>Aa2</v>
          </cell>
          <cell r="AN401" t="str">
            <v>AA-</v>
          </cell>
          <cell r="AO401" t="str">
            <v>Industrial</v>
          </cell>
          <cell r="AP401" t="str">
            <v>Miscellaneous Manufactur</v>
          </cell>
          <cell r="AQ401" t="str">
            <v>UNITED STATES</v>
          </cell>
          <cell r="AR401" t="str">
            <v>#N/A Field Not Applicable</v>
          </cell>
        </row>
        <row r="402">
          <cell r="A402" t="str">
            <v>CP Inc</v>
          </cell>
          <cell r="B402" t="str">
            <v>Treasury - Partners</v>
          </cell>
          <cell r="C402" t="str">
            <v>13401822</v>
          </cell>
          <cell r="D402" t="str">
            <v>USD</v>
          </cell>
          <cell r="E402" t="str">
            <v>015</v>
          </cell>
          <cell r="F402" t="str">
            <v>070</v>
          </cell>
          <cell r="G402" t="str">
            <v>TOYOTA MTR CR CORP</v>
          </cell>
          <cell r="H402" t="str">
            <v>4.350 DEC 15 10</v>
          </cell>
          <cell r="I402" t="str">
            <v>892332AM9</v>
          </cell>
          <cell r="J402" t="str">
            <v>B</v>
          </cell>
          <cell r="K402" t="str">
            <v>ZZZ</v>
          </cell>
          <cell r="L402">
            <v>38425</v>
          </cell>
          <cell r="M402">
            <v>3007067.43</v>
          </cell>
          <cell r="N402">
            <v>3090840</v>
          </cell>
          <cell r="O402">
            <v>3023437.5</v>
          </cell>
          <cell r="P402">
            <v>3000000</v>
          </cell>
          <cell r="Q402">
            <v>3061862.5</v>
          </cell>
          <cell r="R402" t="str">
            <v>JD   15</v>
          </cell>
          <cell r="S402">
            <v>40527</v>
          </cell>
          <cell r="T402">
            <v>2010</v>
          </cell>
          <cell r="U402">
            <v>12</v>
          </cell>
          <cell r="V402">
            <v>76</v>
          </cell>
          <cell r="W402" t="str">
            <v>MS</v>
          </cell>
          <cell r="X402">
            <v>4.3499999999999996</v>
          </cell>
          <cell r="Y402">
            <v>0.21</v>
          </cell>
          <cell r="Z402">
            <v>2.8349285403038866E-4</v>
          </cell>
          <cell r="AA402">
            <v>40451</v>
          </cell>
          <cell r="AB402">
            <v>16370.07</v>
          </cell>
          <cell r="AC402">
            <v>1.5E-3</v>
          </cell>
          <cell r="AD402">
            <v>1</v>
          </cell>
          <cell r="AE402">
            <v>100.78100000000001</v>
          </cell>
          <cell r="AF402" t="str">
            <v>AA</v>
          </cell>
          <cell r="AG402">
            <v>103.02800000000001</v>
          </cell>
          <cell r="AH402">
            <v>3.1</v>
          </cell>
          <cell r="AI402">
            <v>0.5</v>
          </cell>
          <cell r="AJ402">
            <v>4.1848945118771663E-3</v>
          </cell>
          <cell r="AK402">
            <v>5.1843100319495248E-3</v>
          </cell>
          <cell r="AL402" t="str">
            <v>AA</v>
          </cell>
          <cell r="AM402" t="str">
            <v>Aa2</v>
          </cell>
          <cell r="AN402" t="str">
            <v>AA</v>
          </cell>
          <cell r="AO402" t="str">
            <v>Financial</v>
          </cell>
          <cell r="AP402" t="str">
            <v>Diversified Finan Serv</v>
          </cell>
          <cell r="AQ402" t="str">
            <v>UNITED STATES</v>
          </cell>
          <cell r="AR402" t="str">
            <v>#N/A Field Not Applicable</v>
          </cell>
        </row>
        <row r="403">
          <cell r="A403" t="str">
            <v>CP Inc</v>
          </cell>
          <cell r="B403" t="str">
            <v>Treasury - Partners</v>
          </cell>
          <cell r="C403" t="str">
            <v>13401822</v>
          </cell>
          <cell r="D403" t="str">
            <v>USD</v>
          </cell>
          <cell r="E403" t="str">
            <v>015</v>
          </cell>
          <cell r="F403" t="str">
            <v>070</v>
          </cell>
          <cell r="G403" t="str">
            <v>UNILEVER CAP CORP</v>
          </cell>
          <cell r="H403" t="str">
            <v>7.125 NOV 01 10</v>
          </cell>
          <cell r="I403" t="str">
            <v>904764AG2</v>
          </cell>
          <cell r="J403" t="str">
            <v>B</v>
          </cell>
          <cell r="K403" t="str">
            <v>CAL</v>
          </cell>
          <cell r="L403">
            <v>29687.5</v>
          </cell>
          <cell r="M403">
            <v>1003360.73</v>
          </cell>
          <cell r="N403">
            <v>1102990</v>
          </cell>
          <cell r="O403">
            <v>1004860</v>
          </cell>
          <cell r="P403">
            <v>1000000</v>
          </cell>
          <cell r="Q403">
            <v>1034547.5</v>
          </cell>
          <cell r="R403" t="str">
            <v>MN    1</v>
          </cell>
          <cell r="S403">
            <v>40483</v>
          </cell>
          <cell r="T403">
            <v>2010</v>
          </cell>
          <cell r="U403">
            <v>11</v>
          </cell>
          <cell r="V403">
            <v>32</v>
          </cell>
          <cell r="W403" t="str">
            <v>MS</v>
          </cell>
          <cell r="X403">
            <v>7.125</v>
          </cell>
          <cell r="Y403">
            <v>0.09</v>
          </cell>
          <cell r="Z403">
            <v>4.053958172935391E-5</v>
          </cell>
          <cell r="AA403">
            <v>40451</v>
          </cell>
          <cell r="AB403">
            <v>1499.27</v>
          </cell>
          <cell r="AC403">
            <v>5.0000000000000001E-4</v>
          </cell>
          <cell r="AD403">
            <v>1</v>
          </cell>
          <cell r="AE403">
            <v>100.486</v>
          </cell>
          <cell r="AF403" t="str">
            <v>A+</v>
          </cell>
          <cell r="AG403">
            <v>110.29900000000002</v>
          </cell>
          <cell r="AH403">
            <v>3</v>
          </cell>
          <cell r="AI403">
            <v>1.3</v>
          </cell>
          <cell r="AJ403">
            <v>1.3513193909784637E-3</v>
          </cell>
          <cell r="AK403">
            <v>1.6740347110625565E-3</v>
          </cell>
          <cell r="AL403" t="str">
            <v xml:space="preserve">A+ </v>
          </cell>
          <cell r="AM403" t="str">
            <v>A1</v>
          </cell>
          <cell r="AN403" t="str">
            <v xml:space="preserve">A+ </v>
          </cell>
          <cell r="AO403" t="str">
            <v>Consumer, Non-cyclical</v>
          </cell>
          <cell r="AP403" t="str">
            <v>Food</v>
          </cell>
          <cell r="AQ403" t="str">
            <v>UNITED STATES</v>
          </cell>
          <cell r="AR403" t="str">
            <v>#N/A Field Not Applicable</v>
          </cell>
        </row>
        <row r="404">
          <cell r="A404" t="str">
            <v>CP Inc</v>
          </cell>
          <cell r="B404" t="str">
            <v>Treasury - Partners</v>
          </cell>
          <cell r="C404" t="str">
            <v>13401822</v>
          </cell>
          <cell r="D404" t="str">
            <v>USD</v>
          </cell>
          <cell r="E404" t="str">
            <v>015</v>
          </cell>
          <cell r="F404" t="str">
            <v>070</v>
          </cell>
          <cell r="G404" t="str">
            <v>UTD PARCEL SERV</v>
          </cell>
          <cell r="H404" t="str">
            <v>4.500 JAN 15 13</v>
          </cell>
          <cell r="I404" t="str">
            <v>911312AG1</v>
          </cell>
          <cell r="J404" t="str">
            <v>B</v>
          </cell>
          <cell r="K404" t="str">
            <v>CAL</v>
          </cell>
          <cell r="L404">
            <v>41800</v>
          </cell>
          <cell r="M404">
            <v>4501157.4000000004</v>
          </cell>
          <cell r="N404">
            <v>4545436</v>
          </cell>
          <cell r="O404">
            <v>4761328</v>
          </cell>
          <cell r="P404">
            <v>4400000</v>
          </cell>
          <cell r="Q404">
            <v>4803128</v>
          </cell>
          <cell r="R404" t="str">
            <v>JJ   15</v>
          </cell>
          <cell r="S404">
            <v>41289</v>
          </cell>
          <cell r="T404">
            <v>2013</v>
          </cell>
          <cell r="U404">
            <v>1</v>
          </cell>
          <cell r="V404">
            <v>838</v>
          </cell>
          <cell r="W404" t="str">
            <v>MS</v>
          </cell>
          <cell r="X404">
            <v>4.5</v>
          </cell>
          <cell r="Y404">
            <v>2.1800000000000002</v>
          </cell>
          <cell r="Z404">
            <v>4.4051464198379018E-3</v>
          </cell>
          <cell r="AA404">
            <v>40451</v>
          </cell>
          <cell r="AB404">
            <v>260170.6</v>
          </cell>
          <cell r="AC404">
            <v>5.9800000000000006E-2</v>
          </cell>
          <cell r="AD404">
            <v>1</v>
          </cell>
          <cell r="AE404">
            <v>108.212</v>
          </cell>
          <cell r="AF404" t="str">
            <v>AA-</v>
          </cell>
          <cell r="AG404">
            <v>103.30500000000001</v>
          </cell>
          <cell r="AH404">
            <v>3.6</v>
          </cell>
          <cell r="AI404">
            <v>0.9</v>
          </cell>
          <cell r="AJ404">
            <v>7.2745537208332312E-3</v>
          </cell>
          <cell r="AK404">
            <v>9.0118261585415121E-3</v>
          </cell>
          <cell r="AL404" t="str">
            <v>AA-</v>
          </cell>
          <cell r="AM404" t="str">
            <v>Aa3</v>
          </cell>
          <cell r="AN404" t="str">
            <v>AA-</v>
          </cell>
          <cell r="AO404" t="str">
            <v>Industrial</v>
          </cell>
          <cell r="AP404" t="str">
            <v>Transportation</v>
          </cell>
          <cell r="AQ404" t="str">
            <v>UNITED STATES</v>
          </cell>
          <cell r="AR404" t="str">
            <v>#N/A Field Not Applicable</v>
          </cell>
        </row>
        <row r="405">
          <cell r="A405" t="str">
            <v>CP Inc</v>
          </cell>
          <cell r="B405" t="str">
            <v>Treasury - Partners</v>
          </cell>
          <cell r="C405" t="str">
            <v>13401822</v>
          </cell>
          <cell r="D405" t="str">
            <v>USD</v>
          </cell>
          <cell r="E405" t="str">
            <v>015</v>
          </cell>
          <cell r="F405" t="str">
            <v>070</v>
          </cell>
          <cell r="G405" t="str">
            <v>UNITED TECHNOLOGIES</v>
          </cell>
          <cell r="H405" t="str">
            <v>6.100 MAY 15 12</v>
          </cell>
          <cell r="I405" t="str">
            <v>913017BF5</v>
          </cell>
          <cell r="J405" t="str">
            <v>B</v>
          </cell>
          <cell r="K405" t="str">
            <v>CAL</v>
          </cell>
          <cell r="L405">
            <v>69133.33</v>
          </cell>
          <cell r="M405">
            <v>3241119.05</v>
          </cell>
          <cell r="N405">
            <v>3274110</v>
          </cell>
          <cell r="O405">
            <v>3242490</v>
          </cell>
          <cell r="P405">
            <v>3000000</v>
          </cell>
          <cell r="Q405">
            <v>3311623.33</v>
          </cell>
          <cell r="R405" t="str">
            <v>MN   15</v>
          </cell>
          <cell r="S405">
            <v>41044</v>
          </cell>
          <cell r="T405">
            <v>2012</v>
          </cell>
          <cell r="U405">
            <v>5</v>
          </cell>
          <cell r="V405">
            <v>593</v>
          </cell>
          <cell r="W405" t="str">
            <v>MS</v>
          </cell>
          <cell r="X405">
            <v>6.1</v>
          </cell>
          <cell r="Y405">
            <v>1.53</v>
          </cell>
          <cell r="Z405">
            <v>2.2262096908802634E-3</v>
          </cell>
          <cell r="AA405">
            <v>40451</v>
          </cell>
          <cell r="AB405">
            <v>1370.95</v>
          </cell>
          <cell r="AC405">
            <v>3.2099999999999997E-2</v>
          </cell>
          <cell r="AD405">
            <v>1</v>
          </cell>
          <cell r="AE405">
            <v>108.083</v>
          </cell>
          <cell r="AF405" t="str">
            <v>A</v>
          </cell>
          <cell r="AG405">
            <v>109.137</v>
          </cell>
          <cell r="AH405">
            <v>1.1000000000000001</v>
          </cell>
          <cell r="AI405">
            <v>1.1000000000000001</v>
          </cell>
          <cell r="AJ405">
            <v>1.6005429150119542E-3</v>
          </cell>
          <cell r="AK405">
            <v>1.9827765472492658E-3</v>
          </cell>
          <cell r="AL405" t="str">
            <v xml:space="preserve">A </v>
          </cell>
          <cell r="AM405" t="str">
            <v>A2</v>
          </cell>
          <cell r="AN405" t="str">
            <v xml:space="preserve">A </v>
          </cell>
          <cell r="AO405" t="str">
            <v>Industrial</v>
          </cell>
          <cell r="AP405" t="str">
            <v>Aerospace/Defense</v>
          </cell>
          <cell r="AQ405" t="str">
            <v>UNITED STATES</v>
          </cell>
          <cell r="AR405" t="str">
            <v>#N/A Field Not Applicable</v>
          </cell>
        </row>
        <row r="406">
          <cell r="A406" t="str">
            <v>CP Inc</v>
          </cell>
          <cell r="B406" t="str">
            <v>Treasury - Partners</v>
          </cell>
          <cell r="C406" t="str">
            <v>13401822</v>
          </cell>
          <cell r="D406" t="str">
            <v>USD</v>
          </cell>
          <cell r="E406" t="str">
            <v>015</v>
          </cell>
          <cell r="F406" t="str">
            <v>070</v>
          </cell>
          <cell r="G406" t="str">
            <v>WAL MART STORES INC</v>
          </cell>
          <cell r="H406" t="str">
            <v>4.550 MAY 01 13</v>
          </cell>
          <cell r="I406" t="str">
            <v>931142BT9</v>
          </cell>
          <cell r="J406" t="str">
            <v>B</v>
          </cell>
          <cell r="K406" t="str">
            <v>ZZZ</v>
          </cell>
          <cell r="L406">
            <v>32229.17</v>
          </cell>
          <cell r="M406">
            <v>1706209.26</v>
          </cell>
          <cell r="N406">
            <v>1711016</v>
          </cell>
          <cell r="O406">
            <v>1860276</v>
          </cell>
          <cell r="P406">
            <v>1700000</v>
          </cell>
          <cell r="Q406">
            <v>1892505.17</v>
          </cell>
          <cell r="R406" t="str">
            <v>MN    1</v>
          </cell>
          <cell r="S406">
            <v>41395</v>
          </cell>
          <cell r="T406">
            <v>2013</v>
          </cell>
          <cell r="U406">
            <v>5</v>
          </cell>
          <cell r="V406">
            <v>944</v>
          </cell>
          <cell r="W406" t="str">
            <v>MS</v>
          </cell>
          <cell r="X406">
            <v>4.55</v>
          </cell>
          <cell r="Y406">
            <v>2.42</v>
          </cell>
          <cell r="Z406">
            <v>1.8536482064013464E-3</v>
          </cell>
          <cell r="AA406">
            <v>40451</v>
          </cell>
          <cell r="AB406">
            <v>154066.74</v>
          </cell>
          <cell r="AC406">
            <v>7.3300000000000004E-2</v>
          </cell>
          <cell r="AD406">
            <v>1</v>
          </cell>
          <cell r="AE406">
            <v>109.428</v>
          </cell>
          <cell r="AF406" t="str">
            <v>AA</v>
          </cell>
          <cell r="AG406">
            <v>100.648</v>
          </cell>
          <cell r="AH406">
            <v>4.4000000000000004</v>
          </cell>
          <cell r="AI406">
            <v>0.9</v>
          </cell>
          <cell r="AJ406">
            <v>3.3702694661842665E-3</v>
          </cell>
          <cell r="AK406">
            <v>4.1751403181904409E-3</v>
          </cell>
          <cell r="AL406" t="str">
            <v>AA</v>
          </cell>
          <cell r="AM406" t="str">
            <v>Aa2</v>
          </cell>
          <cell r="AN406" t="str">
            <v>AA</v>
          </cell>
          <cell r="AO406" t="str">
            <v>Consumer, Cyclical</v>
          </cell>
          <cell r="AP406" t="str">
            <v>Retail</v>
          </cell>
          <cell r="AQ406" t="str">
            <v>UNITED STATES</v>
          </cell>
          <cell r="AR406" t="str">
            <v>#N/A Field Not Applicable</v>
          </cell>
        </row>
        <row r="407">
          <cell r="A407" t="str">
            <v>CP Inc</v>
          </cell>
          <cell r="B407" t="str">
            <v>Treasury - Partners</v>
          </cell>
          <cell r="C407" t="str">
            <v>13401822</v>
          </cell>
          <cell r="D407" t="str">
            <v>USD</v>
          </cell>
          <cell r="E407" t="str">
            <v>015</v>
          </cell>
          <cell r="F407" t="str">
            <v>070</v>
          </cell>
          <cell r="G407" t="str">
            <v>WAL MART STORES INC</v>
          </cell>
          <cell r="H407" t="str">
            <v>4.250 APR 15 13</v>
          </cell>
          <cell r="I407" t="str">
            <v>931142CL5</v>
          </cell>
          <cell r="J407" t="str">
            <v>B</v>
          </cell>
          <cell r="K407" t="str">
            <v>ZZZ</v>
          </cell>
          <cell r="L407">
            <v>19597.22</v>
          </cell>
          <cell r="M407">
            <v>1004155.17</v>
          </cell>
          <cell r="N407">
            <v>1008140</v>
          </cell>
          <cell r="O407">
            <v>1085030</v>
          </cell>
          <cell r="P407">
            <v>1000000</v>
          </cell>
          <cell r="Q407">
            <v>1104627.22</v>
          </cell>
          <cell r="R407" t="str">
            <v>AO   15</v>
          </cell>
          <cell r="S407">
            <v>41379</v>
          </cell>
          <cell r="T407">
            <v>2013</v>
          </cell>
          <cell r="U407">
            <v>4</v>
          </cell>
          <cell r="V407">
            <v>928</v>
          </cell>
          <cell r="W407" t="str">
            <v>MS</v>
          </cell>
          <cell r="X407">
            <v>4.25</v>
          </cell>
          <cell r="Y407">
            <v>2.39</v>
          </cell>
          <cell r="Z407">
            <v>1.0774035054257902E-3</v>
          </cell>
          <cell r="AA407">
            <v>40451</v>
          </cell>
          <cell r="AB407">
            <v>80874.83</v>
          </cell>
          <cell r="AC407">
            <v>7.1300000000000002E-2</v>
          </cell>
          <cell r="AD407">
            <v>1</v>
          </cell>
          <cell r="AE407">
            <v>108.50299999999999</v>
          </cell>
          <cell r="AF407" t="str">
            <v>AA</v>
          </cell>
          <cell r="AG407">
            <v>100.81399999999999</v>
          </cell>
          <cell r="AH407">
            <v>4.0999999999999996</v>
          </cell>
          <cell r="AI407">
            <v>0.9</v>
          </cell>
          <cell r="AJ407">
            <v>1.8482654277178824E-3</v>
          </cell>
          <cell r="AK407">
            <v>2.2896589081107389E-3</v>
          </cell>
          <cell r="AL407" t="str">
            <v>AA</v>
          </cell>
          <cell r="AM407" t="str">
            <v>Aa2</v>
          </cell>
          <cell r="AN407" t="str">
            <v>AA</v>
          </cell>
          <cell r="AO407" t="str">
            <v>Consumer, Cyclical</v>
          </cell>
          <cell r="AP407" t="str">
            <v>Retail</v>
          </cell>
          <cell r="AQ407" t="str">
            <v>UNITED STATES</v>
          </cell>
          <cell r="AR407" t="str">
            <v>#N/A Field Not Applicable</v>
          </cell>
        </row>
        <row r="408">
          <cell r="A408" t="str">
            <v>CP Inc</v>
          </cell>
          <cell r="B408" t="str">
            <v>Treasury - Partners</v>
          </cell>
          <cell r="C408" t="str">
            <v>13401822</v>
          </cell>
          <cell r="D408" t="str">
            <v>USD</v>
          </cell>
          <cell r="E408" t="str">
            <v>015</v>
          </cell>
          <cell r="F408" t="str">
            <v>070</v>
          </cell>
          <cell r="G408" t="str">
            <v>WELLS FARGO CO MTN B</v>
          </cell>
          <cell r="H408" t="str">
            <v>3.980 OCT 29 10</v>
          </cell>
          <cell r="I408" t="str">
            <v>94974BAZ3</v>
          </cell>
          <cell r="J408" t="str">
            <v>B</v>
          </cell>
          <cell r="K408" t="str">
            <v>ZZZ</v>
          </cell>
          <cell r="L408">
            <v>50413.33</v>
          </cell>
          <cell r="M408">
            <v>3000504.21</v>
          </cell>
          <cell r="N408">
            <v>3014370</v>
          </cell>
          <cell r="O408">
            <v>3007380</v>
          </cell>
          <cell r="P408">
            <v>3000000</v>
          </cell>
          <cell r="Q408">
            <v>3057793.33</v>
          </cell>
          <cell r="R408" t="str">
            <v>AO   29</v>
          </cell>
          <cell r="S408">
            <v>40480</v>
          </cell>
          <cell r="T408">
            <v>2010</v>
          </cell>
          <cell r="U408">
            <v>10</v>
          </cell>
          <cell r="V408">
            <v>29</v>
          </cell>
          <cell r="W408" t="str">
            <v>MS</v>
          </cell>
          <cell r="X408">
            <v>3.98</v>
          </cell>
          <cell r="Y408">
            <v>0.08</v>
          </cell>
          <cell r="Z408">
            <v>1.0776156306045627E-4</v>
          </cell>
          <cell r="AA408">
            <v>40451</v>
          </cell>
          <cell r="AB408">
            <v>6875.79</v>
          </cell>
          <cell r="AC408">
            <v>5.0000000000000001E-4</v>
          </cell>
          <cell r="AD408">
            <v>1</v>
          </cell>
          <cell r="AE408">
            <v>100.24600000000001</v>
          </cell>
          <cell r="AF408" t="str">
            <v>AA-</v>
          </cell>
          <cell r="AG408">
            <v>100.479</v>
          </cell>
          <cell r="AH408">
            <v>3.7</v>
          </cell>
          <cell r="AI408">
            <v>0.8</v>
          </cell>
          <cell r="AJ408">
            <v>4.9839722915461021E-3</v>
          </cell>
          <cell r="AK408">
            <v>6.1742195595823708E-3</v>
          </cell>
          <cell r="AL408" t="str">
            <v>AA-</v>
          </cell>
          <cell r="AM408" t="str">
            <v>A1</v>
          </cell>
          <cell r="AN408" t="str">
            <v>AA-</v>
          </cell>
          <cell r="AO408" t="str">
            <v>Financial</v>
          </cell>
          <cell r="AP408" t="str">
            <v>Banks</v>
          </cell>
          <cell r="AQ408" t="str">
            <v>UNITED STATES</v>
          </cell>
          <cell r="AR408" t="str">
            <v>#N/A Field Not Applicable</v>
          </cell>
        </row>
        <row r="409">
          <cell r="A409" t="str">
            <v>CP Inc</v>
          </cell>
          <cell r="B409" t="str">
            <v>Treasury - Partners</v>
          </cell>
          <cell r="C409" t="str">
            <v>13401822</v>
          </cell>
          <cell r="D409" t="str">
            <v>USD</v>
          </cell>
          <cell r="E409" t="str">
            <v>015</v>
          </cell>
          <cell r="F409" t="str">
            <v>070</v>
          </cell>
          <cell r="G409" t="str">
            <v>WYETH</v>
          </cell>
          <cell r="H409" t="str">
            <v>5.500 MAR 15 13</v>
          </cell>
          <cell r="I409" t="str">
            <v>983024AA8</v>
          </cell>
          <cell r="J409" t="str">
            <v>9</v>
          </cell>
          <cell r="K409" t="str">
            <v>999</v>
          </cell>
          <cell r="L409">
            <v>2444.44</v>
          </cell>
          <cell r="M409">
            <v>1082301.8700000001</v>
          </cell>
          <cell r="N409">
            <v>1104990</v>
          </cell>
          <cell r="O409">
            <v>1107031.25</v>
          </cell>
          <cell r="P409">
            <v>1000000</v>
          </cell>
          <cell r="Q409">
            <v>1109475.69</v>
          </cell>
          <cell r="R409" t="str">
            <v>MS   15</v>
          </cell>
          <cell r="S409">
            <v>41348</v>
          </cell>
          <cell r="T409">
            <v>2013</v>
          </cell>
          <cell r="U409">
            <v>3</v>
          </cell>
          <cell r="V409">
            <v>897</v>
          </cell>
          <cell r="W409" t="str">
            <v>MS</v>
          </cell>
          <cell r="X409">
            <v>5.5</v>
          </cell>
          <cell r="Y409">
            <v>2.3199999999999998</v>
          </cell>
          <cell r="Z409">
            <v>1.1272391099958457E-3</v>
          </cell>
          <cell r="AA409">
            <v>40451</v>
          </cell>
          <cell r="AB409">
            <v>24729.38</v>
          </cell>
          <cell r="AC409">
            <v>6.7199999999999996E-2</v>
          </cell>
          <cell r="AD409">
            <v>1</v>
          </cell>
          <cell r="AE409">
            <v>110.70299999999999</v>
          </cell>
          <cell r="AF409" t="str">
            <v>AA</v>
          </cell>
          <cell r="AG409">
            <v>110.499</v>
          </cell>
          <cell r="AH409">
            <v>2</v>
          </cell>
          <cell r="AI409">
            <v>1.1000000000000001</v>
          </cell>
          <cell r="AJ409">
            <v>9.7175785344469454E-4</v>
          </cell>
          <cell r="AK409">
            <v>1.2038281906368244E-3</v>
          </cell>
          <cell r="AL409" t="str">
            <v>AA</v>
          </cell>
          <cell r="AM409" t="str">
            <v>A1</v>
          </cell>
          <cell r="AN409" t="str">
            <v>AA</v>
          </cell>
          <cell r="AO409" t="str">
            <v>Consumer, Non-cyclical</v>
          </cell>
          <cell r="AP409" t="str">
            <v>Pharmaceuticals</v>
          </cell>
          <cell r="AQ409" t="str">
            <v>UNITED STATES</v>
          </cell>
          <cell r="AR409" t="str">
            <v>#N/A Field Not Applicable</v>
          </cell>
        </row>
        <row r="410">
          <cell r="A410" t="str">
            <v>CP Inc</v>
          </cell>
          <cell r="B410" t="str">
            <v>Treasury - Partners</v>
          </cell>
          <cell r="C410" t="str">
            <v>13401822</v>
          </cell>
          <cell r="D410" t="str">
            <v>USD</v>
          </cell>
          <cell r="E410" t="str">
            <v>015</v>
          </cell>
          <cell r="F410" t="str">
            <v>070</v>
          </cell>
          <cell r="G410" t="str">
            <v>ATLANTIC RICHFIELD C</v>
          </cell>
          <cell r="H410" t="str">
            <v>8.44 21 FEB 2012</v>
          </cell>
          <cell r="I410" t="str">
            <v>B04882PBY4</v>
          </cell>
          <cell r="J410" t="str">
            <v>B</v>
          </cell>
          <cell r="K410" t="str">
            <v>ZZZ</v>
          </cell>
          <cell r="L410">
            <v>31884.44</v>
          </cell>
          <cell r="M410">
            <v>1055328.54</v>
          </cell>
          <cell r="N410">
            <v>1151500</v>
          </cell>
          <cell r="O410">
            <v>1053690</v>
          </cell>
          <cell r="P410">
            <v>1000000</v>
          </cell>
          <cell r="Q410">
            <v>1085574.44</v>
          </cell>
          <cell r="R410" t="str">
            <v>MN   15</v>
          </cell>
          <cell r="S410">
            <v>40960</v>
          </cell>
          <cell r="T410">
            <v>2012</v>
          </cell>
          <cell r="U410">
            <v>2</v>
          </cell>
          <cell r="V410">
            <v>509</v>
          </cell>
          <cell r="W410" t="str">
            <v>MS</v>
          </cell>
          <cell r="X410">
            <v>8.44</v>
          </cell>
          <cell r="Y410">
            <v>1.28</v>
          </cell>
          <cell r="Z410">
            <v>6.0642529416859178E-4</v>
          </cell>
          <cell r="AA410">
            <v>40451</v>
          </cell>
          <cell r="AB410">
            <v>-1638.54</v>
          </cell>
          <cell r="AC410">
            <v>2.3300000000000001E-2</v>
          </cell>
          <cell r="AD410">
            <v>1</v>
          </cell>
          <cell r="AE410">
            <v>105.369</v>
          </cell>
          <cell r="AF410" t="str">
            <v>A</v>
          </cell>
          <cell r="AG410">
            <v>115.15</v>
          </cell>
          <cell r="AH410">
            <v>4.0999999999999996</v>
          </cell>
          <cell r="AI410">
            <v>4.4000000000000004</v>
          </cell>
          <cell r="AJ410">
            <v>1.9424560203837701E-3</v>
          </cell>
          <cell r="AK410">
            <v>2.4063436257510877E-3</v>
          </cell>
          <cell r="AL410" t="str">
            <v xml:space="preserve">A </v>
          </cell>
          <cell r="AM410" t="str">
            <v>#N/A N/A</v>
          </cell>
          <cell r="AN410" t="str">
            <v xml:space="preserve">A </v>
          </cell>
          <cell r="AO410" t="str">
            <v>Energy</v>
          </cell>
          <cell r="AP410" t="str">
            <v>Oil&amp;Gas</v>
          </cell>
          <cell r="AQ410" t="str">
            <v>UNITED STATES</v>
          </cell>
          <cell r="AR410" t="str">
            <v>#N/A Field Not Applicable</v>
          </cell>
        </row>
        <row r="411">
          <cell r="A411" t="str">
            <v>CP Inc</v>
          </cell>
          <cell r="B411" t="str">
            <v>Treasury - Partners</v>
          </cell>
          <cell r="C411" t="str">
            <v>13401822</v>
          </cell>
          <cell r="D411" t="str">
            <v>USD</v>
          </cell>
          <cell r="E411" t="str">
            <v>270</v>
          </cell>
          <cell r="F411" t="str">
            <v>070</v>
          </cell>
          <cell r="G411" t="str">
            <v>BP CAPITAL MARKETS</v>
          </cell>
          <cell r="H411" t="str">
            <v>5.25 07 NOV 201</v>
          </cell>
          <cell r="I411" t="str">
            <v>B05565QBF4</v>
          </cell>
          <cell r="J411" t="str">
            <v>B</v>
          </cell>
          <cell r="K411" t="str">
            <v>ZZZ</v>
          </cell>
          <cell r="L411">
            <v>21000</v>
          </cell>
          <cell r="M411">
            <v>1086331.5900000001</v>
          </cell>
          <cell r="N411">
            <v>1108886</v>
          </cell>
          <cell r="O411">
            <v>1089130</v>
          </cell>
          <cell r="P411">
            <v>1000000</v>
          </cell>
          <cell r="Q411">
            <v>1110130</v>
          </cell>
          <cell r="R411" t="str">
            <v>MN    7</v>
          </cell>
          <cell r="S411">
            <v>41585</v>
          </cell>
          <cell r="T411">
            <v>2013</v>
          </cell>
          <cell r="U411">
            <v>11</v>
          </cell>
          <cell r="V411">
            <v>1134</v>
          </cell>
          <cell r="W411" t="str">
            <v>MS</v>
          </cell>
          <cell r="X411">
            <v>5.25</v>
          </cell>
          <cell r="Y411">
            <v>2.83</v>
          </cell>
          <cell r="Z411">
            <v>1.3801570207478252E-3</v>
          </cell>
          <cell r="AA411">
            <v>40451</v>
          </cell>
          <cell r="AB411">
            <v>2798.41</v>
          </cell>
          <cell r="AC411">
            <v>9.849999999999999E-2</v>
          </cell>
          <cell r="AD411">
            <v>1</v>
          </cell>
          <cell r="AE411">
            <v>108.913</v>
          </cell>
          <cell r="AF411" t="str">
            <v>A</v>
          </cell>
          <cell r="AG411">
            <v>110.889</v>
          </cell>
          <cell r="AH411">
            <v>2.2999999999999998</v>
          </cell>
          <cell r="AI411">
            <v>2.2999999999999998</v>
          </cell>
          <cell r="AJ411">
            <v>1.1216823843533561E-3</v>
          </cell>
          <cell r="AK411">
            <v>1.3895569461452775E-3</v>
          </cell>
          <cell r="AL411" t="str">
            <v xml:space="preserve">A </v>
          </cell>
          <cell r="AM411" t="str">
            <v>A2</v>
          </cell>
          <cell r="AN411" t="str">
            <v xml:space="preserve">A </v>
          </cell>
          <cell r="AO411" t="str">
            <v>Energy</v>
          </cell>
          <cell r="AP411" t="str">
            <v>Oil&amp;Gas</v>
          </cell>
          <cell r="AQ411" t="str">
            <v>BRITAIN</v>
          </cell>
          <cell r="AR411" t="str">
            <v>#N/A Field Not Applicable</v>
          </cell>
        </row>
        <row r="412">
          <cell r="A412" t="str">
            <v>CP Inc</v>
          </cell>
          <cell r="B412" t="str">
            <v>Treasury - Partners</v>
          </cell>
          <cell r="C412" t="str">
            <v>13401822</v>
          </cell>
          <cell r="D412" t="str">
            <v>USD</v>
          </cell>
          <cell r="E412" t="str">
            <v>015</v>
          </cell>
          <cell r="F412" t="str">
            <v>070</v>
          </cell>
          <cell r="G412" t="str">
            <v>CATERPILLAR FINANCIA</v>
          </cell>
          <cell r="H412" t="str">
            <v>2.0 05 APR 2013</v>
          </cell>
          <cell r="I412" t="str">
            <v>B14912L4L2</v>
          </cell>
          <cell r="J412" t="str">
            <v>B</v>
          </cell>
          <cell r="K412" t="str">
            <v>ZZZ</v>
          </cell>
          <cell r="L412">
            <v>9722.2199999999993</v>
          </cell>
          <cell r="M412">
            <v>998554.77</v>
          </cell>
          <cell r="N412">
            <v>998290</v>
          </cell>
          <cell r="O412">
            <v>1024700</v>
          </cell>
          <cell r="P412">
            <v>1000000</v>
          </cell>
          <cell r="Q412">
            <v>1034422.22</v>
          </cell>
          <cell r="R412" t="str">
            <v>AO    5</v>
          </cell>
          <cell r="S412">
            <v>41369</v>
          </cell>
          <cell r="T412">
            <v>2013</v>
          </cell>
          <cell r="U412">
            <v>4</v>
          </cell>
          <cell r="V412">
            <v>918</v>
          </cell>
          <cell r="W412" t="str">
            <v>MS</v>
          </cell>
          <cell r="X412">
            <v>2</v>
          </cell>
          <cell r="Y412">
            <v>2.4300000000000002</v>
          </cell>
          <cell r="Z412">
            <v>1.0893258730193501E-3</v>
          </cell>
          <cell r="AA412">
            <v>40451</v>
          </cell>
          <cell r="AB412">
            <v>26145.23</v>
          </cell>
          <cell r="AC412">
            <v>7.2400000000000006E-2</v>
          </cell>
          <cell r="AD412">
            <v>1</v>
          </cell>
          <cell r="AE412">
            <v>102.47</v>
          </cell>
          <cell r="AF412" t="str">
            <v>A</v>
          </cell>
          <cell r="AG412">
            <v>99.828999999999994</v>
          </cell>
          <cell r="AH412">
            <v>2.1</v>
          </cell>
          <cell r="AI412">
            <v>1</v>
          </cell>
          <cell r="AJ412">
            <v>9.413927297698087E-4</v>
          </cell>
          <cell r="AK412">
            <v>1.1662114204070569E-3</v>
          </cell>
          <cell r="AL412" t="str">
            <v xml:space="preserve">A </v>
          </cell>
          <cell r="AM412" t="str">
            <v>A2</v>
          </cell>
          <cell r="AN412" t="str">
            <v xml:space="preserve">A </v>
          </cell>
          <cell r="AO412" t="str">
            <v>Financial</v>
          </cell>
          <cell r="AP412" t="str">
            <v>Diversified Finan Serv</v>
          </cell>
          <cell r="AQ412" t="str">
            <v>UNITED STATES</v>
          </cell>
          <cell r="AR412" t="str">
            <v>#N/A Field Not Applicable</v>
          </cell>
        </row>
        <row r="413">
          <cell r="A413" t="str">
            <v>CP Inc</v>
          </cell>
          <cell r="B413" t="str">
            <v>Treasury - Partners</v>
          </cell>
          <cell r="C413" t="str">
            <v>13401822</v>
          </cell>
          <cell r="D413" t="str">
            <v>USD</v>
          </cell>
          <cell r="E413" t="str">
            <v>285</v>
          </cell>
          <cell r="F413" t="str">
            <v>070</v>
          </cell>
          <cell r="G413" t="str">
            <v>COMMONWEALTH BANK AU</v>
          </cell>
          <cell r="H413" t="str">
            <v>3.492 13AUG14 14A</v>
          </cell>
          <cell r="I413" t="str">
            <v>B20272BAJ3</v>
          </cell>
          <cell r="J413" t="str">
            <v>B</v>
          </cell>
          <cell r="K413" t="str">
            <v>ZZZ</v>
          </cell>
          <cell r="L413">
            <v>18624</v>
          </cell>
          <cell r="M413">
            <v>4265858.88</v>
          </cell>
          <cell r="N413">
            <v>4274520</v>
          </cell>
          <cell r="O413">
            <v>4306100</v>
          </cell>
          <cell r="P413">
            <v>4000000</v>
          </cell>
          <cell r="Q413">
            <v>4324724</v>
          </cell>
          <cell r="R413" t="str">
            <v>FA   13</v>
          </cell>
          <cell r="S413">
            <v>41864</v>
          </cell>
          <cell r="T413">
            <v>2014</v>
          </cell>
          <cell r="U413">
            <v>8</v>
          </cell>
          <cell r="V413">
            <v>1413</v>
          </cell>
          <cell r="W413" t="str">
            <v>MS</v>
          </cell>
          <cell r="X413">
            <v>3.492</v>
          </cell>
          <cell r="Y413">
            <v>3.62</v>
          </cell>
          <cell r="Z413">
            <v>6.9325771207172423E-3</v>
          </cell>
          <cell r="AA413">
            <v>40451</v>
          </cell>
          <cell r="AB413">
            <v>40241.120000000003</v>
          </cell>
          <cell r="AC413">
            <v>0.15410000000000001</v>
          </cell>
          <cell r="AD413">
            <v>1</v>
          </cell>
          <cell r="AE413">
            <v>107.65299999999999</v>
          </cell>
          <cell r="AF413" t="str">
            <v>AAA</v>
          </cell>
          <cell r="AG413">
            <v>106.863</v>
          </cell>
          <cell r="AH413">
            <v>1.7</v>
          </cell>
          <cell r="AI413">
            <v>1.5</v>
          </cell>
          <cell r="AJ413">
            <v>3.2556301395633455E-3</v>
          </cell>
          <cell r="AK413">
            <v>4.0331234025023583E-3</v>
          </cell>
          <cell r="AL413" t="str">
            <v>AAA</v>
          </cell>
          <cell r="AM413" t="str">
            <v>Aaa</v>
          </cell>
          <cell r="AN413" t="str">
            <v>AAA</v>
          </cell>
          <cell r="AO413" t="str">
            <v>Financial</v>
          </cell>
          <cell r="AP413" t="str">
            <v>Banks</v>
          </cell>
          <cell r="AQ413" t="str">
            <v>AUSTRALIA</v>
          </cell>
          <cell r="AR413" t="str">
            <v>#N/A Field Not Applicable</v>
          </cell>
        </row>
        <row r="414">
          <cell r="A414" t="str">
            <v>CP Inc</v>
          </cell>
          <cell r="B414" t="str">
            <v>Treasury - Partners</v>
          </cell>
          <cell r="C414" t="str">
            <v>13401822</v>
          </cell>
          <cell r="D414" t="str">
            <v>USD</v>
          </cell>
          <cell r="E414" t="str">
            <v>145</v>
          </cell>
          <cell r="F414" t="str">
            <v>070</v>
          </cell>
          <cell r="G414" t="str">
            <v>TOTAL CAPITAL SA</v>
          </cell>
          <cell r="H414" t="str">
            <v>4.000 MAY 28 13</v>
          </cell>
          <cell r="I414" t="str">
            <v>B39ZB58</v>
          </cell>
          <cell r="J414" t="str">
            <v>B</v>
          </cell>
          <cell r="K414" t="str">
            <v>ZZZ</v>
          </cell>
          <cell r="L414">
            <v>41000</v>
          </cell>
          <cell r="M414">
            <v>3056909.27</v>
          </cell>
          <cell r="N414">
            <v>3087300</v>
          </cell>
          <cell r="O414">
            <v>3222750</v>
          </cell>
          <cell r="P414">
            <v>3000000</v>
          </cell>
          <cell r="Q414">
            <v>3263750</v>
          </cell>
          <cell r="R414" t="str">
            <v>M    28</v>
          </cell>
          <cell r="S414">
            <v>41422</v>
          </cell>
          <cell r="T414">
            <v>2013</v>
          </cell>
          <cell r="U414">
            <v>5</v>
          </cell>
          <cell r="V414">
            <v>971</v>
          </cell>
          <cell r="W414" t="str">
            <v>MS</v>
          </cell>
          <cell r="X414">
            <v>4</v>
          </cell>
          <cell r="Y414">
            <v>2.52</v>
          </cell>
          <cell r="Z414">
            <v>3.4583006346389192E-3</v>
          </cell>
          <cell r="AA414">
            <v>40451</v>
          </cell>
          <cell r="AB414">
            <v>165840.73000000001</v>
          </cell>
          <cell r="AC414">
            <v>9.0299999999999991E-2</v>
          </cell>
          <cell r="AD414">
            <v>1</v>
          </cell>
          <cell r="AE414">
            <v>107.425</v>
          </cell>
          <cell r="AF414" t="str">
            <v>AA</v>
          </cell>
          <cell r="AG414">
            <v>102.91</v>
          </cell>
          <cell r="AH414">
            <v>3.2</v>
          </cell>
          <cell r="AI414">
            <v>1.1000000000000001</v>
          </cell>
          <cell r="AJ414">
            <v>4.3914928693827545E-3</v>
          </cell>
          <cell r="AK414">
            <v>5.4402471731034305E-3</v>
          </cell>
          <cell r="AL414" t="str">
            <v>AA</v>
          </cell>
          <cell r="AM414" t="str">
            <v>Aa1</v>
          </cell>
          <cell r="AN414" t="str">
            <v>AA</v>
          </cell>
          <cell r="AO414" t="str">
            <v>Energy</v>
          </cell>
          <cell r="AP414" t="str">
            <v>Oil&amp;Gas</v>
          </cell>
          <cell r="AQ414" t="str">
            <v>FRANCE</v>
          </cell>
          <cell r="AR414" t="str">
            <v>#N/A Field Not Applicable</v>
          </cell>
        </row>
        <row r="415">
          <cell r="A415" t="str">
            <v>CP Inc</v>
          </cell>
          <cell r="B415" t="str">
            <v>Treasury - Partners</v>
          </cell>
          <cell r="C415" t="str">
            <v>13401822</v>
          </cell>
          <cell r="D415" t="str">
            <v>USD</v>
          </cell>
          <cell r="E415" t="str">
            <v>015</v>
          </cell>
          <cell r="F415" t="str">
            <v>070</v>
          </cell>
          <cell r="G415" t="str">
            <v>MEDTRONIC INC</v>
          </cell>
          <cell r="H415" t="str">
            <v>3.0 15 MAR 2015</v>
          </cell>
          <cell r="I415" t="str">
            <v>B585055AR7</v>
          </cell>
          <cell r="J415" t="str">
            <v>B</v>
          </cell>
          <cell r="K415" t="str">
            <v>ZZZ</v>
          </cell>
          <cell r="L415">
            <v>2193.33</v>
          </cell>
          <cell r="M415">
            <v>1640601.1</v>
          </cell>
          <cell r="N415">
            <v>1640097.9</v>
          </cell>
          <cell r="O415">
            <v>1741956.3</v>
          </cell>
          <cell r="P415">
            <v>1645000</v>
          </cell>
          <cell r="Q415">
            <v>1744149.63</v>
          </cell>
          <cell r="R415" t="str">
            <v>MS   15</v>
          </cell>
          <cell r="S415">
            <v>42078</v>
          </cell>
          <cell r="T415">
            <v>2015</v>
          </cell>
          <cell r="U415">
            <v>3</v>
          </cell>
          <cell r="V415">
            <v>1627</v>
          </cell>
          <cell r="W415" t="str">
            <v>MS</v>
          </cell>
          <cell r="X415">
            <v>3</v>
          </cell>
          <cell r="Y415">
            <v>4.18</v>
          </cell>
          <cell r="Z415">
            <v>3.0786401920256863E-3</v>
          </cell>
          <cell r="AA415">
            <v>40451</v>
          </cell>
          <cell r="AB415">
            <v>101355.2</v>
          </cell>
          <cell r="AC415">
            <v>0.20149999999999998</v>
          </cell>
          <cell r="AD415">
            <v>1</v>
          </cell>
          <cell r="AE415">
            <v>105.89399999999999</v>
          </cell>
          <cell r="AF415" t="str">
            <v>AA-</v>
          </cell>
          <cell r="AG415">
            <v>99.702000000000012</v>
          </cell>
          <cell r="AH415">
            <v>3.1</v>
          </cell>
          <cell r="AI415">
            <v>1.6</v>
          </cell>
          <cell r="AJ415">
            <v>2.2832020562869922E-3</v>
          </cell>
          <cell r="AK415">
            <v>2.8284649211066824E-3</v>
          </cell>
          <cell r="AL415" t="str">
            <v>AA-</v>
          </cell>
          <cell r="AM415" t="str">
            <v>A1</v>
          </cell>
          <cell r="AN415" t="str">
            <v>AA-</v>
          </cell>
          <cell r="AO415" t="str">
            <v>Consumer, Non-cyclical</v>
          </cell>
          <cell r="AP415" t="str">
            <v>Healthcare-Products</v>
          </cell>
          <cell r="AQ415" t="str">
            <v>UNITED STATES</v>
          </cell>
          <cell r="AR415" t="str">
            <v>#N/A Field Not Applicable</v>
          </cell>
        </row>
        <row r="416">
          <cell r="A416" t="str">
            <v>CP Inc</v>
          </cell>
          <cell r="B416" t="str">
            <v>Treasury - Partners</v>
          </cell>
          <cell r="C416" t="str">
            <v>13401822</v>
          </cell>
          <cell r="D416" t="str">
            <v>USD</v>
          </cell>
          <cell r="E416" t="str">
            <v>015</v>
          </cell>
          <cell r="F416" t="str">
            <v>070</v>
          </cell>
          <cell r="G416" t="str">
            <v>NOVARTIS CAPITAL COR</v>
          </cell>
          <cell r="H416" t="str">
            <v>1.9 24 APR 2013</v>
          </cell>
          <cell r="I416" t="str">
            <v>B66989HAB4</v>
          </cell>
          <cell r="J416" t="str">
            <v>B</v>
          </cell>
          <cell r="K416" t="str">
            <v>ZZZ</v>
          </cell>
          <cell r="L416">
            <v>30875</v>
          </cell>
          <cell r="M416">
            <v>3000698.26</v>
          </cell>
          <cell r="N416">
            <v>3000840</v>
          </cell>
          <cell r="O416">
            <v>3079530</v>
          </cell>
          <cell r="P416">
            <v>3000000</v>
          </cell>
          <cell r="Q416">
            <v>3110405</v>
          </cell>
          <cell r="R416" t="str">
            <v>AO   24</v>
          </cell>
          <cell r="S416">
            <v>41388</v>
          </cell>
          <cell r="T416">
            <v>2013</v>
          </cell>
          <cell r="U416">
            <v>4</v>
          </cell>
          <cell r="V416">
            <v>937</v>
          </cell>
          <cell r="W416" t="str">
            <v>MS</v>
          </cell>
          <cell r="X416">
            <v>1.9</v>
          </cell>
          <cell r="Y416">
            <v>2.48</v>
          </cell>
          <cell r="Z416">
            <v>3.3408245002536198E-3</v>
          </cell>
          <cell r="AA416">
            <v>40451</v>
          </cell>
          <cell r="AB416">
            <v>78831.740000000005</v>
          </cell>
          <cell r="AC416">
            <v>7.5499999999999998E-2</v>
          </cell>
          <cell r="AD416">
            <v>1</v>
          </cell>
          <cell r="AE416">
            <v>102.65100000000001</v>
          </cell>
          <cell r="AF416" t="str">
            <v>AA-</v>
          </cell>
          <cell r="AG416">
            <v>100.02800000000001</v>
          </cell>
          <cell r="AH416">
            <v>1.9</v>
          </cell>
          <cell r="AI416">
            <v>0.9</v>
          </cell>
          <cell r="AJ416">
            <v>2.5595026413233377E-3</v>
          </cell>
          <cell r="AK416">
            <v>3.1707502262134342E-3</v>
          </cell>
          <cell r="AL416" t="str">
            <v>AA-</v>
          </cell>
          <cell r="AM416" t="str">
            <v>Aa2</v>
          </cell>
          <cell r="AN416" t="str">
            <v>AA-</v>
          </cell>
          <cell r="AO416" t="str">
            <v>Consumer, Non-cyclical</v>
          </cell>
          <cell r="AP416" t="str">
            <v>Pharmaceuticals</v>
          </cell>
          <cell r="AQ416" t="str">
            <v>UNITED STATES</v>
          </cell>
          <cell r="AR416" t="str">
            <v>#N/A Field Not Applicable</v>
          </cell>
        </row>
        <row r="417">
          <cell r="A417" t="str">
            <v>CP Inc</v>
          </cell>
          <cell r="B417" t="str">
            <v>Treasury - Partners</v>
          </cell>
          <cell r="C417" t="str">
            <v>13401822</v>
          </cell>
          <cell r="D417" t="str">
            <v>USD</v>
          </cell>
          <cell r="E417" t="str">
            <v>205</v>
          </cell>
          <cell r="F417" t="str">
            <v>070</v>
          </cell>
          <cell r="G417" t="str">
            <v>SHELL INTL FIN</v>
          </cell>
          <cell r="H417" t="str">
            <v>4.95 22 MAR 201</v>
          </cell>
          <cell r="I417" t="str">
            <v>B822582AB8</v>
          </cell>
          <cell r="J417" t="str">
            <v>B</v>
          </cell>
          <cell r="K417" t="str">
            <v>CAL</v>
          </cell>
          <cell r="L417">
            <v>2598.75</v>
          </cell>
          <cell r="M417">
            <v>2197337.39</v>
          </cell>
          <cell r="N417">
            <v>2261645.1</v>
          </cell>
          <cell r="O417">
            <v>2230893</v>
          </cell>
          <cell r="P417">
            <v>2100000</v>
          </cell>
          <cell r="Q417">
            <v>2233491.75</v>
          </cell>
          <cell r="R417" t="str">
            <v>MS   22</v>
          </cell>
          <cell r="S417">
            <v>40990</v>
          </cell>
          <cell r="T417">
            <v>2012</v>
          </cell>
          <cell r="U417">
            <v>3</v>
          </cell>
          <cell r="V417">
            <v>539</v>
          </cell>
          <cell r="W417" t="str">
            <v>MS</v>
          </cell>
          <cell r="X417">
            <v>4.95</v>
          </cell>
          <cell r="Y417">
            <v>1.44</v>
          </cell>
          <cell r="Z417">
            <v>1.4204923281599063E-3</v>
          </cell>
          <cell r="AA417">
            <v>40451</v>
          </cell>
          <cell r="AB417">
            <v>33555.61</v>
          </cell>
          <cell r="AC417">
            <v>2.81E-2</v>
          </cell>
          <cell r="AD417">
            <v>1</v>
          </cell>
          <cell r="AE417">
            <v>106.23299999999999</v>
          </cell>
          <cell r="AF417" t="str">
            <v>AA</v>
          </cell>
          <cell r="AG417">
            <v>107.697</v>
          </cell>
          <cell r="AH417">
            <v>1.8</v>
          </cell>
          <cell r="AI417">
            <v>0.7</v>
          </cell>
          <cell r="AJ417">
            <v>1.7756154101998831E-3</v>
          </cell>
          <cell r="AK417">
            <v>2.1996589777490707E-3</v>
          </cell>
          <cell r="AL417" t="str">
            <v>AA</v>
          </cell>
          <cell r="AM417" t="str">
            <v>Aa1</v>
          </cell>
          <cell r="AN417" t="str">
            <v>AA</v>
          </cell>
          <cell r="AO417" t="str">
            <v>Energy</v>
          </cell>
          <cell r="AP417" t="str">
            <v>Oil&amp;Gas</v>
          </cell>
          <cell r="AQ417" t="str">
            <v>NETHERLANDS</v>
          </cell>
          <cell r="AR417" t="str">
            <v>#N/A Field Not Applicable</v>
          </cell>
        </row>
        <row r="418">
          <cell r="A418" t="str">
            <v>CP Inc</v>
          </cell>
          <cell r="B418" t="str">
            <v>Treasury - Partners</v>
          </cell>
          <cell r="C418" t="str">
            <v>13401822</v>
          </cell>
          <cell r="D418" t="str">
            <v>USD</v>
          </cell>
          <cell r="E418" t="str">
            <v>015</v>
          </cell>
          <cell r="F418" t="str">
            <v>070</v>
          </cell>
          <cell r="G418" t="str">
            <v>WACHOVIA CORP</v>
          </cell>
          <cell r="H418" t="str">
            <v>5.5 01 MAY 2013</v>
          </cell>
          <cell r="I418" t="str">
            <v>B92976WBJ4</v>
          </cell>
          <cell r="J418" t="str">
            <v>B</v>
          </cell>
          <cell r="K418" t="str">
            <v>ZZZ</v>
          </cell>
          <cell r="L418">
            <v>58781.25</v>
          </cell>
          <cell r="M418">
            <v>2767121.82</v>
          </cell>
          <cell r="N418">
            <v>2795509.5</v>
          </cell>
          <cell r="O418">
            <v>2819422.35</v>
          </cell>
          <cell r="P418">
            <v>2565000</v>
          </cell>
          <cell r="Q418">
            <v>2878203.6</v>
          </cell>
          <cell r="R418" t="str">
            <v>MN    1</v>
          </cell>
          <cell r="S418">
            <v>41395</v>
          </cell>
          <cell r="T418">
            <v>2013</v>
          </cell>
          <cell r="U418">
            <v>5</v>
          </cell>
          <cell r="V418">
            <v>944</v>
          </cell>
          <cell r="W418" t="str">
            <v>MS</v>
          </cell>
          <cell r="X418">
            <v>5.5</v>
          </cell>
          <cell r="Y418">
            <v>2.39</v>
          </cell>
          <cell r="Z418">
            <v>2.9689701730143876E-3</v>
          </cell>
          <cell r="AA418">
            <v>40451</v>
          </cell>
          <cell r="AB418">
            <v>52300.53</v>
          </cell>
          <cell r="AC418">
            <v>7.17E-2</v>
          </cell>
          <cell r="AD418">
            <v>1</v>
          </cell>
          <cell r="AE418">
            <v>109.919</v>
          </cell>
          <cell r="AF418" t="str">
            <v>AA-</v>
          </cell>
          <cell r="AG418">
            <v>108.98699999999999</v>
          </cell>
          <cell r="AH418">
            <v>2.2999999999999998</v>
          </cell>
          <cell r="AI418">
            <v>1.6</v>
          </cell>
          <cell r="AJ418">
            <v>2.8571679489259793E-3</v>
          </cell>
          <cell r="AK418">
            <v>3.53950246978564E-3</v>
          </cell>
          <cell r="AL418" t="str">
            <v>AA-</v>
          </cell>
          <cell r="AM418" t="str">
            <v>A1</v>
          </cell>
          <cell r="AN418" t="str">
            <v>AA-</v>
          </cell>
          <cell r="AO418" t="str">
            <v>Financial</v>
          </cell>
          <cell r="AP418" t="str">
            <v>Banks</v>
          </cell>
          <cell r="AQ418" t="str">
            <v>UNITED STATES</v>
          </cell>
          <cell r="AR418" t="str">
            <v>#N/A Field Not Applicable</v>
          </cell>
        </row>
        <row r="419">
          <cell r="A419" t="str">
            <v>CP Ltd</v>
          </cell>
          <cell r="B419" t="str">
            <v>BlackRock</v>
          </cell>
          <cell r="C419" t="str">
            <v>13407172</v>
          </cell>
          <cell r="D419" t="str">
            <v>USD</v>
          </cell>
          <cell r="E419" t="str">
            <v>015</v>
          </cell>
          <cell r="F419" t="str">
            <v>070</v>
          </cell>
          <cell r="G419" t="str">
            <v>AT&amp;T WIRELESS SRVC</v>
          </cell>
          <cell r="H419" t="str">
            <v>7.875 MAR 01 11</v>
          </cell>
          <cell r="I419" t="str">
            <v>00209AAE6</v>
          </cell>
          <cell r="J419" t="str">
            <v>B</v>
          </cell>
          <cell r="K419" t="str">
            <v>CAL</v>
          </cell>
          <cell r="L419">
            <v>4921.87</v>
          </cell>
          <cell r="M419">
            <v>769890.53</v>
          </cell>
          <cell r="N419">
            <v>815467.5</v>
          </cell>
          <cell r="O419">
            <v>772387.5</v>
          </cell>
          <cell r="P419">
            <v>750000</v>
          </cell>
          <cell r="Q419">
            <v>777309.37</v>
          </cell>
          <cell r="R419" t="str">
            <v>MS    1</v>
          </cell>
          <cell r="S419">
            <v>40603</v>
          </cell>
          <cell r="T419">
            <v>2011</v>
          </cell>
          <cell r="U419">
            <v>3</v>
          </cell>
          <cell r="V419">
            <v>152</v>
          </cell>
          <cell r="W419" t="str">
            <v>MS</v>
          </cell>
          <cell r="X419">
            <v>7.875</v>
          </cell>
          <cell r="Y419">
            <v>0.42</v>
          </cell>
          <cell r="Z419">
            <v>1.4516366441484722E-4</v>
          </cell>
          <cell r="AA419">
            <v>40451</v>
          </cell>
          <cell r="AB419">
            <v>2496.9699999999998</v>
          </cell>
          <cell r="AC419">
            <v>3.8E-3</v>
          </cell>
          <cell r="AD419">
            <v>1</v>
          </cell>
          <cell r="AE419">
            <v>102.985</v>
          </cell>
          <cell r="AF419" t="str">
            <v>A</v>
          </cell>
          <cell r="AG419">
            <v>108.729</v>
          </cell>
          <cell r="AH419">
            <v>1.5</v>
          </cell>
          <cell r="AI419">
            <v>0.7</v>
          </cell>
          <cell r="AJ419">
            <v>5.1844165862445436E-4</v>
          </cell>
          <cell r="AK419">
            <v>6.4225329555121639E-4</v>
          </cell>
          <cell r="AL419" t="str">
            <v xml:space="preserve">A </v>
          </cell>
          <cell r="AM419" t="str">
            <v>A2</v>
          </cell>
          <cell r="AN419" t="str">
            <v xml:space="preserve">A </v>
          </cell>
          <cell r="AO419" t="str">
            <v>Communications</v>
          </cell>
          <cell r="AP419" t="str">
            <v>Telecommunications</v>
          </cell>
          <cell r="AQ419" t="str">
            <v>UNITED STATES</v>
          </cell>
          <cell r="AR419" t="str">
            <v>#N/A Field Not Applicable</v>
          </cell>
        </row>
        <row r="420">
          <cell r="A420" t="str">
            <v>CP Ltd</v>
          </cell>
          <cell r="B420" t="str">
            <v>BlackRock</v>
          </cell>
          <cell r="C420" t="str">
            <v>13407172</v>
          </cell>
          <cell r="D420" t="str">
            <v>USD</v>
          </cell>
          <cell r="E420" t="str">
            <v>015</v>
          </cell>
          <cell r="F420" t="str">
            <v>070</v>
          </cell>
          <cell r="G420" t="str">
            <v>ABBOTT LABORATORIES</v>
          </cell>
          <cell r="H420" t="str">
            <v>5.150 NOV 30 12</v>
          </cell>
          <cell r="I420" t="str">
            <v>002819AA8</v>
          </cell>
          <cell r="J420" t="str">
            <v>B</v>
          </cell>
          <cell r="K420" t="str">
            <v>CAL</v>
          </cell>
          <cell r="L420">
            <v>45870.76</v>
          </cell>
          <cell r="M420">
            <v>2878334.31</v>
          </cell>
          <cell r="N420">
            <v>2909773.5</v>
          </cell>
          <cell r="O420">
            <v>2899471</v>
          </cell>
          <cell r="P420">
            <v>2650000</v>
          </cell>
          <cell r="Q420">
            <v>2945341.76</v>
          </cell>
          <cell r="R420" t="str">
            <v>MN   30</v>
          </cell>
          <cell r="S420">
            <v>41243</v>
          </cell>
          <cell r="T420">
            <v>2012</v>
          </cell>
          <cell r="U420">
            <v>11</v>
          </cell>
          <cell r="V420">
            <v>792</v>
          </cell>
          <cell r="W420" t="str">
            <v>MS</v>
          </cell>
          <cell r="X420">
            <v>5.15</v>
          </cell>
          <cell r="Y420">
            <v>2.04</v>
          </cell>
          <cell r="Z420">
            <v>2.6360342978927424E-3</v>
          </cell>
          <cell r="AA420">
            <v>40451</v>
          </cell>
          <cell r="AB420">
            <v>21136.69</v>
          </cell>
          <cell r="AC420">
            <v>5.3499999999999999E-2</v>
          </cell>
          <cell r="AD420">
            <v>1</v>
          </cell>
          <cell r="AE420">
            <v>109.414</v>
          </cell>
          <cell r="AF420" t="str">
            <v>AA</v>
          </cell>
          <cell r="AG420">
            <v>109.803</v>
          </cell>
          <cell r="AH420">
            <v>1.2</v>
          </cell>
          <cell r="AI420">
            <v>0.8</v>
          </cell>
          <cell r="AJ420">
            <v>1.5506084105251423E-3</v>
          </cell>
          <cell r="AK420">
            <v>1.9209169348225509E-3</v>
          </cell>
          <cell r="AL420" t="str">
            <v>AA</v>
          </cell>
          <cell r="AM420" t="str">
            <v>A1</v>
          </cell>
          <cell r="AN420" t="str">
            <v>AA</v>
          </cell>
          <cell r="AO420" t="str">
            <v>Consumer, Non-cyclical</v>
          </cell>
          <cell r="AP420" t="str">
            <v>Pharmaceuticals</v>
          </cell>
          <cell r="AQ420" t="str">
            <v>UNITED STATES</v>
          </cell>
          <cell r="AR420" t="str">
            <v>#N/A Field Not Applicable</v>
          </cell>
        </row>
        <row r="421">
          <cell r="A421" t="str">
            <v>CP Ltd</v>
          </cell>
          <cell r="B421" t="str">
            <v>BlackRock</v>
          </cell>
          <cell r="C421" t="str">
            <v>13407172</v>
          </cell>
          <cell r="D421" t="str">
            <v>USD</v>
          </cell>
          <cell r="E421" t="str">
            <v>285</v>
          </cell>
          <cell r="F421" t="str">
            <v>070</v>
          </cell>
          <cell r="G421" t="str">
            <v>BHP BILLITON FIN USA</v>
          </cell>
          <cell r="H421" t="str">
            <v>5.125 MAR 29 12</v>
          </cell>
          <cell r="I421" t="str">
            <v>055451AD0</v>
          </cell>
          <cell r="J421" t="str">
            <v>B</v>
          </cell>
          <cell r="K421" t="str">
            <v>ZZZ</v>
          </cell>
          <cell r="L421">
            <v>398.61</v>
          </cell>
          <cell r="M421">
            <v>1468913.61</v>
          </cell>
          <cell r="N421">
            <v>1511071.4</v>
          </cell>
          <cell r="O421">
            <v>1482628</v>
          </cell>
          <cell r="P421">
            <v>1400000</v>
          </cell>
          <cell r="Q421">
            <v>1483026.61</v>
          </cell>
          <cell r="R421" t="str">
            <v>MS   29</v>
          </cell>
          <cell r="S421">
            <v>40997</v>
          </cell>
          <cell r="T421">
            <v>2012</v>
          </cell>
          <cell r="U421">
            <v>3</v>
          </cell>
          <cell r="V421">
            <v>546</v>
          </cell>
          <cell r="W421" t="str">
            <v>MS</v>
          </cell>
          <cell r="X421">
            <v>5.125</v>
          </cell>
          <cell r="Y421">
            <v>1.45</v>
          </cell>
          <cell r="Z421">
            <v>9.5618937071432792E-4</v>
          </cell>
          <cell r="AA421">
            <v>40451</v>
          </cell>
          <cell r="AB421">
            <v>13714.39</v>
          </cell>
          <cell r="AC421">
            <v>2.86E-2</v>
          </cell>
          <cell r="AD421">
            <v>1</v>
          </cell>
          <cell r="AE421">
            <v>105.902</v>
          </cell>
          <cell r="AF421" t="str">
            <v>A+</v>
          </cell>
          <cell r="AG421">
            <v>107.934</v>
          </cell>
          <cell r="AH421">
            <v>1.8</v>
          </cell>
          <cell r="AI421">
            <v>1.1000000000000001</v>
          </cell>
          <cell r="AJ421">
            <v>1.1869937015764071E-3</v>
          </cell>
          <cell r="AK421">
            <v>1.470465584611154E-3</v>
          </cell>
          <cell r="AL421" t="str">
            <v xml:space="preserve">A+ </v>
          </cell>
          <cell r="AM421" t="str">
            <v>A1 /*-</v>
          </cell>
          <cell r="AN421" t="str">
            <v xml:space="preserve">A+ </v>
          </cell>
          <cell r="AO421" t="str">
            <v>Basic Materials</v>
          </cell>
          <cell r="AP421" t="str">
            <v>Mining</v>
          </cell>
          <cell r="AQ421" t="str">
            <v>AUSTRALIA</v>
          </cell>
          <cell r="AR421" t="str">
            <v>#N/A Field Not Applicable</v>
          </cell>
        </row>
        <row r="422">
          <cell r="A422" t="str">
            <v>CP Ltd</v>
          </cell>
          <cell r="B422" t="str">
            <v>BlackRock</v>
          </cell>
          <cell r="C422" t="str">
            <v>13407172</v>
          </cell>
          <cell r="D422" t="str">
            <v>USD</v>
          </cell>
          <cell r="E422" t="str">
            <v>270</v>
          </cell>
          <cell r="F422" t="str">
            <v>070</v>
          </cell>
          <cell r="G422" t="str">
            <v>BP CAP MKTS P L C</v>
          </cell>
          <cell r="H422" t="str">
            <v>3.125 MAR 10 12</v>
          </cell>
          <cell r="I422" t="str">
            <v>05565QBG2</v>
          </cell>
          <cell r="J422" t="str">
            <v>B</v>
          </cell>
          <cell r="K422" t="str">
            <v>ZZZ</v>
          </cell>
          <cell r="L422">
            <v>1367.19</v>
          </cell>
          <cell r="M422">
            <v>765744.62</v>
          </cell>
          <cell r="N422">
            <v>776700</v>
          </cell>
          <cell r="O422">
            <v>764685</v>
          </cell>
          <cell r="P422">
            <v>750000</v>
          </cell>
          <cell r="Q422">
            <v>766052.19</v>
          </cell>
          <cell r="R422" t="str">
            <v>MS   10</v>
          </cell>
          <cell r="S422">
            <v>40978</v>
          </cell>
          <cell r="T422">
            <v>2012</v>
          </cell>
          <cell r="U422">
            <v>3</v>
          </cell>
          <cell r="V422">
            <v>527</v>
          </cell>
          <cell r="W422" t="str">
            <v>MS</v>
          </cell>
          <cell r="X422">
            <v>3.125</v>
          </cell>
          <cell r="Y422">
            <v>2.62</v>
          </cell>
          <cell r="Z422">
            <v>9.0066834696091809E-4</v>
          </cell>
          <cell r="AA422">
            <v>40451</v>
          </cell>
          <cell r="AB422">
            <v>-1059.6199999999999</v>
          </cell>
          <cell r="AC422">
            <v>2.7000000000000003E-2</v>
          </cell>
          <cell r="AD422">
            <v>1</v>
          </cell>
          <cell r="AE422">
            <v>101.958</v>
          </cell>
          <cell r="AF422" t="str">
            <v>A</v>
          </cell>
          <cell r="AG422">
            <v>103.56</v>
          </cell>
          <cell r="AH422">
            <v>1.6</v>
          </cell>
          <cell r="AI422">
            <v>1.7</v>
          </cell>
          <cell r="AJ422">
            <v>5.500264714265148E-4</v>
          </cell>
          <cell r="AK422">
            <v>6.8138103494876719E-4</v>
          </cell>
          <cell r="AL422" t="str">
            <v xml:space="preserve">A </v>
          </cell>
          <cell r="AM422" t="str">
            <v>A2</v>
          </cell>
          <cell r="AN422" t="str">
            <v xml:space="preserve">A </v>
          </cell>
          <cell r="AO422" t="str">
            <v>Energy</v>
          </cell>
          <cell r="AP422" t="str">
            <v>Oil&amp;Gas</v>
          </cell>
          <cell r="AQ422" t="str">
            <v>BRITAIN</v>
          </cell>
          <cell r="AR422" t="str">
            <v>#N/A Field Not Applicable</v>
          </cell>
        </row>
        <row r="423">
          <cell r="A423" t="str">
            <v>CP Ltd</v>
          </cell>
          <cell r="B423" t="str">
            <v>BlackRock</v>
          </cell>
          <cell r="C423" t="str">
            <v>13407172</v>
          </cell>
          <cell r="D423" t="str">
            <v>USD</v>
          </cell>
          <cell r="E423" t="str">
            <v>015</v>
          </cell>
          <cell r="F423" t="str">
            <v>070</v>
          </cell>
          <cell r="G423" t="str">
            <v>CISCO SYS INC</v>
          </cell>
          <cell r="H423" t="str">
            <v>5.250 FEB 22 11</v>
          </cell>
          <cell r="I423" t="str">
            <v>17275RAB8</v>
          </cell>
          <cell r="J423" t="str">
            <v>B</v>
          </cell>
          <cell r="K423" t="str">
            <v>CAL</v>
          </cell>
          <cell r="L423">
            <v>10806.25</v>
          </cell>
          <cell r="M423">
            <v>1934096.64</v>
          </cell>
          <cell r="N423">
            <v>1953276</v>
          </cell>
          <cell r="O423">
            <v>1934734.38</v>
          </cell>
          <cell r="P423">
            <v>1900000</v>
          </cell>
          <cell r="Q423">
            <v>1945540.63</v>
          </cell>
          <cell r="R423" t="str">
            <v>FA   22</v>
          </cell>
          <cell r="S423">
            <v>40596</v>
          </cell>
          <cell r="T423">
            <v>2011</v>
          </cell>
          <cell r="U423">
            <v>2</v>
          </cell>
          <cell r="V423">
            <v>145</v>
          </cell>
          <cell r="W423" t="str">
            <v>MS</v>
          </cell>
          <cell r="X423">
            <v>5.25</v>
          </cell>
          <cell r="Y423">
            <v>0.39</v>
          </cell>
          <cell r="Z423">
            <v>3.3862766203295405E-4</v>
          </cell>
          <cell r="AA423">
            <v>40451</v>
          </cell>
          <cell r="AB423">
            <v>637.73</v>
          </cell>
          <cell r="AC423">
            <v>3.4999999999999996E-3</v>
          </cell>
          <cell r="AD423">
            <v>1</v>
          </cell>
          <cell r="AE423">
            <v>101.82799999999999</v>
          </cell>
          <cell r="AF423" t="str">
            <v>A+</v>
          </cell>
          <cell r="AG423">
            <v>102.804</v>
          </cell>
          <cell r="AH423">
            <v>0.7</v>
          </cell>
          <cell r="AI423">
            <v>0.6</v>
          </cell>
          <cell r="AJ423">
            <v>6.0779323954632779E-4</v>
          </cell>
          <cell r="AK423">
            <v>7.5294337293049893E-4</v>
          </cell>
          <cell r="AL423" t="str">
            <v xml:space="preserve">A+ </v>
          </cell>
          <cell r="AM423" t="str">
            <v>A1</v>
          </cell>
          <cell r="AN423" t="str">
            <v xml:space="preserve">A+ </v>
          </cell>
          <cell r="AO423" t="str">
            <v>Communications</v>
          </cell>
          <cell r="AP423" t="str">
            <v>Telecommunications</v>
          </cell>
          <cell r="AQ423" t="str">
            <v>UNITED STATES</v>
          </cell>
          <cell r="AR423" t="str">
            <v>#N/A Field Not Applicable</v>
          </cell>
        </row>
        <row r="424">
          <cell r="A424" t="str">
            <v>CP Ltd</v>
          </cell>
          <cell r="B424" t="str">
            <v>BlackRock</v>
          </cell>
          <cell r="C424" t="str">
            <v>13407172</v>
          </cell>
          <cell r="D424" t="str">
            <v>USD</v>
          </cell>
          <cell r="E424" t="str">
            <v>015</v>
          </cell>
          <cell r="F424" t="str">
            <v>070</v>
          </cell>
          <cell r="G424" t="str">
            <v>CISCO SYS INC</v>
          </cell>
          <cell r="H424" t="str">
            <v>2.900 NOV 17 14</v>
          </cell>
          <cell r="I424" t="str">
            <v>17275RAG7</v>
          </cell>
          <cell r="J424" t="str">
            <v>B</v>
          </cell>
          <cell r="K424" t="str">
            <v>CAL</v>
          </cell>
          <cell r="L424">
            <v>21588.89</v>
          </cell>
          <cell r="M424">
            <v>2077668.67</v>
          </cell>
          <cell r="N424">
            <v>2081480</v>
          </cell>
          <cell r="O424">
            <v>2121250</v>
          </cell>
          <cell r="P424">
            <v>2000000</v>
          </cell>
          <cell r="Q424">
            <v>2142838.89</v>
          </cell>
          <cell r="R424" t="str">
            <v>MN   17</v>
          </cell>
          <cell r="S424">
            <v>41960</v>
          </cell>
          <cell r="T424">
            <v>2014</v>
          </cell>
          <cell r="U424">
            <v>11</v>
          </cell>
          <cell r="V424">
            <v>1509</v>
          </cell>
          <cell r="W424" t="str">
            <v>MS</v>
          </cell>
          <cell r="X424">
            <v>2.9</v>
          </cell>
          <cell r="Y424">
            <v>3.86</v>
          </cell>
          <cell r="Z424">
            <v>3.6003378009242392E-3</v>
          </cell>
          <cell r="AA424">
            <v>40451</v>
          </cell>
          <cell r="AB424">
            <v>43581.33</v>
          </cell>
          <cell r="AC424">
            <v>0.17469999999999999</v>
          </cell>
          <cell r="AD424">
            <v>1</v>
          </cell>
          <cell r="AE424">
            <v>106.06299999999999</v>
          </cell>
          <cell r="AF424" t="str">
            <v>A+</v>
          </cell>
          <cell r="AG424">
            <v>104.074</v>
          </cell>
          <cell r="AH424">
            <v>1.9</v>
          </cell>
          <cell r="AI424">
            <v>1.4</v>
          </cell>
          <cell r="AJ424">
            <v>1.7721870004549362E-3</v>
          </cell>
          <cell r="AK424">
            <v>2.1954118123823172E-3</v>
          </cell>
          <cell r="AL424" t="str">
            <v xml:space="preserve">A+ </v>
          </cell>
          <cell r="AM424" t="str">
            <v>A1</v>
          </cell>
          <cell r="AN424" t="str">
            <v xml:space="preserve">A+ </v>
          </cell>
          <cell r="AO424" t="str">
            <v>Communications</v>
          </cell>
          <cell r="AP424" t="str">
            <v>Telecommunications</v>
          </cell>
          <cell r="AQ424" t="str">
            <v>UNITED STATES</v>
          </cell>
          <cell r="AR424" t="str">
            <v>#N/A Field Not Applicable</v>
          </cell>
        </row>
        <row r="425">
          <cell r="A425" t="str">
            <v>CP Ltd</v>
          </cell>
          <cell r="B425" t="str">
            <v>BlackRock</v>
          </cell>
          <cell r="C425" t="str">
            <v>13407172</v>
          </cell>
          <cell r="D425" t="str">
            <v>USD</v>
          </cell>
          <cell r="E425" t="str">
            <v>015</v>
          </cell>
          <cell r="F425" t="str">
            <v>070</v>
          </cell>
          <cell r="G425" t="str">
            <v>CITIGROUP FDG INC GT</v>
          </cell>
          <cell r="H425" t="str">
            <v>2.125 JUL 12 12</v>
          </cell>
          <cell r="I425" t="str">
            <v>17313YAG6</v>
          </cell>
          <cell r="J425" t="str">
            <v>B</v>
          </cell>
          <cell r="K425" t="str">
            <v>ZZZ</v>
          </cell>
          <cell r="L425">
            <v>28352.22</v>
          </cell>
          <cell r="M425">
            <v>6207965.8799999999</v>
          </cell>
          <cell r="N425">
            <v>6226807.04</v>
          </cell>
          <cell r="O425">
            <v>6249510.4000000004</v>
          </cell>
          <cell r="P425">
            <v>6080000</v>
          </cell>
          <cell r="Q425">
            <v>6277862.6200000001</v>
          </cell>
          <cell r="R425" t="str">
            <v>JJ   12</v>
          </cell>
          <cell r="S425">
            <v>41102</v>
          </cell>
          <cell r="T425">
            <v>2012</v>
          </cell>
          <cell r="U425">
            <v>7</v>
          </cell>
          <cell r="V425">
            <v>651</v>
          </cell>
          <cell r="W425" t="str">
            <v>MS</v>
          </cell>
          <cell r="X425">
            <v>2.125</v>
          </cell>
          <cell r="Y425">
            <v>1.75</v>
          </cell>
          <cell r="Z425">
            <v>4.8771602400362341E-3</v>
          </cell>
          <cell r="AA425">
            <v>40451</v>
          </cell>
          <cell r="AB425">
            <v>41544.519999999997</v>
          </cell>
          <cell r="AC425">
            <v>3.9599999999999996E-2</v>
          </cell>
          <cell r="AD425">
            <v>1</v>
          </cell>
          <cell r="AE425">
            <v>102.788</v>
          </cell>
          <cell r="AF425" t="str">
            <v>AAA</v>
          </cell>
          <cell r="AG425">
            <v>102.41500000000001</v>
          </cell>
          <cell r="AH425">
            <v>0.9</v>
          </cell>
          <cell r="AI425">
            <v>0.6</v>
          </cell>
          <cell r="AJ425">
            <v>2.5082538377329206E-3</v>
          </cell>
          <cell r="AK425">
            <v>3.1072624403624041E-3</v>
          </cell>
          <cell r="AL425" t="str">
            <v>AAA</v>
          </cell>
          <cell r="AM425" t="str">
            <v>Aaa</v>
          </cell>
          <cell r="AN425" t="str">
            <v>AAA</v>
          </cell>
          <cell r="AO425" t="str">
            <v>Financial</v>
          </cell>
          <cell r="AP425" t="str">
            <v>Diversified Finan Serv</v>
          </cell>
          <cell r="AQ425" t="str">
            <v>UNITED STATES</v>
          </cell>
          <cell r="AR425" t="str">
            <v>#N/A Field Not Applicable</v>
          </cell>
        </row>
        <row r="426">
          <cell r="A426" t="str">
            <v>CP Ltd</v>
          </cell>
          <cell r="B426" t="str">
            <v>BlackRock</v>
          </cell>
          <cell r="C426" t="str">
            <v>13407172</v>
          </cell>
          <cell r="D426" t="str">
            <v>USD</v>
          </cell>
          <cell r="E426" t="str">
            <v>015</v>
          </cell>
          <cell r="F426" t="str">
            <v>070</v>
          </cell>
          <cell r="G426" t="str">
            <v>CITIBANK N A FDIC GT</v>
          </cell>
          <cell r="H426" t="str">
            <v>1.250 NOV 15 11</v>
          </cell>
          <cell r="I426" t="str">
            <v>17314JAS2</v>
          </cell>
          <cell r="J426" t="str">
            <v>B</v>
          </cell>
          <cell r="K426" t="str">
            <v>ZZZ</v>
          </cell>
          <cell r="L426">
            <v>11805.56</v>
          </cell>
          <cell r="M426">
            <v>2504904.1800000002</v>
          </cell>
          <cell r="N426">
            <v>2508217.5</v>
          </cell>
          <cell r="O426">
            <v>2522425</v>
          </cell>
          <cell r="P426">
            <v>2500000</v>
          </cell>
          <cell r="Q426">
            <v>2534230.56</v>
          </cell>
          <cell r="R426" t="str">
            <v>MN   15</v>
          </cell>
          <cell r="S426">
            <v>40862</v>
          </cell>
          <cell r="T426">
            <v>2011</v>
          </cell>
          <cell r="U426">
            <v>11</v>
          </cell>
          <cell r="V426">
            <v>411</v>
          </cell>
          <cell r="W426" t="str">
            <v>MS</v>
          </cell>
          <cell r="X426">
            <v>1.25</v>
          </cell>
          <cell r="Y426">
            <v>1.1100000000000001</v>
          </cell>
          <cell r="Z426">
            <v>1.2482275130116895E-3</v>
          </cell>
          <cell r="AA426">
            <v>40451</v>
          </cell>
          <cell r="AB426">
            <v>17520.82</v>
          </cell>
          <cell r="AC426">
            <v>1.8000000000000002E-2</v>
          </cell>
          <cell r="AD426">
            <v>1</v>
          </cell>
          <cell r="AE426">
            <v>100.89700000000001</v>
          </cell>
          <cell r="AF426" t="str">
            <v>AAA</v>
          </cell>
          <cell r="AG426">
            <v>100.32899999999999</v>
          </cell>
          <cell r="AH426">
            <v>1.1000000000000001</v>
          </cell>
          <cell r="AI426">
            <v>0.4</v>
          </cell>
          <cell r="AJ426">
            <v>1.2369822201016741E-3</v>
          </cell>
          <cell r="AK426">
            <v>1.5323921104381073E-3</v>
          </cell>
          <cell r="AL426" t="str">
            <v>AAA</v>
          </cell>
          <cell r="AM426" t="str">
            <v>Aaa</v>
          </cell>
          <cell r="AN426" t="str">
            <v>AAA</v>
          </cell>
          <cell r="AO426" t="str">
            <v>Financial</v>
          </cell>
          <cell r="AP426" t="str">
            <v>Banks</v>
          </cell>
          <cell r="AQ426" t="str">
            <v>UNITED STATES</v>
          </cell>
          <cell r="AR426" t="str">
            <v>#N/A Field Not Applicable</v>
          </cell>
        </row>
        <row r="427">
          <cell r="A427" t="str">
            <v>CP Ltd</v>
          </cell>
          <cell r="B427" t="str">
            <v>BlackRock</v>
          </cell>
          <cell r="C427" t="str">
            <v>13407172</v>
          </cell>
          <cell r="D427" t="str">
            <v>USD</v>
          </cell>
          <cell r="E427" t="str">
            <v>015</v>
          </cell>
          <cell r="F427" t="str">
            <v>070</v>
          </cell>
          <cell r="G427" t="str">
            <v>CONOCOPHILLIPS</v>
          </cell>
          <cell r="H427" t="str">
            <v>4.750 OCT 15 12</v>
          </cell>
          <cell r="I427" t="str">
            <v>20825CAE4</v>
          </cell>
          <cell r="J427" t="str">
            <v>B</v>
          </cell>
          <cell r="K427" t="str">
            <v>CAL</v>
          </cell>
          <cell r="L427">
            <v>19712.5</v>
          </cell>
          <cell r="M427">
            <v>962580</v>
          </cell>
          <cell r="N427">
            <v>968796</v>
          </cell>
          <cell r="O427">
            <v>970488</v>
          </cell>
          <cell r="P427">
            <v>900000</v>
          </cell>
          <cell r="Q427">
            <v>990200.5</v>
          </cell>
          <cell r="R427" t="str">
            <v>AO   15</v>
          </cell>
          <cell r="S427">
            <v>41197</v>
          </cell>
          <cell r="T427">
            <v>2012</v>
          </cell>
          <cell r="U427">
            <v>10</v>
          </cell>
          <cell r="V427">
            <v>746</v>
          </cell>
          <cell r="W427" t="str">
            <v>MS</v>
          </cell>
          <cell r="X427">
            <v>4.75</v>
          </cell>
          <cell r="Y427">
            <v>1.93</v>
          </cell>
          <cell r="Z427">
            <v>8.3401487697594586E-4</v>
          </cell>
          <cell r="AA427">
            <v>40451</v>
          </cell>
          <cell r="AB427">
            <v>7908</v>
          </cell>
          <cell r="AC427">
            <v>4.82E-2</v>
          </cell>
          <cell r="AD427">
            <v>1</v>
          </cell>
          <cell r="AE427">
            <v>107.83200000000001</v>
          </cell>
          <cell r="AF427" t="str">
            <v>A</v>
          </cell>
          <cell r="AG427">
            <v>107.64400000000002</v>
          </cell>
          <cell r="AH427">
            <v>1.3</v>
          </cell>
          <cell r="AI427">
            <v>0.9</v>
          </cell>
          <cell r="AJ427">
            <v>5.6177167879208794E-4</v>
          </cell>
          <cell r="AK427">
            <v>6.9593117383514853E-4</v>
          </cell>
          <cell r="AL427" t="str">
            <v xml:space="preserve">A </v>
          </cell>
          <cell r="AM427" t="str">
            <v>A1</v>
          </cell>
          <cell r="AN427" t="str">
            <v xml:space="preserve">A </v>
          </cell>
          <cell r="AO427" t="str">
            <v>Energy</v>
          </cell>
          <cell r="AP427" t="str">
            <v>Oil&amp;Gas</v>
          </cell>
          <cell r="AQ427" t="str">
            <v>UNITED STATES</v>
          </cell>
          <cell r="AR427" t="str">
            <v>#N/A Field Not Applicable</v>
          </cell>
        </row>
        <row r="428">
          <cell r="A428" t="str">
            <v>CP Ltd</v>
          </cell>
          <cell r="B428" t="str">
            <v>BlackRock</v>
          </cell>
          <cell r="C428" t="str">
            <v>13407172</v>
          </cell>
          <cell r="D428" t="str">
            <v>USD</v>
          </cell>
          <cell r="E428" t="str">
            <v>015</v>
          </cell>
          <cell r="F428" t="str">
            <v>070</v>
          </cell>
          <cell r="G428" t="str">
            <v>CONOCOPHILLIPS</v>
          </cell>
          <cell r="H428" t="str">
            <v>4.750 FEB 01 14</v>
          </cell>
          <cell r="I428" t="str">
            <v>20825CAS3</v>
          </cell>
          <cell r="J428" t="str">
            <v>B</v>
          </cell>
          <cell r="K428" t="str">
            <v>CAL</v>
          </cell>
          <cell r="L428">
            <v>15833.33</v>
          </cell>
          <cell r="M428">
            <v>2136809.5499999998</v>
          </cell>
          <cell r="N428">
            <v>2171040</v>
          </cell>
          <cell r="O428">
            <v>2228020</v>
          </cell>
          <cell r="P428">
            <v>2000000</v>
          </cell>
          <cell r="Q428">
            <v>2243853.33</v>
          </cell>
          <cell r="R428" t="str">
            <v>FA    1</v>
          </cell>
          <cell r="S428">
            <v>41671</v>
          </cell>
          <cell r="T428">
            <v>2014</v>
          </cell>
          <cell r="U428">
            <v>2</v>
          </cell>
          <cell r="V428">
            <v>1220</v>
          </cell>
          <cell r="W428" t="str">
            <v>MS</v>
          </cell>
          <cell r="X428">
            <v>4.75</v>
          </cell>
          <cell r="Y428">
            <v>3.1</v>
          </cell>
          <cell r="Z428">
            <v>2.9737685525467964E-3</v>
          </cell>
          <cell r="AA428">
            <v>40451</v>
          </cell>
          <cell r="AB428">
            <v>91210.45</v>
          </cell>
          <cell r="AC428">
            <v>0.11560000000000001</v>
          </cell>
          <cell r="AD428">
            <v>1</v>
          </cell>
          <cell r="AE428">
            <v>111.40100000000001</v>
          </cell>
          <cell r="AF428" t="str">
            <v>A</v>
          </cell>
          <cell r="AG428">
            <v>108.55200000000001</v>
          </cell>
          <cell r="AH428">
            <v>2.6</v>
          </cell>
          <cell r="AI428">
            <v>1.2</v>
          </cell>
          <cell r="AJ428">
            <v>2.4941284634263454E-3</v>
          </cell>
          <cell r="AK428">
            <v>3.0897637150027126E-3</v>
          </cell>
          <cell r="AL428" t="str">
            <v xml:space="preserve">A </v>
          </cell>
          <cell r="AM428" t="str">
            <v>A1</v>
          </cell>
          <cell r="AN428" t="str">
            <v xml:space="preserve">A </v>
          </cell>
          <cell r="AO428" t="str">
            <v>Energy</v>
          </cell>
          <cell r="AP428" t="str">
            <v>Oil&amp;Gas</v>
          </cell>
          <cell r="AQ428" t="str">
            <v>UNITED STATES</v>
          </cell>
          <cell r="AR428" t="str">
            <v>#N/A Field Not Applicable</v>
          </cell>
        </row>
        <row r="429">
          <cell r="A429" t="str">
            <v>CP Ltd</v>
          </cell>
          <cell r="B429" t="str">
            <v>BlackRock</v>
          </cell>
          <cell r="C429" t="str">
            <v>13407172</v>
          </cell>
          <cell r="D429" t="str">
            <v>USD</v>
          </cell>
          <cell r="E429" t="str">
            <v>015</v>
          </cell>
          <cell r="F429" t="str">
            <v>070</v>
          </cell>
          <cell r="G429" t="str">
            <v>GENERAL DYNAMICS COR</v>
          </cell>
          <cell r="H429" t="str">
            <v>4.250 MAY 15 13</v>
          </cell>
          <cell r="I429" t="str">
            <v>369550AK N</v>
          </cell>
          <cell r="J429" t="str">
            <v>B</v>
          </cell>
          <cell r="K429" t="str">
            <v>CAL</v>
          </cell>
          <cell r="L429">
            <v>59806.94</v>
          </cell>
          <cell r="M429">
            <v>4020638.21</v>
          </cell>
          <cell r="N429">
            <v>4043189.5</v>
          </cell>
          <cell r="O429">
            <v>4050602.25</v>
          </cell>
          <cell r="P429">
            <v>3725000</v>
          </cell>
          <cell r="Q429">
            <v>4110409.19</v>
          </cell>
          <cell r="R429" t="str">
            <v>MN   15</v>
          </cell>
          <cell r="S429">
            <v>41409</v>
          </cell>
          <cell r="T429">
            <v>2013</v>
          </cell>
          <cell r="U429">
            <v>5</v>
          </cell>
          <cell r="V429">
            <v>958</v>
          </cell>
          <cell r="W429" t="str">
            <v>MS</v>
          </cell>
          <cell r="X429">
            <v>4.25</v>
          </cell>
          <cell r="Y429">
            <v>2.4700000000000002</v>
          </cell>
          <cell r="Z429">
            <v>4.4583237615469879E-3</v>
          </cell>
          <cell r="AA429">
            <v>40451</v>
          </cell>
          <cell r="AB429">
            <v>29964.04</v>
          </cell>
          <cell r="AC429">
            <v>7.5800000000000006E-2</v>
          </cell>
          <cell r="AD429">
            <v>1</v>
          </cell>
          <cell r="AE429">
            <v>108.741</v>
          </cell>
          <cell r="AF429" t="str">
            <v>A</v>
          </cell>
          <cell r="AG429">
            <v>108.542</v>
          </cell>
          <cell r="AH429">
            <v>1.2</v>
          </cell>
          <cell r="AI429">
            <v>0.9</v>
          </cell>
          <cell r="AJ429">
            <v>2.1659872525734351E-3</v>
          </cell>
          <cell r="AK429">
            <v>2.6832574658027229E-3</v>
          </cell>
          <cell r="AL429" t="str">
            <v xml:space="preserve">A </v>
          </cell>
          <cell r="AM429" t="str">
            <v>A2</v>
          </cell>
          <cell r="AN429" t="str">
            <v xml:space="preserve">A </v>
          </cell>
          <cell r="AO429" t="str">
            <v>Industrial</v>
          </cell>
          <cell r="AP429" t="str">
            <v>Aerospace/Defense</v>
          </cell>
          <cell r="AQ429" t="str">
            <v>UNITED STATES</v>
          </cell>
          <cell r="AR429" t="str">
            <v>#N/A Field Not Applicable</v>
          </cell>
        </row>
        <row r="430">
          <cell r="A430" t="str">
            <v>CP Ltd</v>
          </cell>
          <cell r="B430" t="str">
            <v>BlackRock</v>
          </cell>
          <cell r="C430" t="str">
            <v>13407172</v>
          </cell>
          <cell r="D430" t="str">
            <v>USD</v>
          </cell>
          <cell r="E430" t="str">
            <v>015</v>
          </cell>
          <cell r="F430" t="str">
            <v>070</v>
          </cell>
          <cell r="G430" t="str">
            <v>GENL ELEC CAP CORP F</v>
          </cell>
          <cell r="H430" t="str">
            <v>2.125 DEC 21 12</v>
          </cell>
          <cell r="I430" t="str">
            <v>36967HAV9</v>
          </cell>
          <cell r="J430" t="str">
            <v>B</v>
          </cell>
          <cell r="K430" t="str">
            <v>ZZZ</v>
          </cell>
          <cell r="L430">
            <v>11805.56</v>
          </cell>
          <cell r="M430">
            <v>2008410</v>
          </cell>
          <cell r="N430">
            <v>2011890</v>
          </cell>
          <cell r="O430">
            <v>2063680</v>
          </cell>
          <cell r="P430">
            <v>2000000</v>
          </cell>
          <cell r="Q430">
            <v>2075485.56</v>
          </cell>
          <cell r="R430" t="str">
            <v>JD   21</v>
          </cell>
          <cell r="S430">
            <v>41264</v>
          </cell>
          <cell r="T430">
            <v>2012</v>
          </cell>
          <cell r="U430">
            <v>12</v>
          </cell>
          <cell r="V430">
            <v>813</v>
          </cell>
          <cell r="W430" t="str">
            <v>MS</v>
          </cell>
          <cell r="X430">
            <v>2.125</v>
          </cell>
          <cell r="Y430">
            <v>2.17</v>
          </cell>
          <cell r="Z430">
            <v>1.9565536615251265E-3</v>
          </cell>
          <cell r="AA430">
            <v>40451</v>
          </cell>
          <cell r="AB430">
            <v>55270</v>
          </cell>
          <cell r="AC430">
            <v>5.8499999999999996E-2</v>
          </cell>
          <cell r="AD430">
            <v>1</v>
          </cell>
          <cell r="AE430">
            <v>103.184</v>
          </cell>
          <cell r="AF430" t="str">
            <v>AAA</v>
          </cell>
          <cell r="AG430">
            <v>100.59399999999999</v>
          </cell>
          <cell r="AH430">
            <v>1.9</v>
          </cell>
          <cell r="AI430">
            <v>0.7</v>
          </cell>
          <cell r="AJ430">
            <v>1.7131115008745348E-3</v>
          </cell>
          <cell r="AK430">
            <v>2.1222281982558699E-3</v>
          </cell>
          <cell r="AL430" t="str">
            <v>AAA</v>
          </cell>
          <cell r="AM430" t="str">
            <v>Aaa</v>
          </cell>
          <cell r="AN430" t="str">
            <v>AAA</v>
          </cell>
          <cell r="AO430" t="str">
            <v>Financial</v>
          </cell>
          <cell r="AP430" t="str">
            <v>Diversified Finan Serv</v>
          </cell>
          <cell r="AQ430" t="str">
            <v>UNITED STATES</v>
          </cell>
          <cell r="AR430" t="str">
            <v>#N/A Field Not Applicable</v>
          </cell>
        </row>
        <row r="431">
          <cell r="A431" t="str">
            <v>CP Ltd</v>
          </cell>
          <cell r="B431" t="str">
            <v>BlackRock</v>
          </cell>
          <cell r="C431" t="str">
            <v>13407172</v>
          </cell>
          <cell r="D431" t="str">
            <v>USD</v>
          </cell>
          <cell r="E431" t="str">
            <v>015</v>
          </cell>
          <cell r="F431" t="str">
            <v>070</v>
          </cell>
          <cell r="G431" t="str">
            <v>GENL ELEC CAP CORP F</v>
          </cell>
          <cell r="H431" t="str">
            <v>2.625 DEC 28 12</v>
          </cell>
          <cell r="I431" t="str">
            <v>36967HAY3</v>
          </cell>
          <cell r="J431" t="str">
            <v>B</v>
          </cell>
          <cell r="K431" t="str">
            <v>ZZZ</v>
          </cell>
          <cell r="L431">
            <v>20343.75</v>
          </cell>
          <cell r="M431">
            <v>3122036.75</v>
          </cell>
          <cell r="N431">
            <v>3127401</v>
          </cell>
          <cell r="O431">
            <v>3127950</v>
          </cell>
          <cell r="P431">
            <v>3000000</v>
          </cell>
          <cell r="Q431">
            <v>3148293.75</v>
          </cell>
          <cell r="R431" t="str">
            <v>JD   28</v>
          </cell>
          <cell r="S431">
            <v>41271</v>
          </cell>
          <cell r="T431">
            <v>2012</v>
          </cell>
          <cell r="U431">
            <v>12</v>
          </cell>
          <cell r="V431">
            <v>820</v>
          </cell>
          <cell r="W431" t="str">
            <v>MS</v>
          </cell>
          <cell r="X431">
            <v>2.625</v>
          </cell>
          <cell r="Y431">
            <v>2.17</v>
          </cell>
          <cell r="Z431">
            <v>3.0414270167089916E-3</v>
          </cell>
          <cell r="AA431">
            <v>40451</v>
          </cell>
          <cell r="AB431">
            <v>5913.25</v>
          </cell>
          <cell r="AC431">
            <v>5.9000000000000004E-2</v>
          </cell>
          <cell r="AD431">
            <v>1</v>
          </cell>
          <cell r="AE431">
            <v>104.265</v>
          </cell>
          <cell r="AF431" t="str">
            <v>AAA</v>
          </cell>
          <cell r="AG431">
            <v>104.24700000000001</v>
          </cell>
          <cell r="AH431">
            <v>0.8</v>
          </cell>
          <cell r="AI431">
            <v>0.7</v>
          </cell>
          <cell r="AJ431">
            <v>1.1212634162982458E-3</v>
          </cell>
          <cell r="AK431">
            <v>1.3890379222403712E-3</v>
          </cell>
          <cell r="AL431" t="str">
            <v>AAA</v>
          </cell>
          <cell r="AM431" t="str">
            <v>Aaa</v>
          </cell>
          <cell r="AN431" t="str">
            <v>AAA</v>
          </cell>
          <cell r="AO431" t="str">
            <v>Financial</v>
          </cell>
          <cell r="AP431" t="str">
            <v>Diversified Finan Serv</v>
          </cell>
          <cell r="AQ431" t="str">
            <v>UNITED STATES</v>
          </cell>
          <cell r="AR431" t="str">
            <v>#N/A Field Not Applicable</v>
          </cell>
        </row>
        <row r="432">
          <cell r="A432" t="str">
            <v>CP Ltd</v>
          </cell>
          <cell r="B432" t="str">
            <v>BlackRock</v>
          </cell>
          <cell r="C432" t="str">
            <v>13407172</v>
          </cell>
          <cell r="D432" t="str">
            <v>USD</v>
          </cell>
          <cell r="E432" t="str">
            <v>015</v>
          </cell>
          <cell r="F432" t="str">
            <v>070</v>
          </cell>
          <cell r="G432" t="str">
            <v>GENL ELEC CAP CORP F</v>
          </cell>
          <cell r="H432" t="str">
            <v>2.000 SEP 28 12</v>
          </cell>
          <cell r="I432" t="str">
            <v>36967HBB2</v>
          </cell>
          <cell r="J432" t="str">
            <v>B</v>
          </cell>
          <cell r="K432" t="str">
            <v>ZZZ</v>
          </cell>
          <cell r="L432">
            <v>333.33</v>
          </cell>
          <cell r="M432">
            <v>2004391.96</v>
          </cell>
          <cell r="N432">
            <v>2006600</v>
          </cell>
          <cell r="O432">
            <v>2055060</v>
          </cell>
          <cell r="P432">
            <v>2000000</v>
          </cell>
          <cell r="Q432">
            <v>2055393.33</v>
          </cell>
          <cell r="R432" t="str">
            <v>MS   28</v>
          </cell>
          <cell r="S432">
            <v>41180</v>
          </cell>
          <cell r="T432">
            <v>2012</v>
          </cell>
          <cell r="U432">
            <v>9</v>
          </cell>
          <cell r="V432">
            <v>729</v>
          </cell>
          <cell r="W432" t="str">
            <v>MS</v>
          </cell>
          <cell r="X432">
            <v>2</v>
          </cell>
          <cell r="Y432">
            <v>1.96</v>
          </cell>
          <cell r="Z432">
            <v>1.7636742657953419E-3</v>
          </cell>
          <cell r="AA432">
            <v>40451</v>
          </cell>
          <cell r="AB432">
            <v>50668.04</v>
          </cell>
          <cell r="AC432">
            <v>4.8499999999999995E-2</v>
          </cell>
          <cell r="AD432">
            <v>1</v>
          </cell>
          <cell r="AE432">
            <v>102.75299999999999</v>
          </cell>
          <cell r="AF432" t="str">
            <v>AAA</v>
          </cell>
          <cell r="AG432">
            <v>100.33</v>
          </cell>
          <cell r="AH432">
            <v>1.9</v>
          </cell>
          <cell r="AI432">
            <v>0.6</v>
          </cell>
          <cell r="AJ432">
            <v>1.7096842372505865E-3</v>
          </cell>
          <cell r="AK432">
            <v>2.1179824527209844E-3</v>
          </cell>
          <cell r="AL432" t="str">
            <v>AAA</v>
          </cell>
          <cell r="AM432" t="str">
            <v>Aaa</v>
          </cell>
          <cell r="AN432" t="str">
            <v>AAA</v>
          </cell>
          <cell r="AO432" t="str">
            <v>Financial</v>
          </cell>
          <cell r="AP432" t="str">
            <v>Diversified Finan Serv</v>
          </cell>
          <cell r="AQ432" t="str">
            <v>UNITED STATES</v>
          </cell>
          <cell r="AR432" t="str">
            <v>#N/A Field Not Applicable</v>
          </cell>
        </row>
        <row r="433">
          <cell r="A433" t="str">
            <v>CP Ltd</v>
          </cell>
          <cell r="B433" t="str">
            <v>BlackRock</v>
          </cell>
          <cell r="C433" t="str">
            <v>13407172</v>
          </cell>
          <cell r="D433" t="str">
            <v>USD</v>
          </cell>
          <cell r="E433" t="str">
            <v>015</v>
          </cell>
          <cell r="F433" t="str">
            <v>070</v>
          </cell>
          <cell r="G433" t="str">
            <v>GLAXOSMITHKLINE CAP</v>
          </cell>
          <cell r="H433" t="str">
            <v>4.850 MAY 15 13</v>
          </cell>
          <cell r="I433" t="str">
            <v>377372AC1</v>
          </cell>
          <cell r="J433" t="str">
            <v>B</v>
          </cell>
          <cell r="K433" t="str">
            <v>CAL</v>
          </cell>
          <cell r="L433">
            <v>44431.39</v>
          </cell>
          <cell r="M433">
            <v>2586460.4</v>
          </cell>
          <cell r="N433">
            <v>2629356.75</v>
          </cell>
          <cell r="O433">
            <v>2667184.75</v>
          </cell>
          <cell r="P433">
            <v>2425000</v>
          </cell>
          <cell r="Q433">
            <v>2711616.14</v>
          </cell>
          <cell r="R433" t="str">
            <v>MN   15</v>
          </cell>
          <cell r="S433">
            <v>41409</v>
          </cell>
          <cell r="T433">
            <v>2013</v>
          </cell>
          <cell r="U433">
            <v>5</v>
          </cell>
          <cell r="V433">
            <v>958</v>
          </cell>
          <cell r="W433" t="str">
            <v>MS</v>
          </cell>
          <cell r="X433">
            <v>4.8499999999999996</v>
          </cell>
          <cell r="Y433">
            <v>2.4500000000000002</v>
          </cell>
          <cell r="Z433">
            <v>2.8447989078560303E-3</v>
          </cell>
          <cell r="AA433">
            <v>40451</v>
          </cell>
          <cell r="AB433">
            <v>80724.350000000006</v>
          </cell>
          <cell r="AC433">
            <v>7.4999999999999997E-2</v>
          </cell>
          <cell r="AD433">
            <v>1</v>
          </cell>
          <cell r="AE433">
            <v>109.98700000000001</v>
          </cell>
          <cell r="AF433" t="str">
            <v>A+</v>
          </cell>
          <cell r="AG433">
            <v>108.42700000000001</v>
          </cell>
          <cell r="AH433">
            <v>2.2000000000000002</v>
          </cell>
          <cell r="AI433">
            <v>1</v>
          </cell>
          <cell r="AJ433">
            <v>2.5545133050135782E-3</v>
          </cell>
          <cell r="AK433">
            <v>3.1645693616277094E-3</v>
          </cell>
          <cell r="AL433" t="str">
            <v xml:space="preserve">A+ </v>
          </cell>
          <cell r="AM433" t="str">
            <v>A1</v>
          </cell>
          <cell r="AN433" t="str">
            <v xml:space="preserve">A+ </v>
          </cell>
          <cell r="AO433" t="str">
            <v>Consumer, Non-cyclical</v>
          </cell>
          <cell r="AP433" t="str">
            <v>Pharmaceuticals</v>
          </cell>
          <cell r="AQ433" t="str">
            <v>UNITED STATES</v>
          </cell>
          <cell r="AR433" t="str">
            <v>#N/A Field Not Applicable</v>
          </cell>
        </row>
        <row r="434">
          <cell r="A434" t="str">
            <v>CP Ltd</v>
          </cell>
          <cell r="B434" t="str">
            <v>BlackRock</v>
          </cell>
          <cell r="C434" t="str">
            <v>13407172</v>
          </cell>
          <cell r="D434" t="str">
            <v>USD</v>
          </cell>
          <cell r="E434" t="str">
            <v>015</v>
          </cell>
          <cell r="F434" t="str">
            <v>070</v>
          </cell>
          <cell r="G434" t="str">
            <v>GOLDMAN SACHS GROUP</v>
          </cell>
          <cell r="H434" t="str">
            <v>3.250 JUN 15 12</v>
          </cell>
          <cell r="I434" t="str">
            <v>38146FAA9</v>
          </cell>
          <cell r="J434" t="str">
            <v>B</v>
          </cell>
          <cell r="K434" t="str">
            <v>ZZZ</v>
          </cell>
          <cell r="L434">
            <v>14832.64</v>
          </cell>
          <cell r="M434">
            <v>1590321.49</v>
          </cell>
          <cell r="N434">
            <v>1614139</v>
          </cell>
          <cell r="O434">
            <v>1620494</v>
          </cell>
          <cell r="P434">
            <v>1550000</v>
          </cell>
          <cell r="Q434">
            <v>1635326.64</v>
          </cell>
          <cell r="R434" t="str">
            <v>JD   15</v>
          </cell>
          <cell r="S434">
            <v>41075</v>
          </cell>
          <cell r="T434">
            <v>2012</v>
          </cell>
          <cell r="U434">
            <v>6</v>
          </cell>
          <cell r="V434">
            <v>624</v>
          </cell>
          <cell r="W434" t="str">
            <v>MS</v>
          </cell>
          <cell r="X434">
            <v>3.25</v>
          </cell>
          <cell r="Y434">
            <v>1.66</v>
          </cell>
          <cell r="Z434">
            <v>1.1851482247275202E-3</v>
          </cell>
          <cell r="AA434">
            <v>40451</v>
          </cell>
          <cell r="AB434">
            <v>30172.51</v>
          </cell>
          <cell r="AC434">
            <v>3.6299999999999999E-2</v>
          </cell>
          <cell r="AD434">
            <v>1</v>
          </cell>
          <cell r="AE434">
            <v>104.54799999999999</v>
          </cell>
          <cell r="AF434" t="str">
            <v>AAA</v>
          </cell>
          <cell r="AG434">
            <v>104.13800000000001</v>
          </cell>
          <cell r="AH434">
            <v>1.7</v>
          </cell>
          <cell r="AI434">
            <v>0.6</v>
          </cell>
          <cell r="AJ434">
            <v>1.2137060132751713E-3</v>
          </cell>
          <cell r="AK434">
            <v>1.5035571966275218E-3</v>
          </cell>
          <cell r="AL434" t="str">
            <v>AAA</v>
          </cell>
          <cell r="AM434" t="str">
            <v>Aaa</v>
          </cell>
          <cell r="AN434" t="str">
            <v>AAA</v>
          </cell>
          <cell r="AO434" t="str">
            <v>Financial</v>
          </cell>
          <cell r="AP434" t="str">
            <v>Banks</v>
          </cell>
          <cell r="AQ434" t="str">
            <v>UNITED STATES</v>
          </cell>
          <cell r="AR434" t="str">
            <v>#N/A Field Not Applicable</v>
          </cell>
        </row>
        <row r="435">
          <cell r="A435" t="str">
            <v>CP Ltd</v>
          </cell>
          <cell r="B435" t="str">
            <v>BlackRock</v>
          </cell>
          <cell r="C435" t="str">
            <v>13407172</v>
          </cell>
          <cell r="D435" t="str">
            <v>USD</v>
          </cell>
          <cell r="E435" t="str">
            <v>015</v>
          </cell>
          <cell r="F435" t="str">
            <v>070</v>
          </cell>
          <cell r="G435" t="str">
            <v>HONEYWELL INTL INC</v>
          </cell>
          <cell r="H435" t="str">
            <v>6.125 NOV 01 11</v>
          </cell>
          <cell r="I435" t="str">
            <v>438516AN6</v>
          </cell>
          <cell r="J435" t="str">
            <v>B</v>
          </cell>
          <cell r="K435" t="str">
            <v>ZZZ</v>
          </cell>
          <cell r="L435">
            <v>43257.81</v>
          </cell>
          <cell r="M435">
            <v>1788296.94</v>
          </cell>
          <cell r="N435">
            <v>1814683.95</v>
          </cell>
          <cell r="O435">
            <v>1789021.65</v>
          </cell>
          <cell r="P435">
            <v>1695000</v>
          </cell>
          <cell r="Q435">
            <v>1832279.46</v>
          </cell>
          <cell r="R435" t="str">
            <v>MN    1</v>
          </cell>
          <cell r="S435">
            <v>40848</v>
          </cell>
          <cell r="T435">
            <v>2011</v>
          </cell>
          <cell r="U435">
            <v>11</v>
          </cell>
          <cell r="V435">
            <v>397</v>
          </cell>
          <cell r="W435" t="str">
            <v>MS</v>
          </cell>
          <cell r="X435">
            <v>6.125</v>
          </cell>
          <cell r="Y435">
            <v>1.04</v>
          </cell>
          <cell r="Z435">
            <v>8.3493492419335841E-4</v>
          </cell>
          <cell r="AA435">
            <v>40451</v>
          </cell>
          <cell r="AB435">
            <v>724.71</v>
          </cell>
          <cell r="AC435">
            <v>1.6299999999999999E-2</v>
          </cell>
          <cell r="AD435">
            <v>1</v>
          </cell>
          <cell r="AE435">
            <v>105.54700000000001</v>
          </cell>
          <cell r="AF435" t="str">
            <v>A</v>
          </cell>
          <cell r="AG435">
            <v>107.06100000000001</v>
          </cell>
          <cell r="AH435">
            <v>1</v>
          </cell>
          <cell r="AI435">
            <v>1</v>
          </cell>
          <cell r="AJ435">
            <v>8.0282204249361379E-4</v>
          </cell>
          <cell r="AK435">
            <v>9.9454797652782836E-4</v>
          </cell>
          <cell r="AL435" t="str">
            <v xml:space="preserve">A </v>
          </cell>
          <cell r="AM435" t="str">
            <v>A2</v>
          </cell>
          <cell r="AN435" t="str">
            <v xml:space="preserve">A </v>
          </cell>
          <cell r="AO435" t="str">
            <v>Industrial</v>
          </cell>
          <cell r="AP435" t="str">
            <v>Miscellaneous Manufactur</v>
          </cell>
          <cell r="AQ435" t="str">
            <v>UNITED STATES</v>
          </cell>
          <cell r="AR435" t="str">
            <v>#N/A Field Not Applicable</v>
          </cell>
        </row>
        <row r="436">
          <cell r="A436" t="str">
            <v>CP Ltd</v>
          </cell>
          <cell r="B436" t="str">
            <v>BlackRock</v>
          </cell>
          <cell r="C436" t="str">
            <v>13407172</v>
          </cell>
          <cell r="D436" t="str">
            <v>USD</v>
          </cell>
          <cell r="E436" t="str">
            <v>270</v>
          </cell>
          <cell r="F436" t="str">
            <v>070</v>
          </cell>
          <cell r="G436" t="str">
            <v>HSBC BK PLC</v>
          </cell>
          <cell r="H436" t="str">
            <v>1.625 AUG 12 13 144</v>
          </cell>
          <cell r="I436" t="str">
            <v>44328MAD6</v>
          </cell>
          <cell r="J436" t="str">
            <v>B</v>
          </cell>
          <cell r="K436" t="str">
            <v>ZZZ</v>
          </cell>
          <cell r="L436">
            <v>6193.06</v>
          </cell>
          <cell r="M436">
            <v>2797113.96</v>
          </cell>
          <cell r="N436">
            <v>2796976</v>
          </cell>
          <cell r="O436">
            <v>2810937.5</v>
          </cell>
          <cell r="P436">
            <v>2800000</v>
          </cell>
          <cell r="Q436">
            <v>2817130.56</v>
          </cell>
          <cell r="R436" t="str">
            <v>FA   12</v>
          </cell>
          <cell r="S436">
            <v>41498</v>
          </cell>
          <cell r="T436">
            <v>2013</v>
          </cell>
          <cell r="U436">
            <v>8</v>
          </cell>
          <cell r="V436">
            <v>1047</v>
          </cell>
          <cell r="W436" t="str">
            <v>MS</v>
          </cell>
          <cell r="X436">
            <v>1.625</v>
          </cell>
          <cell r="Y436">
            <v>2.79</v>
          </cell>
          <cell r="Z436">
            <v>3.5034346317498791E-3</v>
          </cell>
          <cell r="AA436">
            <v>40451</v>
          </cell>
          <cell r="AB436">
            <v>13823.54</v>
          </cell>
          <cell r="AC436">
            <v>9.2499999999999999E-2</v>
          </cell>
          <cell r="AD436">
            <v>1</v>
          </cell>
          <cell r="AE436">
            <v>100.39100000000001</v>
          </cell>
          <cell r="AF436" t="str">
            <v>AA</v>
          </cell>
          <cell r="AG436">
            <v>99.891999999999996</v>
          </cell>
          <cell r="AH436">
            <v>1.7</v>
          </cell>
          <cell r="AI436">
            <v>1.5</v>
          </cell>
          <cell r="AJ436">
            <v>2.134709273826091E-3</v>
          </cell>
          <cell r="AK436">
            <v>2.6445098370300626E-3</v>
          </cell>
          <cell r="AL436" t="str">
            <v>AA</v>
          </cell>
          <cell r="AM436" t="str">
            <v>Aa2</v>
          </cell>
          <cell r="AN436" t="str">
            <v>AA</v>
          </cell>
          <cell r="AO436" t="str">
            <v>Financial</v>
          </cell>
          <cell r="AP436" t="str">
            <v>Banks</v>
          </cell>
          <cell r="AQ436" t="str">
            <v>BRITAIN</v>
          </cell>
          <cell r="AR436" t="str">
            <v>#N/A Field Not Applicable</v>
          </cell>
        </row>
        <row r="437">
          <cell r="A437" t="str">
            <v>CP Ltd</v>
          </cell>
          <cell r="B437" t="str">
            <v>BlackRock</v>
          </cell>
          <cell r="C437" t="str">
            <v>13407172</v>
          </cell>
          <cell r="D437" t="str">
            <v>USD</v>
          </cell>
          <cell r="E437" t="str">
            <v>015</v>
          </cell>
          <cell r="F437" t="str">
            <v>070</v>
          </cell>
          <cell r="G437" t="str">
            <v>IBM INTL GROUP CAP</v>
          </cell>
          <cell r="H437" t="str">
            <v>5.050 OCT 22 12</v>
          </cell>
          <cell r="I437" t="str">
            <v>44924EAB6</v>
          </cell>
          <cell r="J437" t="str">
            <v>B</v>
          </cell>
          <cell r="K437" t="str">
            <v>CAL</v>
          </cell>
          <cell r="L437">
            <v>57879.31</v>
          </cell>
          <cell r="M437">
            <v>2786377.07</v>
          </cell>
          <cell r="N437">
            <v>2827077.3</v>
          </cell>
          <cell r="O437">
            <v>2822062.5</v>
          </cell>
          <cell r="P437">
            <v>2595000</v>
          </cell>
          <cell r="Q437">
            <v>2879941.81</v>
          </cell>
          <cell r="R437" t="str">
            <v>AO   22</v>
          </cell>
          <cell r="S437">
            <v>41204</v>
          </cell>
          <cell r="T437">
            <v>2012</v>
          </cell>
          <cell r="U437">
            <v>10</v>
          </cell>
          <cell r="V437">
            <v>753</v>
          </cell>
          <cell r="W437" t="str">
            <v>MS</v>
          </cell>
          <cell r="X437">
            <v>5.05</v>
          </cell>
          <cell r="Y437">
            <v>1.94</v>
          </cell>
          <cell r="Z437">
            <v>2.4267289554048312E-3</v>
          </cell>
          <cell r="AA437">
            <v>40451</v>
          </cell>
          <cell r="AB437">
            <v>35685.43</v>
          </cell>
          <cell r="AC437">
            <v>4.8899999999999999E-2</v>
          </cell>
          <cell r="AD437">
            <v>1</v>
          </cell>
          <cell r="AE437">
            <v>108.75</v>
          </cell>
          <cell r="AF437" t="str">
            <v>A+</v>
          </cell>
          <cell r="AG437">
            <v>108.943</v>
          </cell>
          <cell r="AH437">
            <v>1.5</v>
          </cell>
          <cell r="AI437">
            <v>0.8</v>
          </cell>
          <cell r="AJ437">
            <v>1.8763368211893023E-3</v>
          </cell>
          <cell r="AK437">
            <v>2.3244341709929102E-3</v>
          </cell>
          <cell r="AL437" t="str">
            <v xml:space="preserve">A+ </v>
          </cell>
          <cell r="AM437" t="str">
            <v>A1</v>
          </cell>
          <cell r="AN437" t="str">
            <v xml:space="preserve">A+ </v>
          </cell>
          <cell r="AO437" t="str">
            <v>Financial</v>
          </cell>
          <cell r="AP437" t="str">
            <v>Diversified Finan Serv</v>
          </cell>
          <cell r="AQ437" t="str">
            <v>UNITED STATES</v>
          </cell>
          <cell r="AR437" t="str">
            <v>#N/A Field Not Applicable</v>
          </cell>
        </row>
        <row r="438">
          <cell r="A438" t="str">
            <v>CP Ltd</v>
          </cell>
          <cell r="B438" t="str">
            <v>BlackRock</v>
          </cell>
          <cell r="C438" t="str">
            <v>13407172</v>
          </cell>
          <cell r="D438" t="str">
            <v>USD</v>
          </cell>
          <cell r="E438" t="str">
            <v>015</v>
          </cell>
          <cell r="F438" t="str">
            <v>070</v>
          </cell>
          <cell r="G438" t="str">
            <v>JPMORGAN CHASE &amp; CO</v>
          </cell>
          <cell r="H438" t="str">
            <v>2.125 JUN 22 12</v>
          </cell>
          <cell r="I438" t="str">
            <v>481247AE4</v>
          </cell>
          <cell r="J438" t="str">
            <v>B</v>
          </cell>
          <cell r="K438" t="str">
            <v>ZZZ</v>
          </cell>
          <cell r="L438">
            <v>9934.3799999999992</v>
          </cell>
          <cell r="M438">
            <v>1712319.72</v>
          </cell>
          <cell r="N438">
            <v>1719516</v>
          </cell>
          <cell r="O438">
            <v>1747311</v>
          </cell>
          <cell r="P438">
            <v>1700000</v>
          </cell>
          <cell r="Q438">
            <v>1757245.38</v>
          </cell>
          <cell r="R438" t="str">
            <v>JD   22</v>
          </cell>
          <cell r="S438">
            <v>41082</v>
          </cell>
          <cell r="T438">
            <v>2012</v>
          </cell>
          <cell r="U438">
            <v>6</v>
          </cell>
          <cell r="V438">
            <v>631</v>
          </cell>
          <cell r="W438" t="str">
            <v>MS</v>
          </cell>
          <cell r="X438">
            <v>2.125</v>
          </cell>
          <cell r="Y438">
            <v>1.69</v>
          </cell>
          <cell r="Z438">
            <v>1.2991258293888893E-3</v>
          </cell>
          <cell r="AA438">
            <v>40451</v>
          </cell>
          <cell r="AB438">
            <v>34991.279999999999</v>
          </cell>
          <cell r="AC438">
            <v>3.7400000000000003E-2</v>
          </cell>
          <cell r="AD438">
            <v>1</v>
          </cell>
          <cell r="AE438">
            <v>102.78299999999999</v>
          </cell>
          <cell r="AF438" t="str">
            <v>AAA</v>
          </cell>
          <cell r="AG438">
            <v>101.148</v>
          </cell>
          <cell r="AH438">
            <v>1.7</v>
          </cell>
          <cell r="AI438">
            <v>0.5</v>
          </cell>
          <cell r="AJ438">
            <v>1.3068129644740307E-3</v>
          </cell>
          <cell r="AK438">
            <v>1.6188994829801507E-3</v>
          </cell>
          <cell r="AL438" t="str">
            <v>AAA</v>
          </cell>
          <cell r="AM438" t="str">
            <v>Aaa</v>
          </cell>
          <cell r="AN438" t="str">
            <v>AAA</v>
          </cell>
          <cell r="AO438" t="str">
            <v>Financial</v>
          </cell>
          <cell r="AP438" t="str">
            <v>Banks</v>
          </cell>
          <cell r="AQ438" t="str">
            <v>UNITED STATES</v>
          </cell>
          <cell r="AR438" t="str">
            <v>#N/A Field Not Applicable</v>
          </cell>
        </row>
        <row r="439">
          <cell r="A439" t="str">
            <v>CP Ltd</v>
          </cell>
          <cell r="B439" t="str">
            <v>BlackRock</v>
          </cell>
          <cell r="C439" t="str">
            <v>13407172</v>
          </cell>
          <cell r="D439" t="str">
            <v>USD</v>
          </cell>
          <cell r="E439" t="str">
            <v>285</v>
          </cell>
          <cell r="F439" t="str">
            <v>070</v>
          </cell>
          <cell r="G439" t="str">
            <v>MACQUARIE BK CP Ltd SR</v>
          </cell>
          <cell r="H439" t="str">
            <v>2.600 JAN 20 12 144</v>
          </cell>
          <cell r="I439" t="str">
            <v>55607EAD2</v>
          </cell>
          <cell r="J439" t="str">
            <v>B</v>
          </cell>
          <cell r="K439" t="str">
            <v>ZZZ</v>
          </cell>
          <cell r="L439">
            <v>12819.44</v>
          </cell>
          <cell r="M439">
            <v>2545693.88</v>
          </cell>
          <cell r="N439">
            <v>2553757.5</v>
          </cell>
          <cell r="O439">
            <v>2563281.25</v>
          </cell>
          <cell r="P439">
            <v>2500000</v>
          </cell>
          <cell r="Q439">
            <v>2576100.69</v>
          </cell>
          <cell r="R439" t="str">
            <v>JJ   20</v>
          </cell>
          <cell r="S439">
            <v>40928</v>
          </cell>
          <cell r="T439">
            <v>2012</v>
          </cell>
          <cell r="U439">
            <v>1</v>
          </cell>
          <cell r="V439">
            <v>477</v>
          </cell>
          <cell r="W439" t="str">
            <v>MS</v>
          </cell>
          <cell r="X439">
            <v>2.6</v>
          </cell>
          <cell r="Y439">
            <v>1.28</v>
          </cell>
          <cell r="Z439">
            <v>1.4628365494997262E-3</v>
          </cell>
          <cell r="AA439">
            <v>40451</v>
          </cell>
          <cell r="AB439">
            <v>17587.38</v>
          </cell>
          <cell r="AC439">
            <v>2.3E-2</v>
          </cell>
          <cell r="AD439">
            <v>1</v>
          </cell>
          <cell r="AE439">
            <v>102.53100000000001</v>
          </cell>
          <cell r="AF439" t="str">
            <v>AAA</v>
          </cell>
          <cell r="AG439">
            <v>102.15</v>
          </cell>
          <cell r="AH439">
            <v>1.2</v>
          </cell>
          <cell r="AI439">
            <v>0.6</v>
          </cell>
          <cell r="AJ439">
            <v>1.3714092651559932E-3</v>
          </cell>
          <cell r="AK439">
            <v>1.6989223482404055E-3</v>
          </cell>
          <cell r="AL439" t="str">
            <v>AAA</v>
          </cell>
          <cell r="AM439" t="str">
            <v>Aaa</v>
          </cell>
          <cell r="AN439" t="str">
            <v>AAA</v>
          </cell>
          <cell r="AO439" t="str">
            <v>Financial</v>
          </cell>
          <cell r="AP439" t="str">
            <v>Diversified Finan Serv</v>
          </cell>
          <cell r="AQ439" t="str">
            <v>AUSTRALIA</v>
          </cell>
          <cell r="AR439" t="str">
            <v>#N/A Field Not Applicable</v>
          </cell>
        </row>
        <row r="440">
          <cell r="A440" t="str">
            <v>CP Ltd</v>
          </cell>
          <cell r="B440" t="str">
            <v>BlackRock</v>
          </cell>
          <cell r="C440" t="str">
            <v>13407172</v>
          </cell>
          <cell r="D440" t="str">
            <v>USD</v>
          </cell>
          <cell r="E440" t="str">
            <v>015</v>
          </cell>
          <cell r="F440" t="str">
            <v>070</v>
          </cell>
          <cell r="G440" t="str">
            <v>MASSMUTUAL GLBL FDG</v>
          </cell>
          <cell r="H440" t="str">
            <v>2.875 APR 21 14 144</v>
          </cell>
          <cell r="I440" t="str">
            <v>57629WBK5</v>
          </cell>
          <cell r="J440" t="str">
            <v>B</v>
          </cell>
          <cell r="K440" t="str">
            <v>ZZZ</v>
          </cell>
          <cell r="L440">
            <v>12777.78</v>
          </cell>
          <cell r="M440">
            <v>1011637.24</v>
          </cell>
          <cell r="N440">
            <v>1012220</v>
          </cell>
          <cell r="O440">
            <v>1052500</v>
          </cell>
          <cell r="P440">
            <v>1000000</v>
          </cell>
          <cell r="Q440">
            <v>1065277.78</v>
          </cell>
          <cell r="R440" t="str">
            <v>AO   21</v>
          </cell>
          <cell r="S440">
            <v>41750</v>
          </cell>
          <cell r="T440">
            <v>2014</v>
          </cell>
          <cell r="U440">
            <v>4</v>
          </cell>
          <cell r="V440">
            <v>1299</v>
          </cell>
          <cell r="W440" t="str">
            <v>MS</v>
          </cell>
          <cell r="X440">
            <v>2.875</v>
          </cell>
          <cell r="Y440">
            <v>3.35</v>
          </cell>
          <cell r="Z440">
            <v>1.5214205210159323E-3</v>
          </cell>
          <cell r="AA440">
            <v>40451</v>
          </cell>
          <cell r="AB440">
            <v>40862.76</v>
          </cell>
          <cell r="AC440">
            <v>0.1331</v>
          </cell>
          <cell r="AD440">
            <v>1</v>
          </cell>
          <cell r="AE440">
            <v>105.25</v>
          </cell>
          <cell r="AF440" t="str">
            <v>AA+</v>
          </cell>
          <cell r="AG440">
            <v>101.22199999999999</v>
          </cell>
          <cell r="AH440">
            <v>2.5</v>
          </cell>
          <cell r="AI440">
            <v>1.4</v>
          </cell>
          <cell r="AJ440">
            <v>1.1353884485193525E-3</v>
          </cell>
          <cell r="AK440">
            <v>1.4065362238194585E-3</v>
          </cell>
          <cell r="AL440" t="str">
            <v>AA+</v>
          </cell>
          <cell r="AM440" t="str">
            <v>Aa2</v>
          </cell>
          <cell r="AN440" t="str">
            <v>AA+</v>
          </cell>
          <cell r="AO440" t="str">
            <v>Financial</v>
          </cell>
          <cell r="AP440" t="str">
            <v>Diversified Finan Serv</v>
          </cell>
          <cell r="AQ440" t="str">
            <v>UNITED STATES</v>
          </cell>
          <cell r="AR440" t="str">
            <v>#N/A Field Not Applicable</v>
          </cell>
        </row>
        <row r="441">
          <cell r="A441" t="str">
            <v>CP Ltd</v>
          </cell>
          <cell r="B441" t="str">
            <v>BlackRock</v>
          </cell>
          <cell r="C441" t="str">
            <v>13407172</v>
          </cell>
          <cell r="D441" t="str">
            <v>USD</v>
          </cell>
          <cell r="E441" t="str">
            <v>015</v>
          </cell>
          <cell r="F441" t="str">
            <v>070</v>
          </cell>
          <cell r="G441" t="str">
            <v>MERCK &amp; CO INC</v>
          </cell>
          <cell r="H441" t="str">
            <v>1.875 JUN 30 11</v>
          </cell>
          <cell r="I441" t="str">
            <v>589331AR8</v>
          </cell>
          <cell r="J441" t="str">
            <v>B</v>
          </cell>
          <cell r="K441" t="str">
            <v>CAL</v>
          </cell>
          <cell r="L441">
            <v>13033.85</v>
          </cell>
          <cell r="M441">
            <v>2773739.36</v>
          </cell>
          <cell r="N441">
            <v>2789078</v>
          </cell>
          <cell r="O441">
            <v>2781432.5</v>
          </cell>
          <cell r="P441">
            <v>2750000</v>
          </cell>
          <cell r="Q441">
            <v>2794466.35</v>
          </cell>
          <cell r="R441" t="str">
            <v>JD   30</v>
          </cell>
          <cell r="S441">
            <v>40724</v>
          </cell>
          <cell r="T441">
            <v>2011</v>
          </cell>
          <cell r="U441">
            <v>6</v>
          </cell>
          <cell r="V441">
            <v>273</v>
          </cell>
          <cell r="W441" t="str">
            <v>MS</v>
          </cell>
          <cell r="X441">
            <v>1.875</v>
          </cell>
          <cell r="Y441">
            <v>0.74</v>
          </cell>
          <cell r="Z441">
            <v>9.2146113764065131E-4</v>
          </cell>
          <cell r="AA441">
            <v>40451</v>
          </cell>
          <cell r="AB441">
            <v>7693.14</v>
          </cell>
          <cell r="AC441">
            <v>9.300000000000001E-3</v>
          </cell>
          <cell r="AD441">
            <v>1</v>
          </cell>
          <cell r="AE441">
            <v>101.14299999999999</v>
          </cell>
          <cell r="AF441" t="str">
            <v>AA-</v>
          </cell>
          <cell r="AG441">
            <v>101.42100000000001</v>
          </cell>
          <cell r="AH441">
            <v>0.8</v>
          </cell>
          <cell r="AI441">
            <v>0.3</v>
          </cell>
          <cell r="AJ441">
            <v>9.9617420285475823E-4</v>
          </cell>
          <cell r="AK441">
            <v>1.2340755301649595E-3</v>
          </cell>
          <cell r="AL441" t="str">
            <v>AA-</v>
          </cell>
          <cell r="AM441" t="str">
            <v>Aa3</v>
          </cell>
          <cell r="AN441" t="str">
            <v>AA-</v>
          </cell>
          <cell r="AO441" t="str">
            <v>Consumer, Non-cyclical</v>
          </cell>
          <cell r="AP441" t="str">
            <v>Pharmaceuticals</v>
          </cell>
          <cell r="AQ441" t="str">
            <v>UNITED STATES</v>
          </cell>
          <cell r="AR441" t="str">
            <v>#N/A Field Not Applicable</v>
          </cell>
        </row>
        <row r="442">
          <cell r="A442" t="str">
            <v>CP Ltd</v>
          </cell>
          <cell r="B442" t="str">
            <v>BlackRock</v>
          </cell>
          <cell r="C442" t="str">
            <v>13407172</v>
          </cell>
          <cell r="D442" t="str">
            <v>USD</v>
          </cell>
          <cell r="E442" t="str">
            <v>015</v>
          </cell>
          <cell r="F442" t="str">
            <v>070</v>
          </cell>
          <cell r="G442" t="str">
            <v>MORGAN STANLEY FDIC</v>
          </cell>
          <cell r="H442" t="str">
            <v>1.950 JUN 20 12</v>
          </cell>
          <cell r="I442" t="str">
            <v>61757UAH3</v>
          </cell>
          <cell r="J442" t="str">
            <v>B</v>
          </cell>
          <cell r="K442" t="str">
            <v>ZZZ</v>
          </cell>
          <cell r="L442">
            <v>9300.42</v>
          </cell>
          <cell r="M442">
            <v>1707588.96</v>
          </cell>
          <cell r="N442">
            <v>1712036</v>
          </cell>
          <cell r="O442">
            <v>1741437.5</v>
          </cell>
          <cell r="P442">
            <v>1700000</v>
          </cell>
          <cell r="Q442">
            <v>1750737.9199999999</v>
          </cell>
          <cell r="R442" t="str">
            <v>JD   20</v>
          </cell>
          <cell r="S442">
            <v>41080</v>
          </cell>
          <cell r="T442">
            <v>2012</v>
          </cell>
          <cell r="U442">
            <v>6</v>
          </cell>
          <cell r="V442">
            <v>629</v>
          </cell>
          <cell r="W442" t="str">
            <v>MS</v>
          </cell>
          <cell r="X442">
            <v>1.95</v>
          </cell>
          <cell r="Y442">
            <v>1.69</v>
          </cell>
          <cell r="Z442">
            <v>1.2955366325602504E-3</v>
          </cell>
          <cell r="AA442">
            <v>40451</v>
          </cell>
          <cell r="AB442">
            <v>33848.54</v>
          </cell>
          <cell r="AC442">
            <v>3.73E-2</v>
          </cell>
          <cell r="AD442">
            <v>1</v>
          </cell>
          <cell r="AE442">
            <v>102.43799999999999</v>
          </cell>
          <cell r="AF442" t="str">
            <v>AAA</v>
          </cell>
          <cell r="AG442">
            <v>100.708</v>
          </cell>
          <cell r="AH442">
            <v>1.7</v>
          </cell>
          <cell r="AI442">
            <v>0.5</v>
          </cell>
          <cell r="AJ442">
            <v>1.303202529794335E-3</v>
          </cell>
          <cell r="AK442">
            <v>1.614426822396587E-3</v>
          </cell>
          <cell r="AL442" t="str">
            <v>AAA</v>
          </cell>
          <cell r="AM442" t="str">
            <v>Aaa</v>
          </cell>
          <cell r="AN442" t="str">
            <v>AAA</v>
          </cell>
          <cell r="AO442" t="str">
            <v>Financial</v>
          </cell>
          <cell r="AP442" t="str">
            <v>Banks</v>
          </cell>
          <cell r="AQ442" t="str">
            <v>UNITED STATES</v>
          </cell>
          <cell r="AR442" t="str">
            <v>#N/A Field Not Applicable</v>
          </cell>
        </row>
        <row r="443">
          <cell r="A443" t="str">
            <v>CP Ltd</v>
          </cell>
          <cell r="B443" t="str">
            <v>BlackRock</v>
          </cell>
          <cell r="C443" t="str">
            <v>13407172</v>
          </cell>
          <cell r="D443" t="str">
            <v>USD</v>
          </cell>
          <cell r="E443" t="str">
            <v>015</v>
          </cell>
          <cell r="F443" t="str">
            <v>070</v>
          </cell>
          <cell r="G443" t="str">
            <v>NORTHN STS PWR CO MI</v>
          </cell>
          <cell r="H443" t="str">
            <v>8.000 AUG 28 12</v>
          </cell>
          <cell r="I443" t="str">
            <v>665772BW8</v>
          </cell>
          <cell r="J443" t="str">
            <v>B</v>
          </cell>
          <cell r="K443" t="str">
            <v>CAL</v>
          </cell>
          <cell r="L443">
            <v>11000</v>
          </cell>
          <cell r="M443">
            <v>1680364.22</v>
          </cell>
          <cell r="N443">
            <v>1718662.5</v>
          </cell>
          <cell r="O443">
            <v>1698375</v>
          </cell>
          <cell r="P443">
            <v>1500000</v>
          </cell>
          <cell r="Q443">
            <v>1709375</v>
          </cell>
          <cell r="R443" t="str">
            <v>FA   28</v>
          </cell>
          <cell r="S443">
            <v>41149</v>
          </cell>
          <cell r="T443">
            <v>2012</v>
          </cell>
          <cell r="U443">
            <v>8</v>
          </cell>
          <cell r="V443">
            <v>698</v>
          </cell>
          <cell r="W443" t="str">
            <v>MS</v>
          </cell>
          <cell r="X443">
            <v>8</v>
          </cell>
          <cell r="Y443">
            <v>1.8</v>
          </cell>
          <cell r="Z443">
            <v>1.3578618455950939E-3</v>
          </cell>
          <cell r="AA443">
            <v>40451</v>
          </cell>
          <cell r="AB443">
            <v>18010.78</v>
          </cell>
          <cell r="AC443">
            <v>4.24E-2</v>
          </cell>
          <cell r="AD443">
            <v>1</v>
          </cell>
          <cell r="AE443">
            <v>113.22499999999999</v>
          </cell>
          <cell r="AF443" t="str">
            <v>A</v>
          </cell>
          <cell r="AG443">
            <v>114.57800000000002</v>
          </cell>
          <cell r="AH443">
            <v>1.6</v>
          </cell>
          <cell r="AI443">
            <v>1</v>
          </cell>
          <cell r="AJ443">
            <v>1.2069883071956391E-3</v>
          </cell>
          <cell r="AK443">
            <v>1.4952352016713848E-3</v>
          </cell>
          <cell r="AL443" t="str">
            <v xml:space="preserve">A </v>
          </cell>
          <cell r="AM443" t="str">
            <v>A1</v>
          </cell>
          <cell r="AN443" t="str">
            <v xml:space="preserve">A </v>
          </cell>
          <cell r="AO443" t="str">
            <v>Utilities</v>
          </cell>
          <cell r="AP443" t="str">
            <v>Electric</v>
          </cell>
          <cell r="AQ443" t="str">
            <v>UNITED STATES</v>
          </cell>
          <cell r="AR443" t="str">
            <v>#N/A Field Not Applicable</v>
          </cell>
        </row>
        <row r="444">
          <cell r="A444" t="str">
            <v>CP Ltd</v>
          </cell>
          <cell r="B444" t="str">
            <v>BlackRock</v>
          </cell>
          <cell r="C444" t="str">
            <v>13407172</v>
          </cell>
          <cell r="D444" t="str">
            <v>USD</v>
          </cell>
          <cell r="E444" t="str">
            <v>015</v>
          </cell>
          <cell r="F444" t="str">
            <v>070</v>
          </cell>
          <cell r="G444" t="str">
            <v>ORACLE CORP</v>
          </cell>
          <cell r="H444" t="str">
            <v>4.950 APR 15 13</v>
          </cell>
          <cell r="I444" t="str">
            <v>68389XAD7</v>
          </cell>
          <cell r="J444" t="str">
            <v>B</v>
          </cell>
          <cell r="K444" t="str">
            <v>CAL</v>
          </cell>
          <cell r="L444">
            <v>42226.25</v>
          </cell>
          <cell r="M444">
            <v>2003550.49</v>
          </cell>
          <cell r="N444">
            <v>2025084</v>
          </cell>
          <cell r="O444">
            <v>2037890.63</v>
          </cell>
          <cell r="P444">
            <v>1850000</v>
          </cell>
          <cell r="Q444">
            <v>2080116.88</v>
          </cell>
          <cell r="R444" t="str">
            <v>AO   15</v>
          </cell>
          <cell r="S444">
            <v>41379</v>
          </cell>
          <cell r="T444">
            <v>2013</v>
          </cell>
          <cell r="U444">
            <v>4</v>
          </cell>
          <cell r="V444">
            <v>928</v>
          </cell>
          <cell r="W444" t="str">
            <v>MS</v>
          </cell>
          <cell r="X444">
            <v>4.95</v>
          </cell>
          <cell r="Y444">
            <v>2.37</v>
          </cell>
          <cell r="Z444">
            <v>2.1317108315308574E-3</v>
          </cell>
          <cell r="AA444">
            <v>40451</v>
          </cell>
          <cell r="AB444">
            <v>34340.129999999997</v>
          </cell>
          <cell r="AC444">
            <v>7.0499999999999993E-2</v>
          </cell>
          <cell r="AD444">
            <v>1</v>
          </cell>
          <cell r="AE444">
            <v>110.15600000000001</v>
          </cell>
          <cell r="AF444" t="str">
            <v>A</v>
          </cell>
          <cell r="AG444">
            <v>109.464</v>
          </cell>
          <cell r="AH444">
            <v>1.6</v>
          </cell>
          <cell r="AI444">
            <v>0.9</v>
          </cell>
          <cell r="AJ444">
            <v>1.4391296752950934E-3</v>
          </cell>
          <cell r="AK444">
            <v>1.7828154071109366E-3</v>
          </cell>
          <cell r="AL444" t="str">
            <v xml:space="preserve">A </v>
          </cell>
          <cell r="AM444" t="str">
            <v>A2</v>
          </cell>
          <cell r="AN444" t="str">
            <v xml:space="preserve">A </v>
          </cell>
          <cell r="AO444" t="str">
            <v>Technology</v>
          </cell>
          <cell r="AP444" t="str">
            <v>Software</v>
          </cell>
          <cell r="AQ444" t="str">
            <v>UNITED STATES</v>
          </cell>
          <cell r="AR444" t="str">
            <v>#N/A Field Not Applicable</v>
          </cell>
        </row>
        <row r="445">
          <cell r="A445" t="str">
            <v>CP Ltd</v>
          </cell>
          <cell r="B445" t="str">
            <v>BlackRock</v>
          </cell>
          <cell r="C445" t="str">
            <v>13407172</v>
          </cell>
          <cell r="D445" t="str">
            <v>USD</v>
          </cell>
          <cell r="E445" t="str">
            <v>015</v>
          </cell>
          <cell r="F445" t="str">
            <v>070</v>
          </cell>
          <cell r="G445" t="str">
            <v>ORACLE CORP</v>
          </cell>
          <cell r="H445" t="str">
            <v>3.750 JUL 08 14</v>
          </cell>
          <cell r="I445" t="str">
            <v>68389XAF2</v>
          </cell>
          <cell r="J445" t="str">
            <v>B</v>
          </cell>
          <cell r="K445" t="str">
            <v>CAL</v>
          </cell>
          <cell r="L445">
            <v>8645.83</v>
          </cell>
          <cell r="M445">
            <v>1042630.62</v>
          </cell>
          <cell r="N445">
            <v>1052080</v>
          </cell>
          <cell r="O445">
            <v>1089843.75</v>
          </cell>
          <cell r="P445">
            <v>1000000</v>
          </cell>
          <cell r="Q445">
            <v>1098489.58</v>
          </cell>
          <cell r="R445" t="str">
            <v>JJ    8</v>
          </cell>
          <cell r="S445">
            <v>41828</v>
          </cell>
          <cell r="T445">
            <v>2014</v>
          </cell>
          <cell r="U445">
            <v>7</v>
          </cell>
          <cell r="V445">
            <v>1377</v>
          </cell>
          <cell r="W445" t="str">
            <v>MS</v>
          </cell>
          <cell r="X445">
            <v>3.75</v>
          </cell>
          <cell r="Y445">
            <v>3.51</v>
          </cell>
          <cell r="Z445">
            <v>1.6429231390067064E-3</v>
          </cell>
          <cell r="AA445">
            <v>40451</v>
          </cell>
          <cell r="AB445">
            <v>47213.13</v>
          </cell>
          <cell r="AC445">
            <v>0.1462</v>
          </cell>
          <cell r="AD445">
            <v>1</v>
          </cell>
          <cell r="AE445">
            <v>108.98399999999999</v>
          </cell>
          <cell r="AF445" t="str">
            <v>A</v>
          </cell>
          <cell r="AG445">
            <v>105.208</v>
          </cell>
          <cell r="AH445">
            <v>2.5</v>
          </cell>
          <cell r="AI445">
            <v>1.3</v>
          </cell>
          <cell r="AJ445">
            <v>1.1701731759307026E-3</v>
          </cell>
          <cell r="AK445">
            <v>1.4496280653857115E-3</v>
          </cell>
          <cell r="AL445" t="str">
            <v xml:space="preserve">A </v>
          </cell>
          <cell r="AM445" t="str">
            <v>A2</v>
          </cell>
          <cell r="AN445" t="str">
            <v xml:space="preserve">A </v>
          </cell>
          <cell r="AO445" t="str">
            <v>Technology</v>
          </cell>
          <cell r="AP445" t="str">
            <v>Software</v>
          </cell>
          <cell r="AQ445" t="str">
            <v>UNITED STATES</v>
          </cell>
          <cell r="AR445" t="str">
            <v>#N/A Field Not Applicable</v>
          </cell>
        </row>
        <row r="446">
          <cell r="A446" t="str">
            <v>CP Ltd</v>
          </cell>
          <cell r="B446" t="str">
            <v>BlackRock</v>
          </cell>
          <cell r="C446" t="str">
            <v>13407172</v>
          </cell>
          <cell r="D446" t="str">
            <v>USD</v>
          </cell>
          <cell r="E446" t="str">
            <v>015</v>
          </cell>
          <cell r="F446" t="str">
            <v>070</v>
          </cell>
          <cell r="G446" t="str">
            <v>PFIZER INC</v>
          </cell>
          <cell r="H446" t="str">
            <v>4.450 MAR 15 12</v>
          </cell>
          <cell r="I446" t="str">
            <v>717081CZ4</v>
          </cell>
          <cell r="J446" t="str">
            <v>B</v>
          </cell>
          <cell r="K446" t="str">
            <v>CAL</v>
          </cell>
          <cell r="L446">
            <v>7812.22</v>
          </cell>
          <cell r="M446">
            <v>4123591.22</v>
          </cell>
          <cell r="N446">
            <v>4195400.5</v>
          </cell>
          <cell r="O446">
            <v>4157992.19</v>
          </cell>
          <cell r="P446">
            <v>3950000</v>
          </cell>
          <cell r="Q446">
            <v>4165804.41</v>
          </cell>
          <cell r="R446" t="str">
            <v>MS   15</v>
          </cell>
          <cell r="S446">
            <v>40983</v>
          </cell>
          <cell r="T446">
            <v>2012</v>
          </cell>
          <cell r="U446">
            <v>3</v>
          </cell>
          <cell r="V446">
            <v>532</v>
          </cell>
          <cell r="W446" t="str">
            <v>MS</v>
          </cell>
          <cell r="X446">
            <v>4.45</v>
          </cell>
          <cell r="Y446">
            <v>1.42</v>
          </cell>
          <cell r="Z446">
            <v>2.6287156172295238E-3</v>
          </cell>
          <cell r="AA446">
            <v>40451</v>
          </cell>
          <cell r="AB446">
            <v>34400.959999999999</v>
          </cell>
          <cell r="AC446">
            <v>2.75E-2</v>
          </cell>
          <cell r="AD446">
            <v>1</v>
          </cell>
          <cell r="AE446">
            <v>105.26600000000001</v>
          </cell>
          <cell r="AF446" t="str">
            <v>AA</v>
          </cell>
          <cell r="AG446">
            <v>106.21299999999999</v>
          </cell>
          <cell r="AH446">
            <v>1.4</v>
          </cell>
          <cell r="AI446">
            <v>0.8</v>
          </cell>
          <cell r="AJ446">
            <v>2.5916914536065726E-3</v>
          </cell>
          <cell r="AK446">
            <v>3.2106262092191952E-3</v>
          </cell>
          <cell r="AL446" t="str">
            <v>AA</v>
          </cell>
          <cell r="AM446" t="str">
            <v>A1</v>
          </cell>
          <cell r="AN446" t="str">
            <v>AA</v>
          </cell>
          <cell r="AO446" t="str">
            <v>Consumer, Non-cyclical</v>
          </cell>
          <cell r="AP446" t="str">
            <v>Pharmaceuticals</v>
          </cell>
          <cell r="AQ446" t="str">
            <v>UNITED STATES</v>
          </cell>
          <cell r="AR446" t="str">
            <v>#N/A Field Not Applicable</v>
          </cell>
        </row>
        <row r="447">
          <cell r="A447" t="str">
            <v>CP Ltd</v>
          </cell>
          <cell r="B447" t="str">
            <v>BlackRock</v>
          </cell>
          <cell r="C447" t="str">
            <v>13407172</v>
          </cell>
          <cell r="D447" t="str">
            <v>USD</v>
          </cell>
          <cell r="E447" t="str">
            <v>015</v>
          </cell>
          <cell r="F447" t="str">
            <v>070</v>
          </cell>
          <cell r="G447" t="str">
            <v>PROCTER &amp; GAMBLE CO</v>
          </cell>
          <cell r="H447" t="str">
            <v>1.375 AUG 01 12</v>
          </cell>
          <cell r="I447" t="str">
            <v>742718DR7</v>
          </cell>
          <cell r="J447" t="str">
            <v>B</v>
          </cell>
          <cell r="K447" t="str">
            <v>CAL</v>
          </cell>
          <cell r="L447">
            <v>9166.67</v>
          </cell>
          <cell r="M447">
            <v>4034257.18</v>
          </cell>
          <cell r="N447">
            <v>4038945</v>
          </cell>
          <cell r="O447">
            <v>4054375</v>
          </cell>
          <cell r="P447">
            <v>4000000</v>
          </cell>
          <cell r="Q447">
            <v>4063541.67</v>
          </cell>
          <cell r="R447" t="str">
            <v>FA    1</v>
          </cell>
          <cell r="S447">
            <v>41122</v>
          </cell>
          <cell r="T447">
            <v>2012</v>
          </cell>
          <cell r="U447">
            <v>8</v>
          </cell>
          <cell r="V447">
            <v>671</v>
          </cell>
          <cell r="W447" t="str">
            <v>MS</v>
          </cell>
          <cell r="X447">
            <v>1.375</v>
          </cell>
          <cell r="Y447">
            <v>1.81</v>
          </cell>
          <cell r="Z447">
            <v>3.2780970739891497E-3</v>
          </cell>
          <cell r="AA447">
            <v>40451</v>
          </cell>
          <cell r="AB447">
            <v>20117.82</v>
          </cell>
          <cell r="AC447">
            <v>4.2000000000000003E-2</v>
          </cell>
          <cell r="AD447">
            <v>1</v>
          </cell>
          <cell r="AE447">
            <v>101.35899999999999</v>
          </cell>
          <cell r="AF447" t="str">
            <v>AA-</v>
          </cell>
          <cell r="AG447">
            <v>100.97399999999999</v>
          </cell>
          <cell r="AH447">
            <v>0.9</v>
          </cell>
          <cell r="AI447">
            <v>0.6</v>
          </cell>
          <cell r="AJ447">
            <v>1.6299930202155993E-3</v>
          </cell>
          <cell r="AK447">
            <v>2.0192597788853102E-3</v>
          </cell>
          <cell r="AL447" t="str">
            <v>AA-</v>
          </cell>
          <cell r="AM447" t="str">
            <v>Aa3</v>
          </cell>
          <cell r="AN447" t="str">
            <v>AA-</v>
          </cell>
          <cell r="AO447" t="str">
            <v>Consumer, Non-cyclical</v>
          </cell>
          <cell r="AP447" t="str">
            <v>Cosmetics/Personal Care</v>
          </cell>
          <cell r="AQ447" t="str">
            <v>UNITED STATES</v>
          </cell>
          <cell r="AR447" t="str">
            <v>#N/A Field Not Applicable</v>
          </cell>
        </row>
        <row r="448">
          <cell r="A448" t="str">
            <v>CP Ltd</v>
          </cell>
          <cell r="B448" t="str">
            <v>BlackRock</v>
          </cell>
          <cell r="C448" t="str">
            <v>13407172</v>
          </cell>
          <cell r="D448" t="str">
            <v>USD</v>
          </cell>
          <cell r="E448" t="str">
            <v>015</v>
          </cell>
          <cell r="F448" t="str">
            <v>070</v>
          </cell>
          <cell r="G448" t="str">
            <v>ROCHE HLDGS INC</v>
          </cell>
          <cell r="H448" t="str">
            <v>4.500 MAR 01 12 144</v>
          </cell>
          <cell r="I448" t="str">
            <v>771196AN2</v>
          </cell>
          <cell r="J448" t="str">
            <v>B</v>
          </cell>
          <cell r="K448" t="str">
            <v>ZZZ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 t="str">
            <v>MS    1</v>
          </cell>
          <cell r="S448">
            <v>40969</v>
          </cell>
          <cell r="T448">
            <v>2012</v>
          </cell>
          <cell r="U448">
            <v>3</v>
          </cell>
          <cell r="V448">
            <v>518</v>
          </cell>
          <cell r="W448" t="str">
            <v>MS</v>
          </cell>
          <cell r="X448">
            <v>4.5</v>
          </cell>
          <cell r="Y448">
            <v>1.38</v>
          </cell>
          <cell r="Z448">
            <v>0</v>
          </cell>
          <cell r="AA448">
            <v>40451</v>
          </cell>
          <cell r="AB448">
            <v>0</v>
          </cell>
          <cell r="AC448">
            <v>2.6200000000000001E-2</v>
          </cell>
          <cell r="AD448">
            <v>1</v>
          </cell>
          <cell r="AE448">
            <v>105.09399999999999</v>
          </cell>
          <cell r="AF448" t="str">
            <v>AA-</v>
          </cell>
          <cell r="AG448">
            <v>105.74</v>
          </cell>
          <cell r="AH448">
            <v>-5</v>
          </cell>
          <cell r="AI448">
            <v>0.9</v>
          </cell>
          <cell r="AJ448">
            <v>0</v>
          </cell>
          <cell r="AK448">
            <v>0</v>
          </cell>
          <cell r="AL448" t="str">
            <v>AA-</v>
          </cell>
          <cell r="AM448" t="str">
            <v>WR</v>
          </cell>
          <cell r="AN448" t="str">
            <v>AA-</v>
          </cell>
          <cell r="AO448" t="str">
            <v>Consumer, Non-cyclical</v>
          </cell>
          <cell r="AP448" t="str">
            <v>Healthcare-Services</v>
          </cell>
          <cell r="AQ448" t="str">
            <v>UNITED STATES</v>
          </cell>
          <cell r="AR448" t="str">
            <v>#N/A Field Not Applicable</v>
          </cell>
        </row>
        <row r="449">
          <cell r="A449" t="str">
            <v>CP Ltd</v>
          </cell>
          <cell r="B449" t="str">
            <v>BlackRock</v>
          </cell>
          <cell r="C449" t="str">
            <v>13407172</v>
          </cell>
          <cell r="D449" t="str">
            <v>USD</v>
          </cell>
          <cell r="E449" t="str">
            <v>205</v>
          </cell>
          <cell r="F449" t="str">
            <v>070</v>
          </cell>
          <cell r="G449" t="str">
            <v>SHELL INTERNATIONAL</v>
          </cell>
          <cell r="H449" t="str">
            <v>4.000 MAR 21 14</v>
          </cell>
          <cell r="I449" t="str">
            <v>822582AF9</v>
          </cell>
          <cell r="J449" t="str">
            <v>B</v>
          </cell>
          <cell r="K449" t="str">
            <v>CAL</v>
          </cell>
          <cell r="L449">
            <v>2751.11</v>
          </cell>
          <cell r="M449">
            <v>2614111.41</v>
          </cell>
          <cell r="N449">
            <v>2622504.92</v>
          </cell>
          <cell r="O449">
            <v>2682498.4</v>
          </cell>
          <cell r="P449">
            <v>2476000</v>
          </cell>
          <cell r="Q449">
            <v>2685249.51</v>
          </cell>
          <cell r="R449" t="str">
            <v>MS   21</v>
          </cell>
          <cell r="S449">
            <v>41719</v>
          </cell>
          <cell r="T449">
            <v>2014</v>
          </cell>
          <cell r="U449">
            <v>3</v>
          </cell>
          <cell r="V449">
            <v>1268</v>
          </cell>
          <cell r="W449" t="str">
            <v>MS</v>
          </cell>
          <cell r="X449">
            <v>4</v>
          </cell>
          <cell r="Y449">
            <v>3.26</v>
          </cell>
          <cell r="Z449">
            <v>3.8257919361152173E-3</v>
          </cell>
          <cell r="AA449">
            <v>40451</v>
          </cell>
          <cell r="AB449">
            <v>68386.990000000005</v>
          </cell>
          <cell r="AC449">
            <v>0.12619999999999998</v>
          </cell>
          <cell r="AD449">
            <v>1</v>
          </cell>
          <cell r="AE449">
            <v>108.34</v>
          </cell>
          <cell r="AF449" t="str">
            <v>AA</v>
          </cell>
          <cell r="AG449">
            <v>105.917</v>
          </cell>
          <cell r="AH449">
            <v>2.2999999999999998</v>
          </cell>
          <cell r="AI449">
            <v>1.5</v>
          </cell>
          <cell r="AJ449">
            <v>2.6991783598358894E-3</v>
          </cell>
          <cell r="AK449">
            <v>3.3437825993471526E-3</v>
          </cell>
          <cell r="AL449" t="str">
            <v>AA</v>
          </cell>
          <cell r="AM449" t="str">
            <v>Aa1</v>
          </cell>
          <cell r="AN449" t="str">
            <v>AA</v>
          </cell>
          <cell r="AO449" t="str">
            <v>Energy</v>
          </cell>
          <cell r="AP449" t="str">
            <v>Oil&amp;Gas</v>
          </cell>
          <cell r="AQ449" t="str">
            <v>NETHERLANDS</v>
          </cell>
          <cell r="AR449" t="str">
            <v>#N/A Field Not Applicable</v>
          </cell>
        </row>
        <row r="450">
          <cell r="A450" t="str">
            <v>CP Ltd</v>
          </cell>
          <cell r="B450" t="str">
            <v>BlackRock</v>
          </cell>
          <cell r="C450" t="str">
            <v>13407172</v>
          </cell>
          <cell r="D450" t="str">
            <v>USD</v>
          </cell>
          <cell r="E450" t="str">
            <v>015</v>
          </cell>
          <cell r="F450" t="str">
            <v>070</v>
          </cell>
          <cell r="G450" t="str">
            <v>SOVEREIGN BANK FDIC</v>
          </cell>
          <cell r="H450" t="str">
            <v>2.500 JUN 15 12</v>
          </cell>
          <cell r="I450" t="str">
            <v>846042AB5</v>
          </cell>
          <cell r="J450" t="str">
            <v>B</v>
          </cell>
          <cell r="K450" t="str">
            <v>ZZZ</v>
          </cell>
          <cell r="L450">
            <v>11409.72</v>
          </cell>
          <cell r="M450">
            <v>1573371.69</v>
          </cell>
          <cell r="N450">
            <v>1586764.45</v>
          </cell>
          <cell r="O450">
            <v>1601828.13</v>
          </cell>
          <cell r="P450">
            <v>1550000</v>
          </cell>
          <cell r="Q450">
            <v>1613237.85</v>
          </cell>
          <cell r="R450" t="str">
            <v>JD   15</v>
          </cell>
          <cell r="S450">
            <v>41075</v>
          </cell>
          <cell r="T450">
            <v>2012</v>
          </cell>
          <cell r="U450">
            <v>6</v>
          </cell>
          <cell r="V450">
            <v>624</v>
          </cell>
          <cell r="W450" t="str">
            <v>MS</v>
          </cell>
          <cell r="X450">
            <v>2.5</v>
          </cell>
          <cell r="Y450">
            <v>1.67</v>
          </cell>
          <cell r="Z450">
            <v>1.1795801547318009E-3</v>
          </cell>
          <cell r="AA450">
            <v>40451</v>
          </cell>
          <cell r="AB450">
            <v>28456.44</v>
          </cell>
          <cell r="AC450">
            <v>3.6499999999999998E-2</v>
          </cell>
          <cell r="AD450">
            <v>1</v>
          </cell>
          <cell r="AE450">
            <v>103.34399999999999</v>
          </cell>
          <cell r="AF450" t="str">
            <v>AAA</v>
          </cell>
          <cell r="AG450">
            <v>102.37200000000001</v>
          </cell>
          <cell r="AH450">
            <v>1.6</v>
          </cell>
          <cell r="AI450">
            <v>0.5</v>
          </cell>
          <cell r="AJ450">
            <v>1.1301366751921447E-3</v>
          </cell>
          <cell r="AK450">
            <v>1.4000302483239005E-3</v>
          </cell>
          <cell r="AL450" t="str">
            <v>AAA</v>
          </cell>
          <cell r="AM450" t="str">
            <v>Aaa</v>
          </cell>
          <cell r="AN450" t="str">
            <v>AAA</v>
          </cell>
          <cell r="AO450" t="str">
            <v>Financial</v>
          </cell>
          <cell r="AP450" t="str">
            <v>Savings&amp;Loans</v>
          </cell>
          <cell r="AQ450" t="str">
            <v>UNITED STATES</v>
          </cell>
          <cell r="AR450" t="str">
            <v>#N/A Field Not Applicable</v>
          </cell>
        </row>
        <row r="451">
          <cell r="A451" t="str">
            <v>CP Ltd</v>
          </cell>
          <cell r="B451" t="str">
            <v>BlackRock</v>
          </cell>
          <cell r="C451" t="str">
            <v>13407172</v>
          </cell>
          <cell r="D451" t="str">
            <v>USD</v>
          </cell>
          <cell r="E451" t="str">
            <v>015</v>
          </cell>
          <cell r="F451" t="str">
            <v>070</v>
          </cell>
          <cell r="G451" t="str">
            <v>STATE STREET BANK FD</v>
          </cell>
          <cell r="H451" t="str">
            <v>FLTG SEP 15 11</v>
          </cell>
          <cell r="I451" t="str">
            <v>85744RAB8</v>
          </cell>
          <cell r="J451" t="str">
            <v>B</v>
          </cell>
          <cell r="K451" t="str">
            <v>FLR</v>
          </cell>
          <cell r="L451">
            <v>656.25</v>
          </cell>
          <cell r="M451">
            <v>3007708.66</v>
          </cell>
          <cell r="N451">
            <v>3013827</v>
          </cell>
          <cell r="O451">
            <v>3007968.75</v>
          </cell>
          <cell r="P451">
            <v>3000000</v>
          </cell>
          <cell r="Q451">
            <v>3008625</v>
          </cell>
          <cell r="R451" t="str">
            <v>MJSD 15</v>
          </cell>
          <cell r="S451">
            <v>40801</v>
          </cell>
          <cell r="T451">
            <v>2011</v>
          </cell>
          <cell r="U451">
            <v>9</v>
          </cell>
          <cell r="V451">
            <v>350</v>
          </cell>
          <cell r="W451" t="str">
            <v>MS</v>
          </cell>
          <cell r="X451">
            <v>0.49200000000000005</v>
          </cell>
          <cell r="Y451">
            <v>0.96</v>
          </cell>
          <cell r="Z451">
            <v>1.2962436860519671E-3</v>
          </cell>
          <cell r="AA451">
            <v>40451</v>
          </cell>
          <cell r="AB451">
            <v>260.08999999999997</v>
          </cell>
          <cell r="AC451">
            <v>1.1599999999999999E-2</v>
          </cell>
          <cell r="AD451">
            <v>1</v>
          </cell>
          <cell r="AE451">
            <v>100.26600000000001</v>
          </cell>
          <cell r="AF451" t="str">
            <v>AAA</v>
          </cell>
          <cell r="AG451">
            <v>100.461</v>
          </cell>
          <cell r="AH451">
            <v>0.2</v>
          </cell>
          <cell r="AI451">
            <v>0.2</v>
          </cell>
          <cell r="AJ451">
            <v>2.7005076792749317E-4</v>
          </cell>
          <cell r="AK451">
            <v>3.3454293801880874E-4</v>
          </cell>
          <cell r="AL451" t="str">
            <v>AAA</v>
          </cell>
          <cell r="AM451" t="str">
            <v>Aaa</v>
          </cell>
          <cell r="AN451" t="str">
            <v>AAA</v>
          </cell>
          <cell r="AO451" t="str">
            <v>Financial</v>
          </cell>
          <cell r="AP451" t="str">
            <v>Banks</v>
          </cell>
          <cell r="AQ451" t="str">
            <v>UNITED STATES</v>
          </cell>
          <cell r="AR451" t="str">
            <v>#N/A Field Not Applicable</v>
          </cell>
        </row>
        <row r="452">
          <cell r="A452" t="str">
            <v>CP Ltd</v>
          </cell>
          <cell r="B452" t="str">
            <v>BlackRock</v>
          </cell>
          <cell r="C452" t="str">
            <v>13407172</v>
          </cell>
          <cell r="D452" t="str">
            <v>USD</v>
          </cell>
          <cell r="E452" t="str">
            <v>250</v>
          </cell>
          <cell r="F452" t="str">
            <v>070</v>
          </cell>
          <cell r="G452" t="str">
            <v>SWEDBANK AB MTN 144A</v>
          </cell>
          <cell r="H452" t="str">
            <v>3.000 DEC 22 11 144</v>
          </cell>
          <cell r="I452" t="str">
            <v>87019EAB1</v>
          </cell>
          <cell r="J452" t="str">
            <v>B</v>
          </cell>
          <cell r="K452" t="str">
            <v>ZZZ</v>
          </cell>
          <cell r="L452">
            <v>11550</v>
          </cell>
          <cell r="M452">
            <v>1430125.91</v>
          </cell>
          <cell r="N452">
            <v>1451086</v>
          </cell>
          <cell r="O452">
            <v>1439375</v>
          </cell>
          <cell r="P452">
            <v>1400000</v>
          </cell>
          <cell r="Q452">
            <v>1450925</v>
          </cell>
          <cell r="R452" t="str">
            <v>JD   22</v>
          </cell>
          <cell r="S452">
            <v>40899</v>
          </cell>
          <cell r="T452">
            <v>2011</v>
          </cell>
          <cell r="U452">
            <v>12</v>
          </cell>
          <cell r="V452">
            <v>448</v>
          </cell>
          <cell r="W452" t="str">
            <v>MS</v>
          </cell>
          <cell r="X452">
            <v>3</v>
          </cell>
          <cell r="Y452">
            <v>1.2</v>
          </cell>
          <cell r="Z452">
            <v>7.7043353041083076E-4</v>
          </cell>
          <cell r="AA452">
            <v>40451</v>
          </cell>
          <cell r="AB452">
            <v>9249.09</v>
          </cell>
          <cell r="AC452">
            <v>2.06E-2</v>
          </cell>
          <cell r="AD452">
            <v>1</v>
          </cell>
          <cell r="AE452">
            <v>102.81299999999999</v>
          </cell>
          <cell r="AF452" t="str">
            <v>AAA</v>
          </cell>
          <cell r="AG452">
            <v>103.649</v>
          </cell>
          <cell r="AH452">
            <v>1.2</v>
          </cell>
          <cell r="AI452">
            <v>0.7</v>
          </cell>
          <cell r="AJ452">
            <v>7.7043353041083087E-4</v>
          </cell>
          <cell r="AK452">
            <v>9.5442460241788646E-4</v>
          </cell>
          <cell r="AL452" t="str">
            <v>AAA</v>
          </cell>
          <cell r="AM452" t="str">
            <v>Aaa</v>
          </cell>
          <cell r="AN452" t="str">
            <v>AAA</v>
          </cell>
          <cell r="AO452" t="str">
            <v>Financial</v>
          </cell>
          <cell r="AP452" t="str">
            <v>Banks</v>
          </cell>
          <cell r="AQ452" t="str">
            <v>SWEDEN</v>
          </cell>
          <cell r="AR452" t="str">
            <v>#N/A Field Not Applicable</v>
          </cell>
        </row>
        <row r="453">
          <cell r="A453" t="str">
            <v>CP Ltd</v>
          </cell>
          <cell r="B453" t="str">
            <v>BlackRock</v>
          </cell>
          <cell r="C453" t="str">
            <v>13407172</v>
          </cell>
          <cell r="D453" t="str">
            <v>USD</v>
          </cell>
          <cell r="E453" t="str">
            <v>015</v>
          </cell>
          <cell r="F453" t="str">
            <v>070</v>
          </cell>
          <cell r="G453" t="str">
            <v>TARGET CORP</v>
          </cell>
          <cell r="H453" t="str">
            <v>6.350 JAN 15 11</v>
          </cell>
          <cell r="I453" t="str">
            <v>87612EAC0</v>
          </cell>
          <cell r="J453" t="str">
            <v>B</v>
          </cell>
          <cell r="K453" t="str">
            <v>CAL</v>
          </cell>
          <cell r="L453">
            <v>10054.17</v>
          </cell>
          <cell r="M453">
            <v>760956.51</v>
          </cell>
          <cell r="N453">
            <v>798787.5</v>
          </cell>
          <cell r="O453">
            <v>762675</v>
          </cell>
          <cell r="P453">
            <v>750000</v>
          </cell>
          <cell r="Q453">
            <v>772729.17</v>
          </cell>
          <cell r="R453" t="str">
            <v>JJ   15</v>
          </cell>
          <cell r="S453">
            <v>40558</v>
          </cell>
          <cell r="T453">
            <v>2011</v>
          </cell>
          <cell r="U453">
            <v>1</v>
          </cell>
          <cell r="V453">
            <v>107</v>
          </cell>
          <cell r="W453" t="str">
            <v>MS</v>
          </cell>
          <cell r="X453">
            <v>6.35</v>
          </cell>
          <cell r="Y453">
            <v>0.28999999999999998</v>
          </cell>
          <cell r="Z453">
            <v>9.9068933868462291E-5</v>
          </cell>
          <cell r="AA453">
            <v>40451</v>
          </cell>
          <cell r="AB453">
            <v>1718.49</v>
          </cell>
          <cell r="AC453">
            <v>2.3E-3</v>
          </cell>
          <cell r="AD453">
            <v>1</v>
          </cell>
          <cell r="AE453">
            <v>101.69</v>
          </cell>
          <cell r="AF453" t="str">
            <v>A+</v>
          </cell>
          <cell r="AG453">
            <v>106.505</v>
          </cell>
          <cell r="AH453">
            <v>1.3</v>
          </cell>
          <cell r="AI453">
            <v>0.5</v>
          </cell>
          <cell r="AJ453">
            <v>4.4410211734138274E-4</v>
          </cell>
          <cell r="AK453">
            <v>5.501603578318663E-4</v>
          </cell>
          <cell r="AL453" t="str">
            <v xml:space="preserve">A+ </v>
          </cell>
          <cell r="AM453" t="str">
            <v>A2</v>
          </cell>
          <cell r="AN453" t="str">
            <v xml:space="preserve">A+ </v>
          </cell>
          <cell r="AO453" t="str">
            <v>Consumer, Cyclical</v>
          </cell>
          <cell r="AP453" t="str">
            <v>Retail</v>
          </cell>
          <cell r="AQ453" t="str">
            <v>UNITED STATES</v>
          </cell>
          <cell r="AR453" t="str">
            <v>#N/A Field Not Applicable</v>
          </cell>
        </row>
        <row r="454">
          <cell r="A454" t="str">
            <v>CP Ltd</v>
          </cell>
          <cell r="B454" t="str">
            <v>BlackRock</v>
          </cell>
          <cell r="C454" t="str">
            <v>13407172</v>
          </cell>
          <cell r="D454" t="str">
            <v>USD</v>
          </cell>
          <cell r="E454" t="str">
            <v>015</v>
          </cell>
          <cell r="F454" t="str">
            <v>070</v>
          </cell>
          <cell r="G454" t="str">
            <v>US CNTRL FED CR UN N</v>
          </cell>
          <cell r="H454" t="str">
            <v>1.250 OCT 19 11 144</v>
          </cell>
          <cell r="I454" t="str">
            <v>90345AAA0</v>
          </cell>
          <cell r="J454" t="str">
            <v>B</v>
          </cell>
          <cell r="K454" t="str">
            <v>ZZZ</v>
          </cell>
          <cell r="L454">
            <v>16959.38</v>
          </cell>
          <cell r="M454">
            <v>3018456.67</v>
          </cell>
          <cell r="N454">
            <v>3021211.2</v>
          </cell>
          <cell r="O454">
            <v>3040910.16</v>
          </cell>
          <cell r="P454">
            <v>3015000</v>
          </cell>
          <cell r="Q454">
            <v>3057869.54</v>
          </cell>
          <cell r="R454" t="str">
            <v>AO   19</v>
          </cell>
          <cell r="S454">
            <v>40835</v>
          </cell>
          <cell r="T454">
            <v>2011</v>
          </cell>
          <cell r="U454">
            <v>10</v>
          </cell>
          <cell r="V454">
            <v>384</v>
          </cell>
          <cell r="W454" t="str">
            <v>MS</v>
          </cell>
          <cell r="X454">
            <v>1.25</v>
          </cell>
          <cell r="Y454">
            <v>1.96</v>
          </cell>
          <cell r="Z454">
            <v>2.6559547521320644E-3</v>
          </cell>
          <cell r="AA454">
            <v>40451</v>
          </cell>
          <cell r="AB454">
            <v>22453.49</v>
          </cell>
          <cell r="AC454">
            <v>1.61E-2</v>
          </cell>
          <cell r="AD454">
            <v>1</v>
          </cell>
          <cell r="AE454">
            <v>100.85899999999999</v>
          </cell>
          <cell r="AF454" t="str">
            <v>AAA</v>
          </cell>
          <cell r="AG454">
            <v>100.206</v>
          </cell>
          <cell r="AH454">
            <v>1.1000000000000001</v>
          </cell>
          <cell r="AI454">
            <v>0.4</v>
          </cell>
          <cell r="AJ454">
            <v>1.4905868506863628E-3</v>
          </cell>
          <cell r="AK454">
            <v>1.8465613270713139E-3</v>
          </cell>
          <cell r="AL454" t="str">
            <v>AAA</v>
          </cell>
          <cell r="AM454" t="str">
            <v>Aaa</v>
          </cell>
          <cell r="AN454" t="str">
            <v>AAA</v>
          </cell>
          <cell r="AO454" t="str">
            <v>Financial</v>
          </cell>
          <cell r="AP454" t="str">
            <v>Savings&amp;Loans</v>
          </cell>
          <cell r="AQ454" t="str">
            <v>UNITED STATES</v>
          </cell>
          <cell r="AR454" t="str">
            <v>#N/A Field Not Applicable</v>
          </cell>
        </row>
        <row r="455">
          <cell r="A455" t="str">
            <v>CP Ltd</v>
          </cell>
          <cell r="B455" t="str">
            <v>BlackRock</v>
          </cell>
          <cell r="C455" t="str">
            <v>13407172</v>
          </cell>
          <cell r="D455" t="str">
            <v>USD</v>
          </cell>
          <cell r="E455" t="str">
            <v>015</v>
          </cell>
          <cell r="F455" t="str">
            <v>070</v>
          </cell>
          <cell r="G455" t="str">
            <v>UTD PARCEL SERV</v>
          </cell>
          <cell r="H455" t="str">
            <v>4.500 JAN 15 13</v>
          </cell>
          <cell r="I455" t="str">
            <v>911312AG1</v>
          </cell>
          <cell r="J455" t="str">
            <v>B</v>
          </cell>
          <cell r="K455" t="str">
            <v>CAL</v>
          </cell>
          <cell r="L455">
            <v>9975</v>
          </cell>
          <cell r="M455">
            <v>1100207.28</v>
          </cell>
          <cell r="N455">
            <v>1121022</v>
          </cell>
          <cell r="O455">
            <v>1136226</v>
          </cell>
          <cell r="P455">
            <v>1050000</v>
          </cell>
          <cell r="Q455">
            <v>1146201</v>
          </cell>
          <cell r="R455" t="str">
            <v>JJ   15</v>
          </cell>
          <cell r="S455">
            <v>41289</v>
          </cell>
          <cell r="T455">
            <v>2013</v>
          </cell>
          <cell r="U455">
            <v>1</v>
          </cell>
          <cell r="V455">
            <v>838</v>
          </cell>
          <cell r="W455" t="str">
            <v>MS</v>
          </cell>
          <cell r="X455">
            <v>4.5</v>
          </cell>
          <cell r="Y455">
            <v>2.1800000000000002</v>
          </cell>
          <cell r="Z455">
            <v>1.0767395427166344E-3</v>
          </cell>
          <cell r="AA455">
            <v>40451</v>
          </cell>
          <cell r="AB455">
            <v>36018.720000000001</v>
          </cell>
          <cell r="AC455">
            <v>5.9800000000000006E-2</v>
          </cell>
          <cell r="AD455">
            <v>1</v>
          </cell>
          <cell r="AE455">
            <v>108.212</v>
          </cell>
          <cell r="AF455" t="str">
            <v>AA-</v>
          </cell>
          <cell r="AG455">
            <v>106.764</v>
          </cell>
          <cell r="AH455">
            <v>2.2999999999999998</v>
          </cell>
          <cell r="AI455">
            <v>0.9</v>
          </cell>
          <cell r="AJ455">
            <v>1.1360096092881921E-3</v>
          </cell>
          <cell r="AK455">
            <v>1.4073057270879898E-3</v>
          </cell>
          <cell r="AL455" t="str">
            <v>AA-</v>
          </cell>
          <cell r="AM455" t="str">
            <v>Aa3</v>
          </cell>
          <cell r="AN455" t="str">
            <v>AA-</v>
          </cell>
          <cell r="AO455" t="str">
            <v>Industrial</v>
          </cell>
          <cell r="AP455" t="str">
            <v>Transportation</v>
          </cell>
          <cell r="AQ455" t="str">
            <v>UNITED STATES</v>
          </cell>
          <cell r="AR455" t="str">
            <v>#N/A Field Not Applicable</v>
          </cell>
        </row>
        <row r="456">
          <cell r="A456" t="str">
            <v>CP Ltd</v>
          </cell>
          <cell r="B456" t="str">
            <v>BlackRock</v>
          </cell>
          <cell r="C456" t="str">
            <v>13407172</v>
          </cell>
          <cell r="D456" t="str">
            <v>USD</v>
          </cell>
          <cell r="E456" t="str">
            <v>015</v>
          </cell>
          <cell r="F456" t="str">
            <v>070</v>
          </cell>
          <cell r="G456" t="str">
            <v>UNITED TECHNOLOGIES</v>
          </cell>
          <cell r="H456" t="str">
            <v>6.100 MAY 15 12</v>
          </cell>
          <cell r="I456" t="str">
            <v>913017BF5</v>
          </cell>
          <cell r="J456" t="str">
            <v>B</v>
          </cell>
          <cell r="K456" t="str">
            <v>CAL</v>
          </cell>
          <cell r="L456">
            <v>92177.78</v>
          </cell>
          <cell r="M456">
            <v>4316809.7</v>
          </cell>
          <cell r="N456">
            <v>4388520</v>
          </cell>
          <cell r="O456">
            <v>4323320</v>
          </cell>
          <cell r="P456">
            <v>4000000</v>
          </cell>
          <cell r="Q456">
            <v>4415497.78</v>
          </cell>
          <cell r="R456" t="str">
            <v>MN   15</v>
          </cell>
          <cell r="S456">
            <v>41044</v>
          </cell>
          <cell r="T456">
            <v>2012</v>
          </cell>
          <cell r="U456">
            <v>5</v>
          </cell>
          <cell r="V456">
            <v>593</v>
          </cell>
          <cell r="W456" t="str">
            <v>MS</v>
          </cell>
          <cell r="X456">
            <v>6.1</v>
          </cell>
          <cell r="Y456">
            <v>1.53</v>
          </cell>
          <cell r="Z456">
            <v>2.9650634362924509E-3</v>
          </cell>
          <cell r="AA456">
            <v>40451</v>
          </cell>
          <cell r="AB456">
            <v>6510.3</v>
          </cell>
          <cell r="AC456">
            <v>3.2099999999999997E-2</v>
          </cell>
          <cell r="AD456">
            <v>1</v>
          </cell>
          <cell r="AE456">
            <v>108.083</v>
          </cell>
          <cell r="AF456" t="str">
            <v>A</v>
          </cell>
          <cell r="AG456">
            <v>109.71299999999999</v>
          </cell>
          <cell r="AH456">
            <v>1.2</v>
          </cell>
          <cell r="AI456">
            <v>1.1000000000000001</v>
          </cell>
          <cell r="AJ456">
            <v>2.3255399500332944E-3</v>
          </cell>
          <cell r="AK456">
            <v>2.8809137383128563E-3</v>
          </cell>
          <cell r="AL456" t="str">
            <v xml:space="preserve">A </v>
          </cell>
          <cell r="AM456" t="str">
            <v>A2</v>
          </cell>
          <cell r="AN456" t="str">
            <v xml:space="preserve">A </v>
          </cell>
          <cell r="AO456" t="str">
            <v>Industrial</v>
          </cell>
          <cell r="AP456" t="str">
            <v>Aerospace/Defense</v>
          </cell>
          <cell r="AQ456" t="str">
            <v>UNITED STATES</v>
          </cell>
          <cell r="AR456" t="str">
            <v>#N/A Field Not Applicable</v>
          </cell>
        </row>
        <row r="457">
          <cell r="A457" t="str">
            <v>CP Ltd</v>
          </cell>
          <cell r="B457" t="str">
            <v>BlackRock</v>
          </cell>
          <cell r="C457" t="str">
            <v>13407172</v>
          </cell>
          <cell r="D457" t="str">
            <v>USD</v>
          </cell>
          <cell r="E457" t="str">
            <v>015</v>
          </cell>
          <cell r="F457" t="str">
            <v>070</v>
          </cell>
          <cell r="G457" t="str">
            <v>WAL MART STORES INC</v>
          </cell>
          <cell r="H457" t="str">
            <v>7.250 JUN 01 13</v>
          </cell>
          <cell r="I457" t="str">
            <v>931142AS2</v>
          </cell>
          <cell r="J457" t="str">
            <v>B</v>
          </cell>
          <cell r="K457" t="str">
            <v>ZZZ</v>
          </cell>
          <cell r="L457">
            <v>36250</v>
          </cell>
          <cell r="M457">
            <v>1725600.09</v>
          </cell>
          <cell r="N457">
            <v>1743435</v>
          </cell>
          <cell r="O457">
            <v>1747875</v>
          </cell>
          <cell r="P457">
            <v>1500000</v>
          </cell>
          <cell r="Q457">
            <v>1784125</v>
          </cell>
          <cell r="R457" t="str">
            <v>JD    1</v>
          </cell>
          <cell r="S457">
            <v>41426</v>
          </cell>
          <cell r="T457">
            <v>2013</v>
          </cell>
          <cell r="U457">
            <v>6</v>
          </cell>
          <cell r="V457">
            <v>975</v>
          </cell>
          <cell r="W457" t="str">
            <v>MS</v>
          </cell>
          <cell r="X457">
            <v>7.25</v>
          </cell>
          <cell r="Y457">
            <v>2.4300000000000002</v>
          </cell>
          <cell r="Z457">
            <v>1.8824614142312086E-3</v>
          </cell>
          <cell r="AA457">
            <v>40451</v>
          </cell>
          <cell r="AB457">
            <v>22274.91</v>
          </cell>
          <cell r="AC457">
            <v>7.4800000000000005E-2</v>
          </cell>
          <cell r="AD457">
            <v>1</v>
          </cell>
          <cell r="AE457">
            <v>116.52500000000001</v>
          </cell>
          <cell r="AF457" t="str">
            <v>AA</v>
          </cell>
          <cell r="AG457">
            <v>116.229</v>
          </cell>
          <cell r="AH457">
            <v>1.5</v>
          </cell>
          <cell r="AI457">
            <v>1</v>
          </cell>
          <cell r="AJ457">
            <v>1.1620132186612399E-3</v>
          </cell>
          <cell r="AK457">
            <v>1.439519388043357E-3</v>
          </cell>
          <cell r="AL457" t="str">
            <v>AA</v>
          </cell>
          <cell r="AM457" t="str">
            <v>Aa2</v>
          </cell>
          <cell r="AN457" t="str">
            <v>AA</v>
          </cell>
          <cell r="AO457" t="str">
            <v>Consumer, Cyclical</v>
          </cell>
          <cell r="AP457" t="str">
            <v>Retail</v>
          </cell>
          <cell r="AQ457" t="str">
            <v>UNITED STATES</v>
          </cell>
          <cell r="AR457" t="str">
            <v>#N/A Field Not Applicable</v>
          </cell>
        </row>
        <row r="458">
          <cell r="A458" t="str">
            <v>CP Ltd</v>
          </cell>
          <cell r="B458" t="str">
            <v>BlackRock</v>
          </cell>
          <cell r="C458" t="str">
            <v>13407172</v>
          </cell>
          <cell r="D458" t="str">
            <v>USD</v>
          </cell>
          <cell r="E458" t="str">
            <v>015</v>
          </cell>
          <cell r="F458" t="str">
            <v>070</v>
          </cell>
          <cell r="G458" t="str">
            <v>WAL MART STORES INC</v>
          </cell>
          <cell r="H458" t="str">
            <v>4.250 APR 15 13</v>
          </cell>
          <cell r="I458" t="str">
            <v>931142CL5</v>
          </cell>
          <cell r="J458" t="str">
            <v>B</v>
          </cell>
          <cell r="K458" t="str">
            <v>ZZZ</v>
          </cell>
          <cell r="L458">
            <v>73489.58</v>
          </cell>
          <cell r="M458">
            <v>3999619.09</v>
          </cell>
          <cell r="N458">
            <v>4034625</v>
          </cell>
          <cell r="O458">
            <v>4068862.5</v>
          </cell>
          <cell r="P458">
            <v>3750000</v>
          </cell>
          <cell r="Q458">
            <v>4142352.08</v>
          </cell>
          <cell r="R458" t="str">
            <v>AO   15</v>
          </cell>
          <cell r="S458">
            <v>41379</v>
          </cell>
          <cell r="T458">
            <v>2013</v>
          </cell>
          <cell r="U458">
            <v>4</v>
          </cell>
          <cell r="V458">
            <v>928</v>
          </cell>
          <cell r="W458" t="str">
            <v>MS</v>
          </cell>
          <cell r="X458">
            <v>4.25</v>
          </cell>
          <cell r="Y458">
            <v>2.39</v>
          </cell>
          <cell r="Z458">
            <v>4.2913722467155238E-3</v>
          </cell>
          <cell r="AA458">
            <v>40451</v>
          </cell>
          <cell r="AB458">
            <v>69243.41</v>
          </cell>
          <cell r="AC458">
            <v>7.1300000000000002E-2</v>
          </cell>
          <cell r="AD458">
            <v>1</v>
          </cell>
          <cell r="AE458">
            <v>108.50299999999999</v>
          </cell>
          <cell r="AF458" t="str">
            <v>AA</v>
          </cell>
          <cell r="AG458">
            <v>107.59</v>
          </cell>
          <cell r="AH458">
            <v>1.6</v>
          </cell>
          <cell r="AI458">
            <v>0.9</v>
          </cell>
          <cell r="AJ458">
            <v>2.8728851860857058E-3</v>
          </cell>
          <cell r="AK458">
            <v>3.5589732187018778E-3</v>
          </cell>
          <cell r="AL458" t="str">
            <v>AA</v>
          </cell>
          <cell r="AM458" t="str">
            <v>Aa2</v>
          </cell>
          <cell r="AN458" t="str">
            <v>AA</v>
          </cell>
          <cell r="AO458" t="str">
            <v>Consumer, Cyclical</v>
          </cell>
          <cell r="AP458" t="str">
            <v>Retail</v>
          </cell>
          <cell r="AQ458" t="str">
            <v>UNITED STATES</v>
          </cell>
          <cell r="AR458" t="str">
            <v>#N/A Field Not Applicable</v>
          </cell>
        </row>
        <row r="459">
          <cell r="A459" t="str">
            <v>CP Ltd</v>
          </cell>
          <cell r="B459" t="str">
            <v>BlackRock</v>
          </cell>
          <cell r="C459" t="str">
            <v>13407172</v>
          </cell>
          <cell r="D459" t="str">
            <v>USD</v>
          </cell>
          <cell r="E459" t="str">
            <v>015</v>
          </cell>
          <cell r="F459" t="str">
            <v>070</v>
          </cell>
          <cell r="G459" t="str">
            <v>WELLS FARGO &amp; CO FDI</v>
          </cell>
          <cell r="H459" t="str">
            <v>2.125 JUN 15 12</v>
          </cell>
          <cell r="I459" t="str">
            <v>949744AC0</v>
          </cell>
          <cell r="J459" t="str">
            <v>B</v>
          </cell>
          <cell r="K459" t="str">
            <v>ZZZ</v>
          </cell>
          <cell r="L459">
            <v>10636.81</v>
          </cell>
          <cell r="M459">
            <v>1712471.94</v>
          </cell>
          <cell r="N459">
            <v>1719839</v>
          </cell>
          <cell r="O459">
            <v>1747281.25</v>
          </cell>
          <cell r="P459">
            <v>1700000</v>
          </cell>
          <cell r="Q459">
            <v>1757918.06</v>
          </cell>
          <cell r="R459" t="str">
            <v>JD   15</v>
          </cell>
          <cell r="S459">
            <v>41075</v>
          </cell>
          <cell r="T459">
            <v>2012</v>
          </cell>
          <cell r="U459">
            <v>6</v>
          </cell>
          <cell r="V459">
            <v>624</v>
          </cell>
          <cell r="W459" t="str">
            <v>MS</v>
          </cell>
          <cell r="X459">
            <v>2.125</v>
          </cell>
          <cell r="Y459">
            <v>1.67</v>
          </cell>
          <cell r="Z459">
            <v>1.2838656808163793E-3</v>
          </cell>
          <cell r="AA459">
            <v>40451</v>
          </cell>
          <cell r="AB459">
            <v>34809.31</v>
          </cell>
          <cell r="AC459">
            <v>3.6699999999999997E-2</v>
          </cell>
          <cell r="AD459">
            <v>1</v>
          </cell>
          <cell r="AE459">
            <v>102.78100000000001</v>
          </cell>
          <cell r="AF459" t="str">
            <v>AAA</v>
          </cell>
          <cell r="AG459">
            <v>101.167</v>
          </cell>
          <cell r="AH459">
            <v>1.7</v>
          </cell>
          <cell r="AI459">
            <v>0.5</v>
          </cell>
          <cell r="AJ459">
            <v>1.3069291361603864E-3</v>
          </cell>
          <cell r="AK459">
            <v>1.6190433982060405E-3</v>
          </cell>
          <cell r="AL459" t="str">
            <v>AAA</v>
          </cell>
          <cell r="AM459" t="str">
            <v>Aaa</v>
          </cell>
          <cell r="AN459" t="str">
            <v>AAA</v>
          </cell>
          <cell r="AO459" t="str">
            <v>Financial</v>
          </cell>
          <cell r="AP459" t="str">
            <v>Banks</v>
          </cell>
          <cell r="AQ459" t="str">
            <v>UNITED STATES</v>
          </cell>
          <cell r="AR459" t="str">
            <v>#N/A Field Not Applicable</v>
          </cell>
        </row>
        <row r="460">
          <cell r="A460" t="str">
            <v>CP Ltd</v>
          </cell>
          <cell r="B460" t="str">
            <v>BlackRock</v>
          </cell>
          <cell r="C460" t="str">
            <v>13407172</v>
          </cell>
          <cell r="D460" t="str">
            <v>USD</v>
          </cell>
          <cell r="E460" t="str">
            <v>015</v>
          </cell>
          <cell r="F460" t="str">
            <v>070</v>
          </cell>
          <cell r="G460" t="str">
            <v>WYETH</v>
          </cell>
          <cell r="H460" t="str">
            <v>5.500 MAR 15 13</v>
          </cell>
          <cell r="I460" t="str">
            <v>983024AA8</v>
          </cell>
          <cell r="J460" t="str">
            <v>9</v>
          </cell>
          <cell r="K460" t="str">
            <v>999</v>
          </cell>
          <cell r="L460">
            <v>3446.67</v>
          </cell>
          <cell r="M460">
            <v>1547541.34</v>
          </cell>
          <cell r="N460">
            <v>1559361.3</v>
          </cell>
          <cell r="O460">
            <v>1560914.06</v>
          </cell>
          <cell r="P460">
            <v>1410000</v>
          </cell>
          <cell r="Q460">
            <v>1564360.73</v>
          </cell>
          <cell r="R460" t="str">
            <v>MS   15</v>
          </cell>
          <cell r="S460">
            <v>41348</v>
          </cell>
          <cell r="T460">
            <v>2013</v>
          </cell>
          <cell r="U460">
            <v>3</v>
          </cell>
          <cell r="V460">
            <v>897</v>
          </cell>
          <cell r="W460" t="str">
            <v>MS</v>
          </cell>
          <cell r="X460">
            <v>5.5</v>
          </cell>
          <cell r="Y460">
            <v>2.3199999999999998</v>
          </cell>
          <cell r="Z460">
            <v>1.6117953513130104E-3</v>
          </cell>
          <cell r="AA460">
            <v>40451</v>
          </cell>
          <cell r="AB460">
            <v>13372.72</v>
          </cell>
          <cell r="AC460">
            <v>6.7199999999999996E-2</v>
          </cell>
          <cell r="AD460">
            <v>1</v>
          </cell>
          <cell r="AE460">
            <v>110.70299999999999</v>
          </cell>
          <cell r="AF460" t="str">
            <v>AA</v>
          </cell>
          <cell r="AG460">
            <v>110.59300000000002</v>
          </cell>
          <cell r="AH460">
            <v>1.4</v>
          </cell>
          <cell r="AI460">
            <v>1.1000000000000001</v>
          </cell>
          <cell r="AJ460">
            <v>9.7263512579233392E-4</v>
          </cell>
          <cell r="AK460">
            <v>1.2049149687670046E-3</v>
          </cell>
          <cell r="AL460" t="str">
            <v>AA</v>
          </cell>
          <cell r="AM460" t="str">
            <v>A1</v>
          </cell>
          <cell r="AN460" t="str">
            <v>AA</v>
          </cell>
          <cell r="AO460" t="str">
            <v>Consumer, Non-cyclical</v>
          </cell>
          <cell r="AP460" t="str">
            <v>Pharmaceuticals</v>
          </cell>
          <cell r="AQ460" t="str">
            <v>UNITED STATES</v>
          </cell>
          <cell r="AR460" t="str">
            <v>#N/A Field Not Applicable</v>
          </cell>
        </row>
        <row r="461">
          <cell r="A461" t="str">
            <v>CP Ltd</v>
          </cell>
          <cell r="B461" t="str">
            <v>BlackRock</v>
          </cell>
          <cell r="C461" t="str">
            <v>13407172</v>
          </cell>
          <cell r="D461" t="str">
            <v>USD</v>
          </cell>
          <cell r="E461" t="str">
            <v>285</v>
          </cell>
          <cell r="F461" t="str">
            <v>070</v>
          </cell>
          <cell r="G461" t="str">
            <v>AUST &amp; NZ BANKING GR</v>
          </cell>
          <cell r="H461" t="str">
            <v>3.2 15 DEC 2011</v>
          </cell>
          <cell r="I461" t="str">
            <v>B05252AAB7</v>
          </cell>
          <cell r="J461" t="str">
            <v>B</v>
          </cell>
          <cell r="K461" t="str">
            <v>ZZZ</v>
          </cell>
          <cell r="L461">
            <v>14133.33</v>
          </cell>
          <cell r="M461">
            <v>1531366.5</v>
          </cell>
          <cell r="N461">
            <v>1557030</v>
          </cell>
          <cell r="O461">
            <v>1545720</v>
          </cell>
          <cell r="P461">
            <v>1500000</v>
          </cell>
          <cell r="Q461">
            <v>1559853.33</v>
          </cell>
          <cell r="R461" t="str">
            <v>JD   15</v>
          </cell>
          <cell r="S461">
            <v>40892</v>
          </cell>
          <cell r="T461">
            <v>2011</v>
          </cell>
          <cell r="U461">
            <v>12</v>
          </cell>
          <cell r="V461">
            <v>441</v>
          </cell>
          <cell r="W461" t="str">
            <v>MS</v>
          </cell>
          <cell r="X461">
            <v>3.2</v>
          </cell>
          <cell r="Y461">
            <v>1.18</v>
          </cell>
          <cell r="Z461">
            <v>8.1122402523197855E-4</v>
          </cell>
          <cell r="AA461">
            <v>40451</v>
          </cell>
          <cell r="AB461">
            <v>14353.5</v>
          </cell>
          <cell r="AC461">
            <v>0.02</v>
          </cell>
          <cell r="AD461">
            <v>1</v>
          </cell>
          <cell r="AE461">
            <v>103.04799999999999</v>
          </cell>
          <cell r="AF461" t="str">
            <v>AAA</v>
          </cell>
          <cell r="AG461">
            <v>103.80200000000001</v>
          </cell>
          <cell r="AH461">
            <v>1.4</v>
          </cell>
          <cell r="AI461">
            <v>0.7</v>
          </cell>
          <cell r="AJ461">
            <v>9.6246918247861867E-4</v>
          </cell>
          <cell r="AK461">
            <v>1.1923212458533334E-3</v>
          </cell>
          <cell r="AL461" t="str">
            <v>AAA</v>
          </cell>
          <cell r="AM461" t="str">
            <v>Aaa</v>
          </cell>
          <cell r="AN461" t="str">
            <v>AAA</v>
          </cell>
          <cell r="AO461" t="str">
            <v>Financial</v>
          </cell>
          <cell r="AP461" t="str">
            <v>Banks</v>
          </cell>
          <cell r="AQ461" t="str">
            <v>AUSTRALIA</v>
          </cell>
          <cell r="AR461" t="str">
            <v>#N/A Field Not Applicable</v>
          </cell>
        </row>
        <row r="462">
          <cell r="A462" t="str">
            <v>CP Ltd</v>
          </cell>
          <cell r="B462" t="str">
            <v>BlackRock</v>
          </cell>
          <cell r="C462" t="str">
            <v>13407172</v>
          </cell>
          <cell r="D462" t="str">
            <v>USD</v>
          </cell>
          <cell r="E462" t="str">
            <v>015</v>
          </cell>
          <cell r="F462" t="str">
            <v>070</v>
          </cell>
          <cell r="G462" t="str">
            <v>BANK OF AMERICA CORP</v>
          </cell>
          <cell r="H462" t="str">
            <v>2.1 30 APR 2012</v>
          </cell>
          <cell r="I462" t="str">
            <v>B06050BAG6</v>
          </cell>
          <cell r="J462" t="str">
            <v>B</v>
          </cell>
          <cell r="K462" t="str">
            <v>ZZZ</v>
          </cell>
          <cell r="L462">
            <v>20259.169999999998</v>
          </cell>
          <cell r="M462">
            <v>2337430.5499999998</v>
          </cell>
          <cell r="N462">
            <v>2346253</v>
          </cell>
          <cell r="O462">
            <v>2356672</v>
          </cell>
          <cell r="P462">
            <v>2300000</v>
          </cell>
          <cell r="Q462">
            <v>2376931.17</v>
          </cell>
          <cell r="R462" t="str">
            <v>AO   30</v>
          </cell>
          <cell r="S462">
            <v>41029</v>
          </cell>
          <cell r="T462">
            <v>2012</v>
          </cell>
          <cell r="U462">
            <v>4</v>
          </cell>
          <cell r="V462">
            <v>578</v>
          </cell>
          <cell r="W462" t="str">
            <v>MS</v>
          </cell>
          <cell r="X462">
            <v>2.1</v>
          </cell>
          <cell r="Y462">
            <v>1.55</v>
          </cell>
          <cell r="Z462">
            <v>1.6264850237477089E-3</v>
          </cell>
          <cell r="AA462">
            <v>40451</v>
          </cell>
          <cell r="AB462">
            <v>19241.45</v>
          </cell>
          <cell r="AC462">
            <v>3.2099999999999997E-2</v>
          </cell>
          <cell r="AD462">
            <v>1</v>
          </cell>
          <cell r="AE462">
            <v>102.464</v>
          </cell>
          <cell r="AF462" t="str">
            <v>AAA</v>
          </cell>
          <cell r="AG462">
            <v>102.01100000000001</v>
          </cell>
          <cell r="AH462">
            <v>1.1000000000000001</v>
          </cell>
          <cell r="AI462">
            <v>0.5</v>
          </cell>
          <cell r="AJ462">
            <v>1.1542796942725676E-3</v>
          </cell>
          <cell r="AK462">
            <v>1.4299389821438222E-3</v>
          </cell>
          <cell r="AL462" t="str">
            <v>AAA</v>
          </cell>
          <cell r="AM462" t="str">
            <v>Aaa</v>
          </cell>
          <cell r="AN462" t="str">
            <v>AAA</v>
          </cell>
          <cell r="AO462" t="str">
            <v>Financial</v>
          </cell>
          <cell r="AP462" t="str">
            <v>Banks</v>
          </cell>
          <cell r="AQ462" t="str">
            <v>UNITED STATES</v>
          </cell>
          <cell r="AR462" t="str">
            <v>#N/A Field Not Applicable</v>
          </cell>
        </row>
        <row r="463">
          <cell r="A463" t="str">
            <v>CP Ltd</v>
          </cell>
          <cell r="B463" t="str">
            <v>BlackRock</v>
          </cell>
          <cell r="C463" t="str">
            <v>13407172</v>
          </cell>
          <cell r="D463" t="str">
            <v>USD</v>
          </cell>
          <cell r="E463" t="str">
            <v>015</v>
          </cell>
          <cell r="F463" t="str">
            <v>070</v>
          </cell>
          <cell r="G463" t="str">
            <v>BANK OF NEW YORK MEL</v>
          </cell>
          <cell r="H463" t="str">
            <v>4.95 01 NOV 201</v>
          </cell>
          <cell r="I463" t="str">
            <v>B06406HBE8</v>
          </cell>
          <cell r="J463" t="str">
            <v>B</v>
          </cell>
          <cell r="K463" t="str">
            <v>ZZZ</v>
          </cell>
          <cell r="L463">
            <v>47746.879999999997</v>
          </cell>
          <cell r="M463">
            <v>2462484.65</v>
          </cell>
          <cell r="N463">
            <v>2507650.2999999998</v>
          </cell>
          <cell r="O463">
            <v>2510802.7000000002</v>
          </cell>
          <cell r="P463">
            <v>2315000</v>
          </cell>
          <cell r="Q463">
            <v>2558549.58</v>
          </cell>
          <cell r="R463" t="str">
            <v>MN    1</v>
          </cell>
          <cell r="S463">
            <v>41214</v>
          </cell>
          <cell r="T463">
            <v>2012</v>
          </cell>
          <cell r="U463">
            <v>11</v>
          </cell>
          <cell r="V463">
            <v>763</v>
          </cell>
          <cell r="W463" t="str">
            <v>MS</v>
          </cell>
          <cell r="X463">
            <v>4.95</v>
          </cell>
          <cell r="Y463">
            <v>1.97</v>
          </cell>
          <cell r="Z463">
            <v>2.1778071173989026E-3</v>
          </cell>
          <cell r="AA463">
            <v>40451</v>
          </cell>
          <cell r="AB463">
            <v>48318.05</v>
          </cell>
          <cell r="AC463">
            <v>0.05</v>
          </cell>
          <cell r="AD463">
            <v>1</v>
          </cell>
          <cell r="AE463">
            <v>108.458</v>
          </cell>
          <cell r="AF463" t="str">
            <v>AA-</v>
          </cell>
          <cell r="AG463">
            <v>108.322</v>
          </cell>
          <cell r="AH463">
            <v>1.9</v>
          </cell>
          <cell r="AI463">
            <v>0.9</v>
          </cell>
          <cell r="AJ463">
            <v>2.100423108151226E-3</v>
          </cell>
          <cell r="AK463">
            <v>2.602035621213914E-3</v>
          </cell>
          <cell r="AL463" t="str">
            <v>AA-</v>
          </cell>
          <cell r="AM463" t="str">
            <v>Aa2</v>
          </cell>
          <cell r="AN463" t="str">
            <v>AA-</v>
          </cell>
          <cell r="AO463" t="str">
            <v>Financial</v>
          </cell>
          <cell r="AP463" t="str">
            <v>Banks</v>
          </cell>
          <cell r="AQ463" t="str">
            <v>UNITED STATES</v>
          </cell>
          <cell r="AR463" t="str">
            <v>#N/A Field Not Applicable</v>
          </cell>
        </row>
        <row r="464">
          <cell r="A464" t="str">
            <v>CP Ltd</v>
          </cell>
          <cell r="B464" t="str">
            <v>BlackRock</v>
          </cell>
          <cell r="C464" t="str">
            <v>13407172</v>
          </cell>
          <cell r="D464" t="str">
            <v>USD</v>
          </cell>
          <cell r="E464" t="str">
            <v>015</v>
          </cell>
          <cell r="F464" t="str">
            <v>070</v>
          </cell>
          <cell r="G464" t="str">
            <v>BANK OF NEW YORK INC</v>
          </cell>
          <cell r="H464" t="str">
            <v>5.125 27 AUG 2013</v>
          </cell>
          <cell r="I464" t="str">
            <v>B06406HBK4</v>
          </cell>
          <cell r="J464" t="str">
            <v>B</v>
          </cell>
          <cell r="K464" t="str">
            <v>ZZZ</v>
          </cell>
          <cell r="L464">
            <v>9680.56</v>
          </cell>
          <cell r="M464">
            <v>2201693.7400000002</v>
          </cell>
          <cell r="N464">
            <v>2213860</v>
          </cell>
          <cell r="O464">
            <v>2226180</v>
          </cell>
          <cell r="P464">
            <v>2000000</v>
          </cell>
          <cell r="Q464">
            <v>2235860.56</v>
          </cell>
          <cell r="R464" t="str">
            <v>FA   27</v>
          </cell>
          <cell r="S464">
            <v>41513</v>
          </cell>
          <cell r="T464">
            <v>2013</v>
          </cell>
          <cell r="U464">
            <v>8</v>
          </cell>
          <cell r="V464">
            <v>1062</v>
          </cell>
          <cell r="W464" t="str">
            <v>MS</v>
          </cell>
          <cell r="X464">
            <v>5.125</v>
          </cell>
          <cell r="Y464">
            <v>2.72</v>
          </cell>
          <cell r="Z464">
            <v>2.6884716816631105E-3</v>
          </cell>
          <cell r="AA464">
            <v>40451</v>
          </cell>
          <cell r="AB464">
            <v>24486.26</v>
          </cell>
          <cell r="AC464">
            <v>9.0500000000000011E-2</v>
          </cell>
          <cell r="AD464">
            <v>1</v>
          </cell>
          <cell r="AE464">
            <v>111.309</v>
          </cell>
          <cell r="AF464" t="str">
            <v>AA-</v>
          </cell>
          <cell r="AG464">
            <v>110.693</v>
          </cell>
          <cell r="AH464">
            <v>1.6</v>
          </cell>
          <cell r="AI464">
            <v>1.2</v>
          </cell>
          <cell r="AJ464">
            <v>1.5814539303900649E-3</v>
          </cell>
          <cell r="AK464">
            <v>1.9591288270512722E-3</v>
          </cell>
          <cell r="AL464" t="str">
            <v>AA-</v>
          </cell>
          <cell r="AM464" t="str">
            <v>Aa2</v>
          </cell>
          <cell r="AN464" t="str">
            <v>AA-</v>
          </cell>
          <cell r="AO464" t="str">
            <v>Financial</v>
          </cell>
          <cell r="AP464" t="str">
            <v>Banks</v>
          </cell>
          <cell r="AQ464" t="str">
            <v>UNITED STATES</v>
          </cell>
          <cell r="AR464" t="str">
            <v>#N/A Field Not Applicable</v>
          </cell>
        </row>
        <row r="465">
          <cell r="A465" t="str">
            <v>CP Ltd</v>
          </cell>
          <cell r="B465" t="str">
            <v>BlackRock</v>
          </cell>
          <cell r="C465" t="str">
            <v>13407172</v>
          </cell>
          <cell r="D465" t="str">
            <v>USD</v>
          </cell>
          <cell r="E465" t="str">
            <v>005</v>
          </cell>
          <cell r="F465" t="str">
            <v>070</v>
          </cell>
          <cell r="G465" t="str">
            <v>BANK OF NOVA SCOTIA</v>
          </cell>
          <cell r="H465" t="str">
            <v>2.25 22 JAN 2013</v>
          </cell>
          <cell r="I465" t="str">
            <v>B064149A56</v>
          </cell>
          <cell r="J465" t="str">
            <v>B</v>
          </cell>
          <cell r="K465" t="str">
            <v>ZZZ</v>
          </cell>
          <cell r="L465">
            <v>8625</v>
          </cell>
          <cell r="M465">
            <v>2030679.45</v>
          </cell>
          <cell r="N465">
            <v>2034060</v>
          </cell>
          <cell r="O465">
            <v>2057640</v>
          </cell>
          <cell r="P465">
            <v>2000000</v>
          </cell>
          <cell r="Q465">
            <v>2066265</v>
          </cell>
          <cell r="R465" t="str">
            <v>JJ   22</v>
          </cell>
          <cell r="S465">
            <v>41296</v>
          </cell>
          <cell r="T465">
            <v>2013</v>
          </cell>
          <cell r="U465">
            <v>1</v>
          </cell>
          <cell r="V465">
            <v>845</v>
          </cell>
          <cell r="W465" t="str">
            <v>MS</v>
          </cell>
          <cell r="X465">
            <v>2.25</v>
          </cell>
          <cell r="Y465">
            <v>2.25</v>
          </cell>
          <cell r="Z465">
            <v>2.0511789296705496E-3</v>
          </cell>
          <cell r="AA465">
            <v>40451</v>
          </cell>
          <cell r="AB465">
            <v>26960.55</v>
          </cell>
          <cell r="AC465">
            <v>6.2400000000000004E-2</v>
          </cell>
          <cell r="AD465">
            <v>1</v>
          </cell>
          <cell r="AE465">
            <v>102.88200000000001</v>
          </cell>
          <cell r="AF465" t="str">
            <v>AA-</v>
          </cell>
          <cell r="AG465">
            <v>101.70300000000002</v>
          </cell>
          <cell r="AH465">
            <v>1.6</v>
          </cell>
          <cell r="AI465">
            <v>1</v>
          </cell>
          <cell r="AJ465">
            <v>1.4586161277657243E-3</v>
          </cell>
          <cell r="AK465">
            <v>1.8069555164360062E-3</v>
          </cell>
          <cell r="AL465" t="str">
            <v>AA-</v>
          </cell>
          <cell r="AM465" t="str">
            <v>Aa1</v>
          </cell>
          <cell r="AN465" t="str">
            <v>AA-</v>
          </cell>
          <cell r="AO465" t="str">
            <v>Financial</v>
          </cell>
          <cell r="AP465" t="str">
            <v>Banks</v>
          </cell>
          <cell r="AQ465" t="str">
            <v>CANADA</v>
          </cell>
          <cell r="AR465" t="str">
            <v>#N/A Field Not Applicable</v>
          </cell>
        </row>
        <row r="466">
          <cell r="A466" t="str">
            <v>CP Ltd</v>
          </cell>
          <cell r="B466" t="str">
            <v>BlackRock</v>
          </cell>
          <cell r="C466" t="str">
            <v>13407172</v>
          </cell>
          <cell r="D466" t="str">
            <v>USD</v>
          </cell>
          <cell r="E466" t="str">
            <v>285</v>
          </cell>
          <cell r="F466" t="str">
            <v>070</v>
          </cell>
          <cell r="G466" t="str">
            <v>COMMONWEALTH BANK AU</v>
          </cell>
          <cell r="H466" t="str">
            <v>2.5 10 DEC 2012</v>
          </cell>
          <cell r="I466" t="str">
            <v>B20272BAC8</v>
          </cell>
          <cell r="J466" t="str">
            <v>B</v>
          </cell>
          <cell r="K466" t="str">
            <v>ZZZ</v>
          </cell>
          <cell r="L466">
            <v>26979.17</v>
          </cell>
          <cell r="M466">
            <v>3565105.56</v>
          </cell>
          <cell r="N466">
            <v>3573640</v>
          </cell>
          <cell r="O466">
            <v>3637812.5</v>
          </cell>
          <cell r="P466">
            <v>3500000</v>
          </cell>
          <cell r="Q466">
            <v>3664791.67</v>
          </cell>
          <cell r="R466" t="str">
            <v>JD   10</v>
          </cell>
          <cell r="S466">
            <v>41253</v>
          </cell>
          <cell r="T466">
            <v>2012</v>
          </cell>
          <cell r="U466">
            <v>12</v>
          </cell>
          <cell r="V466">
            <v>802</v>
          </cell>
          <cell r="W466" t="str">
            <v>MS</v>
          </cell>
          <cell r="X466">
            <v>2.5</v>
          </cell>
          <cell r="Y466">
            <v>2.13</v>
          </cell>
          <cell r="Z466">
            <v>3.4090365033723471E-3</v>
          </cell>
          <cell r="AA466">
            <v>40451</v>
          </cell>
          <cell r="AB466">
            <v>72706.94</v>
          </cell>
          <cell r="AC466">
            <v>5.67E-2</v>
          </cell>
          <cell r="AD466">
            <v>1</v>
          </cell>
          <cell r="AE466">
            <v>103.93799999999999</v>
          </cell>
          <cell r="AF466" t="str">
            <v>AAA</v>
          </cell>
          <cell r="AG466">
            <v>102.104</v>
          </cell>
          <cell r="AH466">
            <v>1.6</v>
          </cell>
          <cell r="AI466">
            <v>0.7</v>
          </cell>
          <cell r="AJ466">
            <v>2.5607785940825146E-3</v>
          </cell>
          <cell r="AK466">
            <v>3.1723308956116522E-3</v>
          </cell>
          <cell r="AL466" t="str">
            <v>AAA</v>
          </cell>
          <cell r="AM466" t="str">
            <v>Aaa</v>
          </cell>
          <cell r="AN466" t="str">
            <v>AAA</v>
          </cell>
          <cell r="AO466" t="str">
            <v>Financial</v>
          </cell>
          <cell r="AP466" t="str">
            <v>Banks</v>
          </cell>
          <cell r="AQ466" t="str">
            <v>AUSTRALIA</v>
          </cell>
          <cell r="AR466" t="str">
            <v>#N/A Field Not Applicable</v>
          </cell>
        </row>
        <row r="467">
          <cell r="A467" t="str">
            <v>CP Ltd</v>
          </cell>
          <cell r="B467" t="str">
            <v>BlackRock</v>
          </cell>
          <cell r="C467" t="str">
            <v>13407172</v>
          </cell>
          <cell r="D467" t="str">
            <v>USD</v>
          </cell>
          <cell r="E467" t="str">
            <v>600</v>
          </cell>
          <cell r="F467" t="str">
            <v>070</v>
          </cell>
          <cell r="G467" t="str">
            <v>EURO INV BANK</v>
          </cell>
          <cell r="H467" t="str">
            <v>1.750 SEP 14 12</v>
          </cell>
          <cell r="I467" t="str">
            <v>B41FN79</v>
          </cell>
          <cell r="J467" t="str">
            <v>B</v>
          </cell>
          <cell r="K467" t="str">
            <v>ZZZ</v>
          </cell>
          <cell r="L467">
            <v>1322.22</v>
          </cell>
          <cell r="M467">
            <v>1602729.19</v>
          </cell>
          <cell r="N467">
            <v>1604097.6</v>
          </cell>
          <cell r="O467">
            <v>1637280</v>
          </cell>
          <cell r="P467">
            <v>1600000</v>
          </cell>
          <cell r="Q467">
            <v>1638602.22</v>
          </cell>
          <cell r="R467" t="str">
            <v>MS   14</v>
          </cell>
          <cell r="S467">
            <v>41166</v>
          </cell>
          <cell r="T467">
            <v>2012</v>
          </cell>
          <cell r="U467">
            <v>9</v>
          </cell>
          <cell r="V467">
            <v>715</v>
          </cell>
          <cell r="W467" t="str">
            <v>MS</v>
          </cell>
          <cell r="X467">
            <v>1.75</v>
          </cell>
          <cell r="Y467">
            <v>1.92</v>
          </cell>
          <cell r="Z467">
            <v>1.3814686379821663E-3</v>
          </cell>
          <cell r="AA467">
            <v>40451</v>
          </cell>
          <cell r="AB467">
            <v>34550.81</v>
          </cell>
          <cell r="AC467">
            <v>4.6900000000000004E-2</v>
          </cell>
          <cell r="AD467">
            <v>1</v>
          </cell>
          <cell r="AE467">
            <v>102.33</v>
          </cell>
          <cell r="AF467" t="str">
            <v>AAA</v>
          </cell>
          <cell r="AG467">
            <v>100.256</v>
          </cell>
          <cell r="AH467">
            <v>1.7</v>
          </cell>
          <cell r="AI467">
            <v>0.6</v>
          </cell>
          <cell r="AJ467">
            <v>1.2231753565467096E-3</v>
          </cell>
          <cell r="AK467">
            <v>1.5152879609703939E-3</v>
          </cell>
          <cell r="AL467" t="str">
            <v>AAA</v>
          </cell>
          <cell r="AM467" t="str">
            <v>Aaa</v>
          </cell>
          <cell r="AN467" t="str">
            <v>AAA</v>
          </cell>
          <cell r="AO467" t="str">
            <v>Government</v>
          </cell>
          <cell r="AP467" t="str">
            <v>Multi-National</v>
          </cell>
          <cell r="AQ467" t="str">
            <v>SNAT</v>
          </cell>
          <cell r="AR467" t="str">
            <v>#N/A Field Not Applicable</v>
          </cell>
        </row>
        <row r="468">
          <cell r="A468" t="str">
            <v>CP Ltd</v>
          </cell>
          <cell r="B468" t="str">
            <v>BlackRock</v>
          </cell>
          <cell r="C468" t="str">
            <v>13407172</v>
          </cell>
          <cell r="D468" t="str">
            <v>USD</v>
          </cell>
          <cell r="E468" t="str">
            <v>015</v>
          </cell>
          <cell r="F468" t="str">
            <v>070</v>
          </cell>
          <cell r="G468" t="str">
            <v>HONEYWELL INTL</v>
          </cell>
          <cell r="H468" t="str">
            <v>5.625 01 AUG 2012</v>
          </cell>
          <cell r="I468" t="str">
            <v>B438516AV8</v>
          </cell>
          <cell r="J468" t="str">
            <v>B</v>
          </cell>
          <cell r="K468" t="str">
            <v>ZZZ</v>
          </cell>
          <cell r="L468">
            <v>19265.62</v>
          </cell>
          <cell r="M468">
            <v>2204596.7999999998</v>
          </cell>
          <cell r="N468">
            <v>2256580.5</v>
          </cell>
          <cell r="O468">
            <v>2232531.4500000002</v>
          </cell>
          <cell r="P468">
            <v>2055000</v>
          </cell>
          <cell r="Q468">
            <v>2251797.0699999998</v>
          </cell>
          <cell r="R468" t="str">
            <v>FA    1</v>
          </cell>
          <cell r="S468">
            <v>41122</v>
          </cell>
          <cell r="T468">
            <v>2012</v>
          </cell>
          <cell r="U468">
            <v>8</v>
          </cell>
          <cell r="V468">
            <v>671</v>
          </cell>
          <cell r="W468" t="str">
            <v>MS</v>
          </cell>
          <cell r="X468">
            <v>5.625</v>
          </cell>
          <cell r="Y468">
            <v>1.75</v>
          </cell>
          <cell r="Z468">
            <v>1.731995965524075E-3</v>
          </cell>
          <cell r="AA468">
            <v>40451</v>
          </cell>
          <cell r="AB468">
            <v>27934.65</v>
          </cell>
          <cell r="AC468">
            <v>4.0199999999999993E-2</v>
          </cell>
          <cell r="AD468">
            <v>1</v>
          </cell>
          <cell r="AE468">
            <v>108.639</v>
          </cell>
          <cell r="AF468" t="str">
            <v>A</v>
          </cell>
          <cell r="AG468">
            <v>109.809</v>
          </cell>
          <cell r="AH468">
            <v>1.6</v>
          </cell>
          <cell r="AI468">
            <v>0.9</v>
          </cell>
          <cell r="AJ468">
            <v>1.5835391684791544E-3</v>
          </cell>
          <cell r="AK468">
            <v>1.9617120512433247E-3</v>
          </cell>
          <cell r="AL468" t="str">
            <v xml:space="preserve">A </v>
          </cell>
          <cell r="AM468" t="str">
            <v>A2</v>
          </cell>
          <cell r="AN468" t="str">
            <v xml:space="preserve">A </v>
          </cell>
          <cell r="AO468" t="str">
            <v>Industrial</v>
          </cell>
          <cell r="AP468" t="str">
            <v>Miscellaneous Manufactur</v>
          </cell>
          <cell r="AQ468" t="str">
            <v>UNITED STATES</v>
          </cell>
          <cell r="AR468" t="str">
            <v>#N/A Field Not Applicable</v>
          </cell>
        </row>
        <row r="469">
          <cell r="A469" t="str">
            <v>CP Ltd</v>
          </cell>
          <cell r="B469" t="str">
            <v>BlackRock</v>
          </cell>
          <cell r="C469" t="str">
            <v>13407172</v>
          </cell>
          <cell r="D469" t="str">
            <v>USD</v>
          </cell>
          <cell r="E469" t="str">
            <v>600</v>
          </cell>
          <cell r="F469" t="str">
            <v>070</v>
          </cell>
          <cell r="G469" t="str">
            <v>INTER-AMERICAN DEVEL</v>
          </cell>
          <cell r="H469" t="str">
            <v>1.75 22 OCT 2012</v>
          </cell>
          <cell r="I469" t="str">
            <v>B4581X0BH0</v>
          </cell>
          <cell r="J469" t="str">
            <v>B</v>
          </cell>
          <cell r="K469" t="str">
            <v>ZZZ</v>
          </cell>
          <cell r="L469">
            <v>9275</v>
          </cell>
          <cell r="M469">
            <v>1199020.2</v>
          </cell>
          <cell r="N469">
            <v>1198572</v>
          </cell>
          <cell r="O469">
            <v>1228125</v>
          </cell>
          <cell r="P469">
            <v>1200000</v>
          </cell>
          <cell r="Q469">
            <v>1237400</v>
          </cell>
          <cell r="R469" t="str">
            <v>AO   22</v>
          </cell>
          <cell r="S469">
            <v>41204</v>
          </cell>
          <cell r="T469">
            <v>2012</v>
          </cell>
          <cell r="U469">
            <v>10</v>
          </cell>
          <cell r="V469">
            <v>753</v>
          </cell>
          <cell r="W469" t="str">
            <v>MS</v>
          </cell>
          <cell r="X469">
            <v>1.75</v>
          </cell>
          <cell r="Y469">
            <v>2</v>
          </cell>
          <cell r="Z469">
            <v>1.0765548208734297E-3</v>
          </cell>
          <cell r="AA469">
            <v>40451</v>
          </cell>
          <cell r="AB469">
            <v>29104.799999999999</v>
          </cell>
          <cell r="AC469">
            <v>5.1200000000000002E-2</v>
          </cell>
          <cell r="AD469">
            <v>1</v>
          </cell>
          <cell r="AE469">
            <v>102.34399999999999</v>
          </cell>
          <cell r="AF469" t="str">
            <v>AAA</v>
          </cell>
          <cell r="AG469">
            <v>99.881</v>
          </cell>
          <cell r="AH469">
            <v>1.8</v>
          </cell>
          <cell r="AI469">
            <v>0.6</v>
          </cell>
          <cell r="AJ469">
            <v>9.6889933878608681E-4</v>
          </cell>
          <cell r="AK469">
            <v>1.2002870198429046E-3</v>
          </cell>
          <cell r="AL469" t="str">
            <v>AAA</v>
          </cell>
          <cell r="AM469" t="str">
            <v>Aaa</v>
          </cell>
          <cell r="AN469" t="str">
            <v>AAA</v>
          </cell>
          <cell r="AO469" t="str">
            <v>Government</v>
          </cell>
          <cell r="AP469" t="str">
            <v>Multi-National</v>
          </cell>
          <cell r="AQ469" t="str">
            <v>SNAT</v>
          </cell>
          <cell r="AR469" t="str">
            <v>#N/A Field Not Applicable</v>
          </cell>
        </row>
        <row r="470">
          <cell r="A470" t="str">
            <v>CP Ltd</v>
          </cell>
          <cell r="B470" t="str">
            <v>BlackRock</v>
          </cell>
          <cell r="C470" t="str">
            <v>13407172</v>
          </cell>
          <cell r="D470" t="str">
            <v>USD</v>
          </cell>
          <cell r="E470" t="str">
            <v>600</v>
          </cell>
          <cell r="F470" t="str">
            <v>070</v>
          </cell>
          <cell r="G470" t="str">
            <v>INTL BK RECON &amp; DEV</v>
          </cell>
          <cell r="H470" t="str">
            <v>3.125 15 NOV 2011</v>
          </cell>
          <cell r="I470" t="str">
            <v>B459058AE3</v>
          </cell>
          <cell r="J470" t="str">
            <v>B</v>
          </cell>
          <cell r="K470" t="str">
            <v>ZZZ</v>
          </cell>
          <cell r="L470">
            <v>35416.67</v>
          </cell>
          <cell r="M470">
            <v>3073501.29</v>
          </cell>
          <cell r="N470">
            <v>3125490</v>
          </cell>
          <cell r="O470">
            <v>3089062.5</v>
          </cell>
          <cell r="P470">
            <v>3000000</v>
          </cell>
          <cell r="Q470">
            <v>3124479.17</v>
          </cell>
          <cell r="R470" t="str">
            <v>MN   15</v>
          </cell>
          <cell r="S470">
            <v>40862</v>
          </cell>
          <cell r="T470">
            <v>2011</v>
          </cell>
          <cell r="U470">
            <v>11</v>
          </cell>
          <cell r="V470">
            <v>411</v>
          </cell>
          <cell r="W470" t="str">
            <v>MS</v>
          </cell>
          <cell r="X470">
            <v>3.125</v>
          </cell>
          <cell r="Y470">
            <v>1.1000000000000001</v>
          </cell>
          <cell r="Z470">
            <v>1.5177692143056583E-3</v>
          </cell>
          <cell r="AA470">
            <v>40451</v>
          </cell>
          <cell r="AB470">
            <v>15561.21</v>
          </cell>
          <cell r="AC470">
            <v>1.78E-2</v>
          </cell>
          <cell r="AD470">
            <v>1</v>
          </cell>
          <cell r="AE470">
            <v>102.96899999999999</v>
          </cell>
          <cell r="AF470" t="str">
            <v>AAA</v>
          </cell>
          <cell r="AG470">
            <v>104.18300000000001</v>
          </cell>
          <cell r="AH470">
            <v>0.9</v>
          </cell>
          <cell r="AI470">
            <v>0.5</v>
          </cell>
          <cell r="AJ470">
            <v>1.2418111753409932E-3</v>
          </cell>
          <cell r="AK470">
            <v>1.5383742925504605E-3</v>
          </cell>
          <cell r="AL470" t="str">
            <v>AAA</v>
          </cell>
          <cell r="AM470" t="str">
            <v>Aaa</v>
          </cell>
          <cell r="AN470" t="str">
            <v>AAA</v>
          </cell>
          <cell r="AO470" t="str">
            <v>Government</v>
          </cell>
          <cell r="AP470" t="str">
            <v>Multi-National</v>
          </cell>
          <cell r="AQ470" t="str">
            <v>SNAT</v>
          </cell>
          <cell r="AR470" t="str">
            <v>#N/A Field Not Applicable</v>
          </cell>
        </row>
        <row r="471">
          <cell r="A471" t="str">
            <v>CP Ltd</v>
          </cell>
          <cell r="B471" t="str">
            <v>BlackRock</v>
          </cell>
          <cell r="C471" t="str">
            <v>13407172</v>
          </cell>
          <cell r="D471" t="str">
            <v>USD</v>
          </cell>
          <cell r="E471" t="str">
            <v>150</v>
          </cell>
          <cell r="F471" t="str">
            <v>070</v>
          </cell>
          <cell r="G471" t="str">
            <v>KFW</v>
          </cell>
          <cell r="H471" t="str">
            <v>4 15 OCT 2013</v>
          </cell>
          <cell r="I471" t="str">
            <v>B500769CW2</v>
          </cell>
          <cell r="J471" t="str">
            <v>B</v>
          </cell>
          <cell r="K471" t="str">
            <v>ZZZ</v>
          </cell>
          <cell r="L471">
            <v>29142.22</v>
          </cell>
          <cell r="M471">
            <v>1658352.7</v>
          </cell>
          <cell r="N471">
            <v>1681293.8</v>
          </cell>
          <cell r="O471">
            <v>1723100.6</v>
          </cell>
          <cell r="P471">
            <v>1580000</v>
          </cell>
          <cell r="Q471">
            <v>1752242.82</v>
          </cell>
          <cell r="R471" t="str">
            <v>AO   15</v>
          </cell>
          <cell r="S471">
            <v>41562</v>
          </cell>
          <cell r="T471">
            <v>2013</v>
          </cell>
          <cell r="U471">
            <v>10</v>
          </cell>
          <cell r="V471">
            <v>1111</v>
          </cell>
          <cell r="W471" t="str">
            <v>MS</v>
          </cell>
          <cell r="X471">
            <v>4</v>
          </cell>
          <cell r="Y471">
            <v>2.84</v>
          </cell>
          <cell r="Z471">
            <v>2.1143403449989631E-3</v>
          </cell>
          <cell r="AA471">
            <v>40451</v>
          </cell>
          <cell r="AB471">
            <v>64747.9</v>
          </cell>
          <cell r="AC471">
            <v>9.849999999999999E-2</v>
          </cell>
          <cell r="AD471">
            <v>1</v>
          </cell>
          <cell r="AE471">
            <v>109.057</v>
          </cell>
          <cell r="AF471" t="str">
            <v>AAA</v>
          </cell>
          <cell r="AG471">
            <v>106.411</v>
          </cell>
          <cell r="AH471">
            <v>2.2999999999999998</v>
          </cell>
          <cell r="AI471">
            <v>1</v>
          </cell>
          <cell r="AJ471">
            <v>1.7123178850343712E-3</v>
          </cell>
          <cell r="AK471">
            <v>2.1212450550607436E-3</v>
          </cell>
          <cell r="AL471" t="str">
            <v>AAA</v>
          </cell>
          <cell r="AM471" t="str">
            <v>Aaa</v>
          </cell>
          <cell r="AN471" t="str">
            <v>AAA</v>
          </cell>
          <cell r="AO471" t="str">
            <v>Financial</v>
          </cell>
          <cell r="AP471" t="str">
            <v>Banks</v>
          </cell>
          <cell r="AQ471" t="str">
            <v>GERMANY</v>
          </cell>
          <cell r="AR471" t="str">
            <v>#N/A Field Not Applicable</v>
          </cell>
        </row>
        <row r="472">
          <cell r="A472" t="str">
            <v>CP Ltd</v>
          </cell>
          <cell r="B472" t="str">
            <v>BlackRock</v>
          </cell>
          <cell r="C472" t="str">
            <v>13407172</v>
          </cell>
          <cell r="D472" t="str">
            <v>USD</v>
          </cell>
          <cell r="E472" t="str">
            <v>150</v>
          </cell>
          <cell r="F472" t="str">
            <v>070</v>
          </cell>
          <cell r="G472" t="str">
            <v>KFW GROUP</v>
          </cell>
          <cell r="H472" t="str">
            <v>3.25 14 OCT 2011</v>
          </cell>
          <cell r="I472" t="str">
            <v>B500769CX0</v>
          </cell>
          <cell r="J472" t="str">
            <v>B</v>
          </cell>
          <cell r="K472" t="str">
            <v>ZZZ</v>
          </cell>
          <cell r="L472">
            <v>15076.39</v>
          </cell>
          <cell r="M472">
            <v>1024119.48</v>
          </cell>
          <cell r="N472">
            <v>1043900</v>
          </cell>
          <cell r="O472">
            <v>1029500</v>
          </cell>
          <cell r="P472">
            <v>1000000</v>
          </cell>
          <cell r="Q472">
            <v>1044576.39</v>
          </cell>
          <cell r="R472" t="str">
            <v>AO   14</v>
          </cell>
          <cell r="S472">
            <v>40830</v>
          </cell>
          <cell r="T472">
            <v>2011</v>
          </cell>
          <cell r="U472">
            <v>10</v>
          </cell>
          <cell r="V472">
            <v>379</v>
          </cell>
          <cell r="W472" t="str">
            <v>MS</v>
          </cell>
          <cell r="X472">
            <v>3.25</v>
          </cell>
          <cell r="Y472">
            <v>1.01</v>
          </cell>
          <cell r="Z472">
            <v>4.6435663509998998E-4</v>
          </cell>
          <cell r="AA472">
            <v>40451</v>
          </cell>
          <cell r="AB472">
            <v>5380.52</v>
          </cell>
          <cell r="AC472">
            <v>1.55E-2</v>
          </cell>
          <cell r="AD472">
            <v>1</v>
          </cell>
          <cell r="AE472">
            <v>102.95</v>
          </cell>
          <cell r="AF472" t="str">
            <v>AAA</v>
          </cell>
          <cell r="AG472">
            <v>104.39</v>
          </cell>
          <cell r="AH472">
            <v>0.9</v>
          </cell>
          <cell r="AI472">
            <v>0.4</v>
          </cell>
          <cell r="AJ472">
            <v>4.1378314018810991E-4</v>
          </cell>
          <cell r="AK472">
            <v>5.1260075460457847E-4</v>
          </cell>
          <cell r="AL472" t="str">
            <v>AAA</v>
          </cell>
          <cell r="AM472" t="str">
            <v>Aaa</v>
          </cell>
          <cell r="AN472" t="str">
            <v>AAA</v>
          </cell>
          <cell r="AO472" t="str">
            <v>Financial</v>
          </cell>
          <cell r="AP472" t="str">
            <v>Banks</v>
          </cell>
          <cell r="AQ472" t="str">
            <v>GERMANY</v>
          </cell>
          <cell r="AR472" t="str">
            <v>#N/A Field Not Applicable</v>
          </cell>
        </row>
        <row r="473">
          <cell r="A473" t="str">
            <v>CP Ltd</v>
          </cell>
          <cell r="B473" t="str">
            <v>BlackRock</v>
          </cell>
          <cell r="C473" t="str">
            <v>13407172</v>
          </cell>
          <cell r="D473" t="str">
            <v>USD</v>
          </cell>
          <cell r="E473" t="str">
            <v>205</v>
          </cell>
          <cell r="F473" t="str">
            <v>070</v>
          </cell>
          <cell r="G473" t="str">
            <v>LEASEPLAN CORP NV</v>
          </cell>
          <cell r="H473" t="str">
            <v>3.0 07 MAY 2012</v>
          </cell>
          <cell r="I473" t="str">
            <v>B52205VAA3</v>
          </cell>
          <cell r="J473" t="str">
            <v>B</v>
          </cell>
          <cell r="K473" t="str">
            <v>ZZZ</v>
          </cell>
          <cell r="L473">
            <v>18000</v>
          </cell>
          <cell r="M473">
            <v>1529864.49</v>
          </cell>
          <cell r="N473">
            <v>1547865</v>
          </cell>
          <cell r="O473">
            <v>1549965</v>
          </cell>
          <cell r="P473">
            <v>1500000</v>
          </cell>
          <cell r="Q473">
            <v>1567965</v>
          </cell>
          <cell r="R473" t="str">
            <v>MN    7</v>
          </cell>
          <cell r="S473">
            <v>41036</v>
          </cell>
          <cell r="T473">
            <v>2012</v>
          </cell>
          <cell r="U473">
            <v>5</v>
          </cell>
          <cell r="V473">
            <v>585</v>
          </cell>
          <cell r="W473" t="str">
            <v>MS</v>
          </cell>
          <cell r="X473">
            <v>3</v>
          </cell>
          <cell r="Y473">
            <v>1.55</v>
          </cell>
          <cell r="Z473">
            <v>1.0645457172399953E-3</v>
          </cell>
          <cell r="AA473">
            <v>40451</v>
          </cell>
          <cell r="AB473">
            <v>20100.509999999998</v>
          </cell>
          <cell r="AC473">
            <v>3.2300000000000002E-2</v>
          </cell>
          <cell r="AD473">
            <v>1</v>
          </cell>
          <cell r="AE473">
            <v>103.331</v>
          </cell>
          <cell r="AF473" t="str">
            <v>AAA</v>
          </cell>
          <cell r="AG473">
            <v>103.191</v>
          </cell>
          <cell r="AH473">
            <v>1.7</v>
          </cell>
          <cell r="AI473">
            <v>0.9</v>
          </cell>
          <cell r="AJ473">
            <v>1.1675662705212852E-3</v>
          </cell>
          <cell r="AK473">
            <v>1.4463985919000524E-3</v>
          </cell>
          <cell r="AL473" t="str">
            <v>AAA</v>
          </cell>
          <cell r="AM473" t="str">
            <v>Aaa</v>
          </cell>
          <cell r="AN473" t="str">
            <v>AAA</v>
          </cell>
          <cell r="AO473" t="str">
            <v>Financial</v>
          </cell>
          <cell r="AP473" t="str">
            <v>Diversified Finan Serv</v>
          </cell>
          <cell r="AQ473" t="str">
            <v>NETHERLANDS</v>
          </cell>
          <cell r="AR473" t="str">
            <v>#N/A Field Not Applicable</v>
          </cell>
        </row>
        <row r="474">
          <cell r="A474" t="str">
            <v>CP Ltd</v>
          </cell>
          <cell r="B474" t="str">
            <v>BlackRock</v>
          </cell>
          <cell r="C474" t="str">
            <v>13407172</v>
          </cell>
          <cell r="D474" t="str">
            <v>USD</v>
          </cell>
          <cell r="E474" t="str">
            <v>015</v>
          </cell>
          <cell r="F474" t="str">
            <v>070</v>
          </cell>
          <cell r="G474" t="str">
            <v>MET LIFE GLOB FUNDIN</v>
          </cell>
          <cell r="H474" t="str">
            <v>2.625 17 SEP 2012</v>
          </cell>
          <cell r="I474" t="str">
            <v>B59217EBZ6</v>
          </cell>
          <cell r="J474" t="str">
            <v>B</v>
          </cell>
          <cell r="K474" t="str">
            <v>ZZZ</v>
          </cell>
          <cell r="L474">
            <v>838.54</v>
          </cell>
          <cell r="M474">
            <v>752158.08</v>
          </cell>
          <cell r="N474">
            <v>753202.5</v>
          </cell>
          <cell r="O474">
            <v>773490</v>
          </cell>
          <cell r="P474">
            <v>750000</v>
          </cell>
          <cell r="Q474">
            <v>774328.54</v>
          </cell>
          <cell r="R474" t="str">
            <v>MS   17</v>
          </cell>
          <cell r="S474">
            <v>41169</v>
          </cell>
          <cell r="T474">
            <v>2012</v>
          </cell>
          <cell r="U474">
            <v>9</v>
          </cell>
          <cell r="V474">
            <v>718</v>
          </cell>
          <cell r="W474" t="str">
            <v>MS</v>
          </cell>
          <cell r="X474">
            <v>2.875</v>
          </cell>
          <cell r="Y474">
            <v>1.91</v>
          </cell>
          <cell r="Z474">
            <v>6.449442084163154E-4</v>
          </cell>
          <cell r="AA474">
            <v>40451</v>
          </cell>
          <cell r="AB474">
            <v>21331.919999999998</v>
          </cell>
          <cell r="AC474">
            <v>4.6500000000000007E-2</v>
          </cell>
          <cell r="AD474">
            <v>1</v>
          </cell>
          <cell r="AE474">
            <v>103.13200000000001</v>
          </cell>
          <cell r="AF474" t="str">
            <v>AA-</v>
          </cell>
          <cell r="AG474">
            <v>100.42700000000001</v>
          </cell>
          <cell r="AH474">
            <v>2.7</v>
          </cell>
          <cell r="AI474">
            <v>1.3</v>
          </cell>
          <cell r="AJ474">
            <v>9.1170123702829944E-4</v>
          </cell>
          <cell r="AK474">
            <v>1.1294291542719144E-3</v>
          </cell>
          <cell r="AL474" t="str">
            <v>AA-</v>
          </cell>
          <cell r="AM474" t="str">
            <v>Aa3</v>
          </cell>
          <cell r="AN474" t="str">
            <v>AA-</v>
          </cell>
          <cell r="AO474" t="str">
            <v>Financial</v>
          </cell>
          <cell r="AP474" t="str">
            <v>Insurance</v>
          </cell>
          <cell r="AQ474" t="str">
            <v>UNITED STATES</v>
          </cell>
          <cell r="AR474" t="str">
            <v>#N/A Field Not Applicable</v>
          </cell>
        </row>
        <row r="475">
          <cell r="A475" t="str">
            <v>CP Ltd</v>
          </cell>
          <cell r="B475" t="str">
            <v>BlackRock</v>
          </cell>
          <cell r="C475" t="str">
            <v>13407172</v>
          </cell>
          <cell r="D475" t="str">
            <v>USD</v>
          </cell>
          <cell r="E475" t="str">
            <v>015</v>
          </cell>
          <cell r="F475" t="str">
            <v>070</v>
          </cell>
          <cell r="G475" t="str">
            <v>NEW YORK LIFE GLB FD</v>
          </cell>
          <cell r="H475" t="str">
            <v>2.25 14 DEC 2012</v>
          </cell>
          <cell r="I475" t="str">
            <v>B64952WAS2</v>
          </cell>
          <cell r="J475" t="str">
            <v>B</v>
          </cell>
          <cell r="K475" t="str">
            <v>ZZZ</v>
          </cell>
          <cell r="L475">
            <v>5350</v>
          </cell>
          <cell r="M475">
            <v>798427.64</v>
          </cell>
          <cell r="N475">
            <v>797744</v>
          </cell>
          <cell r="O475">
            <v>820192</v>
          </cell>
          <cell r="P475">
            <v>800000</v>
          </cell>
          <cell r="Q475">
            <v>825542</v>
          </cell>
          <cell r="R475" t="str">
            <v>JD   14</v>
          </cell>
          <cell r="S475">
            <v>41257</v>
          </cell>
          <cell r="T475">
            <v>2012</v>
          </cell>
          <cell r="U475">
            <v>12</v>
          </cell>
          <cell r="V475">
            <v>806</v>
          </cell>
          <cell r="W475" t="str">
            <v>MS</v>
          </cell>
          <cell r="X475">
            <v>2.25</v>
          </cell>
          <cell r="Y475">
            <v>2.14</v>
          </cell>
          <cell r="Z475">
            <v>7.6705939041547182E-4</v>
          </cell>
          <cell r="AA475">
            <v>40451</v>
          </cell>
          <cell r="AB475">
            <v>21764.36</v>
          </cell>
          <cell r="AC475">
            <v>5.7200000000000001E-2</v>
          </cell>
          <cell r="AD475">
            <v>1</v>
          </cell>
          <cell r="AE475">
            <v>102.524</v>
          </cell>
          <cell r="AF475" t="str">
            <v>AAA</v>
          </cell>
          <cell r="AG475">
            <v>99.718000000000018</v>
          </cell>
          <cell r="AH475">
            <v>2.2999999999999998</v>
          </cell>
          <cell r="AI475">
            <v>1.1000000000000001</v>
          </cell>
          <cell r="AJ475">
            <v>8.2440962521289015E-4</v>
          </cell>
          <cell r="AK475">
            <v>1.0212909974903527E-3</v>
          </cell>
          <cell r="AL475" t="str">
            <v>AAA</v>
          </cell>
          <cell r="AM475" t="str">
            <v>Aaa</v>
          </cell>
          <cell r="AN475" t="str">
            <v>AAA</v>
          </cell>
          <cell r="AO475" t="str">
            <v>Financial</v>
          </cell>
          <cell r="AP475" t="str">
            <v>Insurance</v>
          </cell>
          <cell r="AQ475" t="str">
            <v>UNITED STATES</v>
          </cell>
          <cell r="AR475" t="str">
            <v>#N/A Field Not Applicable</v>
          </cell>
        </row>
        <row r="476">
          <cell r="A476" t="str">
            <v>CP Ltd</v>
          </cell>
          <cell r="B476" t="str">
            <v>BlackRock</v>
          </cell>
          <cell r="C476" t="str">
            <v>13407172</v>
          </cell>
          <cell r="D476" t="str">
            <v>USD</v>
          </cell>
          <cell r="E476" t="str">
            <v>015</v>
          </cell>
          <cell r="F476" t="str">
            <v>070</v>
          </cell>
          <cell r="G476" t="str">
            <v>NEW YORK LIFE GLOBAL</v>
          </cell>
          <cell r="H476" t="str">
            <v>4.65 09 MAY 201</v>
          </cell>
          <cell r="I476" t="str">
            <v>B64953BAP3</v>
          </cell>
          <cell r="J476" t="str">
            <v>B</v>
          </cell>
          <cell r="K476" t="str">
            <v>ZZZ</v>
          </cell>
          <cell r="L476">
            <v>10858.27</v>
          </cell>
          <cell r="M476">
            <v>613442.43000000005</v>
          </cell>
          <cell r="N476">
            <v>621694.71999999997</v>
          </cell>
          <cell r="O476">
            <v>641165.6</v>
          </cell>
          <cell r="P476">
            <v>592000</v>
          </cell>
          <cell r="Q476">
            <v>652023.87</v>
          </cell>
          <cell r="R476" t="str">
            <v>MN    9</v>
          </cell>
          <cell r="S476">
            <v>41403</v>
          </cell>
          <cell r="T476">
            <v>2013</v>
          </cell>
          <cell r="U476">
            <v>5</v>
          </cell>
          <cell r="V476">
            <v>952</v>
          </cell>
          <cell r="W476" t="str">
            <v>MS</v>
          </cell>
          <cell r="X476">
            <v>4.6500000000000004</v>
          </cell>
          <cell r="Y476">
            <v>2.4300000000000002</v>
          </cell>
          <cell r="Z476">
            <v>6.6920586700202895E-4</v>
          </cell>
          <cell r="AA476">
            <v>40451</v>
          </cell>
          <cell r="AB476">
            <v>27723.17</v>
          </cell>
          <cell r="AC476">
            <v>7.400000000000001E-2</v>
          </cell>
          <cell r="AD476">
            <v>1</v>
          </cell>
          <cell r="AE476">
            <v>108.30500000000001</v>
          </cell>
          <cell r="AF476" t="str">
            <v>AAA</v>
          </cell>
          <cell r="AG476">
            <v>105.01600000000001</v>
          </cell>
          <cell r="AH476">
            <v>3.2</v>
          </cell>
          <cell r="AI476">
            <v>1.4</v>
          </cell>
          <cell r="AJ476">
            <v>8.8125875489979122E-4</v>
          </cell>
          <cell r="AK476">
            <v>1.0917165512305831E-3</v>
          </cell>
          <cell r="AL476" t="str">
            <v>AAA</v>
          </cell>
          <cell r="AM476" t="str">
            <v>Aaa</v>
          </cell>
          <cell r="AN476" t="str">
            <v>AAA</v>
          </cell>
          <cell r="AO476" t="str">
            <v>Financial</v>
          </cell>
          <cell r="AP476" t="str">
            <v>Insurance</v>
          </cell>
          <cell r="AQ476" t="str">
            <v>UNITED STATES</v>
          </cell>
          <cell r="AR476" t="str">
            <v>#N/A Field Not Applicable</v>
          </cell>
        </row>
        <row r="477">
          <cell r="A477" t="str">
            <v>CP Ltd</v>
          </cell>
          <cell r="B477" t="str">
            <v>BlackRock</v>
          </cell>
          <cell r="C477" t="str">
            <v>13407172</v>
          </cell>
          <cell r="D477" t="str">
            <v>USD</v>
          </cell>
          <cell r="E477" t="str">
            <v>015</v>
          </cell>
          <cell r="F477" t="str">
            <v>070</v>
          </cell>
          <cell r="G477" t="str">
            <v>NOVARTIS CAPITAL COR</v>
          </cell>
          <cell r="H477" t="str">
            <v>1.9 24 APR 2013</v>
          </cell>
          <cell r="I477" t="str">
            <v>B66989HAB4</v>
          </cell>
          <cell r="J477" t="str">
            <v>B</v>
          </cell>
          <cell r="K477" t="str">
            <v>ZZZ</v>
          </cell>
          <cell r="L477">
            <v>58147.92</v>
          </cell>
          <cell r="M477">
            <v>5683551.1799999997</v>
          </cell>
          <cell r="N477">
            <v>5688160</v>
          </cell>
          <cell r="O477">
            <v>5799781.5</v>
          </cell>
          <cell r="P477">
            <v>5650000</v>
          </cell>
          <cell r="Q477">
            <v>5857929.4199999999</v>
          </cell>
          <cell r="R477" t="str">
            <v>AO   24</v>
          </cell>
          <cell r="S477">
            <v>41388</v>
          </cell>
          <cell r="T477">
            <v>2013</v>
          </cell>
          <cell r="U477">
            <v>4</v>
          </cell>
          <cell r="V477">
            <v>937</v>
          </cell>
          <cell r="W477" t="str">
            <v>MS</v>
          </cell>
          <cell r="X477">
            <v>1.9</v>
          </cell>
          <cell r="Y477">
            <v>2.48</v>
          </cell>
          <cell r="Z477">
            <v>6.3277761991935083E-3</v>
          </cell>
          <cell r="AA477">
            <v>40451</v>
          </cell>
          <cell r="AB477">
            <v>116230.32</v>
          </cell>
          <cell r="AC477">
            <v>7.5499999999999998E-2</v>
          </cell>
          <cell r="AD477">
            <v>1</v>
          </cell>
          <cell r="AE477">
            <v>102.65100000000001</v>
          </cell>
          <cell r="AF477" t="str">
            <v>AA-</v>
          </cell>
          <cell r="AG477">
            <v>100.675</v>
          </cell>
          <cell r="AH477">
            <v>1.7</v>
          </cell>
          <cell r="AI477">
            <v>0.9</v>
          </cell>
          <cell r="AJ477">
            <v>4.3375885236407105E-3</v>
          </cell>
          <cell r="AK477">
            <v>5.3734696618416714E-3</v>
          </cell>
          <cell r="AL477" t="str">
            <v>AA-</v>
          </cell>
          <cell r="AM477" t="str">
            <v>Aa2</v>
          </cell>
          <cell r="AN477" t="str">
            <v>AA-</v>
          </cell>
          <cell r="AO477" t="str">
            <v>Consumer, Non-cyclical</v>
          </cell>
          <cell r="AP477" t="str">
            <v>Pharmaceuticals</v>
          </cell>
          <cell r="AQ477" t="str">
            <v>UNITED STATES</v>
          </cell>
          <cell r="AR477" t="str">
            <v>#N/A Field Not Applicable</v>
          </cell>
        </row>
        <row r="478">
          <cell r="A478" t="str">
            <v>CP Ltd</v>
          </cell>
          <cell r="B478" t="str">
            <v>BlackRock</v>
          </cell>
          <cell r="C478" t="str">
            <v>13407172</v>
          </cell>
          <cell r="D478" t="str">
            <v>USD</v>
          </cell>
          <cell r="E478" t="str">
            <v>015</v>
          </cell>
          <cell r="F478" t="str">
            <v>070</v>
          </cell>
          <cell r="G478" t="str">
            <v>OCCIDENTAL PETROL</v>
          </cell>
          <cell r="H478" t="str">
            <v>7.0 01 NOV 2013</v>
          </cell>
          <cell r="I478" t="str">
            <v>B674599BW4</v>
          </cell>
          <cell r="J478" t="str">
            <v>B</v>
          </cell>
          <cell r="K478" t="str">
            <v>CAL</v>
          </cell>
          <cell r="L478">
            <v>107187.5</v>
          </cell>
          <cell r="M478">
            <v>4224284.46</v>
          </cell>
          <cell r="N478">
            <v>4287055.5</v>
          </cell>
          <cell r="O478">
            <v>4323233.25</v>
          </cell>
          <cell r="P478">
            <v>3675000</v>
          </cell>
          <cell r="Q478">
            <v>4430420.75</v>
          </cell>
          <cell r="R478" t="str">
            <v>MN    1</v>
          </cell>
          <cell r="S478">
            <v>41579</v>
          </cell>
          <cell r="T478">
            <v>2013</v>
          </cell>
          <cell r="U478">
            <v>11</v>
          </cell>
          <cell r="V478">
            <v>1128</v>
          </cell>
          <cell r="W478" t="str">
            <v>MS</v>
          </cell>
          <cell r="X478">
            <v>7</v>
          </cell>
          <cell r="Y478">
            <v>2.77</v>
          </cell>
          <cell r="Z478">
            <v>5.2530626366535721E-3</v>
          </cell>
          <cell r="AA478">
            <v>40451</v>
          </cell>
          <cell r="AB478">
            <v>98948.79</v>
          </cell>
          <cell r="AC478">
            <v>9.6000000000000002E-2</v>
          </cell>
          <cell r="AD478">
            <v>1</v>
          </cell>
          <cell r="AE478">
            <v>117.639</v>
          </cell>
          <cell r="AF478" t="str">
            <v>A</v>
          </cell>
          <cell r="AG478">
            <v>116.655</v>
          </cell>
          <cell r="AH478">
            <v>2</v>
          </cell>
          <cell r="AI478">
            <v>1.2</v>
          </cell>
          <cell r="AJ478">
            <v>3.7928250084141315E-3</v>
          </cell>
          <cell r="AK478">
            <v>4.6986084558987727E-3</v>
          </cell>
          <cell r="AL478" t="str">
            <v xml:space="preserve">A </v>
          </cell>
          <cell r="AM478" t="str">
            <v>A2</v>
          </cell>
          <cell r="AN478" t="str">
            <v xml:space="preserve">A </v>
          </cell>
          <cell r="AO478" t="str">
            <v>Energy</v>
          </cell>
          <cell r="AP478" t="str">
            <v>Oil&amp;Gas</v>
          </cell>
          <cell r="AQ478" t="str">
            <v>UNITED STATES</v>
          </cell>
          <cell r="AR478" t="str">
            <v>#N/A Field Not Applicable</v>
          </cell>
        </row>
        <row r="479">
          <cell r="A479" t="str">
            <v>CP Ltd</v>
          </cell>
          <cell r="B479" t="str">
            <v>BlackRock</v>
          </cell>
          <cell r="C479" t="str">
            <v>13407172</v>
          </cell>
          <cell r="D479" t="str">
            <v>USD</v>
          </cell>
          <cell r="E479" t="str">
            <v>015</v>
          </cell>
          <cell r="F479" t="str">
            <v>070</v>
          </cell>
          <cell r="G479" t="str">
            <v>ROCHE HLDGS INC</v>
          </cell>
          <cell r="H479" t="str">
            <v>FRN 25 FEB 2011</v>
          </cell>
          <cell r="I479" t="str">
            <v>B771196AX0</v>
          </cell>
          <cell r="J479" t="str">
            <v>B</v>
          </cell>
          <cell r="K479" t="str">
            <v>FLR</v>
          </cell>
          <cell r="L479">
            <v>4490.92</v>
          </cell>
          <cell r="M479">
            <v>1763961.87</v>
          </cell>
          <cell r="N479">
            <v>1787460</v>
          </cell>
          <cell r="O479">
            <v>1764857.5</v>
          </cell>
          <cell r="P479">
            <v>1750000</v>
          </cell>
          <cell r="Q479">
            <v>1769348.42</v>
          </cell>
          <cell r="R479" t="str">
            <v>FMAN 25</v>
          </cell>
          <cell r="S479">
            <v>40599</v>
          </cell>
          <cell r="T479">
            <v>2011</v>
          </cell>
          <cell r="U479">
            <v>2</v>
          </cell>
          <cell r="V479">
            <v>148</v>
          </cell>
          <cell r="W479" t="str">
            <v>MS</v>
          </cell>
          <cell r="X479">
            <v>2.4969999999999999</v>
          </cell>
          <cell r="Y479">
            <v>0.17</v>
          </cell>
          <cell r="Z479">
            <v>1.3462253652920937E-4</v>
          </cell>
          <cell r="AA479">
            <v>40451</v>
          </cell>
          <cell r="AB479">
            <v>895.63</v>
          </cell>
          <cell r="AC479">
            <v>2.7000000000000001E-3</v>
          </cell>
          <cell r="AD479">
            <v>1</v>
          </cell>
          <cell r="AE479">
            <v>100.84899999999999</v>
          </cell>
          <cell r="AF479" t="str">
            <v>AA-</v>
          </cell>
          <cell r="AG479">
            <v>102.14100000000001</v>
          </cell>
          <cell r="AH479">
            <v>0.5</v>
          </cell>
          <cell r="AI479">
            <v>0.4</v>
          </cell>
          <cell r="AJ479">
            <v>3.9594863685061572E-4</v>
          </cell>
          <cell r="AK479">
            <v>4.9050710462009302E-4</v>
          </cell>
          <cell r="AL479" t="str">
            <v>AA-</v>
          </cell>
          <cell r="AM479" t="str">
            <v>A2</v>
          </cell>
          <cell r="AN479" t="str">
            <v>AA-</v>
          </cell>
          <cell r="AO479" t="str">
            <v>Consumer, Non-cyclical</v>
          </cell>
          <cell r="AP479" t="str">
            <v>Healthcare-Services</v>
          </cell>
          <cell r="AQ479" t="str">
            <v>UNITED STATES</v>
          </cell>
          <cell r="AR479" t="str">
            <v>#N/A Field Not Applicable</v>
          </cell>
        </row>
        <row r="480">
          <cell r="A480" t="str">
            <v>CP Ltd</v>
          </cell>
          <cell r="B480" t="str">
            <v>BlackRock</v>
          </cell>
          <cell r="C480" t="str">
            <v>13407172</v>
          </cell>
          <cell r="D480" t="str">
            <v>USD</v>
          </cell>
          <cell r="E480" t="str">
            <v>015</v>
          </cell>
          <cell r="F480" t="str">
            <v>070</v>
          </cell>
          <cell r="G480" t="str">
            <v>TIAA GLOBAL MKTS INC</v>
          </cell>
          <cell r="H480" t="str">
            <v>5.125 10OCT2012</v>
          </cell>
          <cell r="I480" t="str">
            <v>B87244EAC6</v>
          </cell>
          <cell r="J480" t="str">
            <v>B</v>
          </cell>
          <cell r="K480" t="str">
            <v>ZZZ</v>
          </cell>
          <cell r="L480">
            <v>57816.41</v>
          </cell>
          <cell r="M480">
            <v>2535270.37</v>
          </cell>
          <cell r="N480">
            <v>2567617.5</v>
          </cell>
          <cell r="O480">
            <v>2570225</v>
          </cell>
          <cell r="P480">
            <v>2375000</v>
          </cell>
          <cell r="Q480">
            <v>2628041.41</v>
          </cell>
          <cell r="R480" t="str">
            <v>AO   10</v>
          </cell>
          <cell r="S480">
            <v>41192</v>
          </cell>
          <cell r="T480">
            <v>2012</v>
          </cell>
          <cell r="U480">
            <v>10</v>
          </cell>
          <cell r="V480">
            <v>741</v>
          </cell>
          <cell r="W480" t="str">
            <v>MS</v>
          </cell>
          <cell r="X480">
            <v>5.125</v>
          </cell>
          <cell r="Y480">
            <v>1.9</v>
          </cell>
          <cell r="Z480">
            <v>2.1625070720985443E-3</v>
          </cell>
          <cell r="AA480">
            <v>40451</v>
          </cell>
          <cell r="AB480">
            <v>34954.629999999997</v>
          </cell>
          <cell r="AC480">
            <v>4.7300000000000002E-2</v>
          </cell>
          <cell r="AD480">
            <v>1</v>
          </cell>
          <cell r="AE480">
            <v>108.22</v>
          </cell>
          <cell r="AF480" t="str">
            <v>AAA</v>
          </cell>
          <cell r="AG480">
            <v>108.11</v>
          </cell>
          <cell r="AH480">
            <v>1.8</v>
          </cell>
          <cell r="AI480">
            <v>1</v>
          </cell>
          <cell r="AJ480">
            <v>2.0486909104091475E-3</v>
          </cell>
          <cell r="AK480">
            <v>2.537948999444145E-3</v>
          </cell>
          <cell r="AL480" t="str">
            <v>AAA</v>
          </cell>
          <cell r="AM480" t="str">
            <v>Aa1</v>
          </cell>
          <cell r="AN480" t="str">
            <v>AAA</v>
          </cell>
          <cell r="AO480" t="str">
            <v>Financial</v>
          </cell>
          <cell r="AP480" t="str">
            <v>Diversified Finan Serv</v>
          </cell>
          <cell r="AQ480" t="str">
            <v>UNITED STATES</v>
          </cell>
          <cell r="AR480" t="str">
            <v>#N/A Field Not Applicable</v>
          </cell>
        </row>
        <row r="481">
          <cell r="A481" t="str">
            <v>CP Ltd</v>
          </cell>
          <cell r="B481" t="str">
            <v>BlackRock</v>
          </cell>
          <cell r="C481" t="str">
            <v>13407172</v>
          </cell>
          <cell r="D481" t="str">
            <v>USD</v>
          </cell>
          <cell r="E481" t="str">
            <v>015</v>
          </cell>
          <cell r="F481" t="str">
            <v>070</v>
          </cell>
          <cell r="G481" t="str">
            <v>3M COMPANY</v>
          </cell>
          <cell r="H481" t="str">
            <v>4.65 15 DEC 2012</v>
          </cell>
          <cell r="I481" t="str">
            <v>B88579EAD7</v>
          </cell>
          <cell r="J481" t="str">
            <v>B</v>
          </cell>
          <cell r="K481" t="str">
            <v>ZZZ</v>
          </cell>
          <cell r="L481">
            <v>71196.67</v>
          </cell>
          <cell r="M481">
            <v>5601523.0899999999</v>
          </cell>
          <cell r="N481">
            <v>5671042</v>
          </cell>
          <cell r="O481">
            <v>5656092</v>
          </cell>
          <cell r="P481">
            <v>5200000</v>
          </cell>
          <cell r="Q481">
            <v>5727288.6699999999</v>
          </cell>
          <cell r="R481" t="str">
            <v>JD   15</v>
          </cell>
          <cell r="S481">
            <v>41258</v>
          </cell>
          <cell r="T481">
            <v>2012</v>
          </cell>
          <cell r="U481">
            <v>12</v>
          </cell>
          <cell r="V481">
            <v>807</v>
          </cell>
          <cell r="W481" t="str">
            <v>MS</v>
          </cell>
          <cell r="X481">
            <v>4.6500000000000004</v>
          </cell>
          <cell r="Y481">
            <v>2.1</v>
          </cell>
          <cell r="Z481">
            <v>5.2808651773439659E-3</v>
          </cell>
          <cell r="AA481">
            <v>40451</v>
          </cell>
          <cell r="AB481">
            <v>54568.91</v>
          </cell>
          <cell r="AC481">
            <v>5.5899999999999998E-2</v>
          </cell>
          <cell r="AD481">
            <v>1</v>
          </cell>
          <cell r="AE481">
            <v>108.771</v>
          </cell>
          <cell r="AF481" t="str">
            <v>AA-</v>
          </cell>
          <cell r="AG481">
            <v>109.05800000000001</v>
          </cell>
          <cell r="AH481">
            <v>1.2</v>
          </cell>
          <cell r="AI481">
            <v>0.6</v>
          </cell>
          <cell r="AJ481">
            <v>3.017637244196552E-3</v>
          </cell>
          <cell r="AK481">
            <v>3.7382942373989018E-3</v>
          </cell>
          <cell r="AL481" t="str">
            <v>AA-</v>
          </cell>
          <cell r="AM481" t="str">
            <v>Aa2</v>
          </cell>
          <cell r="AN481" t="str">
            <v>AA-</v>
          </cell>
          <cell r="AO481" t="str">
            <v>Industrial</v>
          </cell>
          <cell r="AP481" t="str">
            <v>Miscellaneous Manufactur</v>
          </cell>
          <cell r="AQ481" t="str">
            <v>UNITED STATES</v>
          </cell>
          <cell r="AR481" t="str">
            <v>#N/A Field Not Applicable</v>
          </cell>
        </row>
        <row r="482">
          <cell r="A482" t="str">
            <v>CP Ltd</v>
          </cell>
          <cell r="B482" t="str">
            <v>BlackRock</v>
          </cell>
          <cell r="C482" t="str">
            <v>13407172</v>
          </cell>
          <cell r="D482" t="str">
            <v>USD</v>
          </cell>
          <cell r="E482" t="str">
            <v>205</v>
          </cell>
          <cell r="F482" t="str">
            <v>070</v>
          </cell>
          <cell r="G482" t="str">
            <v>SHELL INTERNATIONAL</v>
          </cell>
          <cell r="H482" t="str">
            <v>1.3 22 SEP 2011</v>
          </cell>
          <cell r="I482" t="str">
            <v>BB4L0T65</v>
          </cell>
          <cell r="J482" t="str">
            <v>B</v>
          </cell>
          <cell r="K482" t="str">
            <v>ZZZ</v>
          </cell>
          <cell r="L482">
            <v>650</v>
          </cell>
          <cell r="M482">
            <v>2003156.7</v>
          </cell>
          <cell r="N482">
            <v>2006340</v>
          </cell>
          <cell r="O482">
            <v>2017560</v>
          </cell>
          <cell r="P482">
            <v>2000000</v>
          </cell>
          <cell r="Q482">
            <v>2018210</v>
          </cell>
          <cell r="R482" t="str">
            <v>MS   22</v>
          </cell>
          <cell r="S482">
            <v>40808</v>
          </cell>
          <cell r="T482">
            <v>2011</v>
          </cell>
          <cell r="U482">
            <v>9</v>
          </cell>
          <cell r="V482">
            <v>357</v>
          </cell>
          <cell r="W482" t="str">
            <v>MS</v>
          </cell>
          <cell r="X482">
            <v>1.3</v>
          </cell>
          <cell r="Y482">
            <v>0.97</v>
          </cell>
          <cell r="Z482">
            <v>8.7230088462204956E-4</v>
          </cell>
          <cell r="AA482">
            <v>40451</v>
          </cell>
          <cell r="AB482">
            <v>14403.3</v>
          </cell>
          <cell r="AC482">
            <v>1.43E-2</v>
          </cell>
          <cell r="AD482">
            <v>1</v>
          </cell>
          <cell r="AE482">
            <v>100.87799999999999</v>
          </cell>
          <cell r="AF482" t="str">
            <v>AA</v>
          </cell>
          <cell r="AG482">
            <v>100.31699999999999</v>
          </cell>
          <cell r="AH482">
            <v>1.1000000000000001</v>
          </cell>
          <cell r="AI482">
            <v>0.4</v>
          </cell>
          <cell r="AJ482">
            <v>9.8920718874665413E-4</v>
          </cell>
          <cell r="AK482">
            <v>1.2254446886871475E-3</v>
          </cell>
          <cell r="AL482" t="str">
            <v>AA</v>
          </cell>
          <cell r="AM482" t="str">
            <v>Aa1</v>
          </cell>
          <cell r="AN482" t="str">
            <v>AA</v>
          </cell>
          <cell r="AO482" t="str">
            <v>Energy</v>
          </cell>
          <cell r="AP482" t="str">
            <v>Oil&amp;Gas</v>
          </cell>
          <cell r="AQ482" t="str">
            <v>NETHERLANDS</v>
          </cell>
          <cell r="AR482" t="str">
            <v>#N/A Field Not Applicable</v>
          </cell>
        </row>
        <row r="483">
          <cell r="A483" t="str">
            <v>CP Inc</v>
          </cell>
          <cell r="B483" t="str">
            <v>UBS</v>
          </cell>
          <cell r="C483" t="str">
            <v>13409102</v>
          </cell>
          <cell r="D483" t="str">
            <v>USD</v>
          </cell>
          <cell r="E483" t="str">
            <v>015</v>
          </cell>
          <cell r="F483" t="str">
            <v>070</v>
          </cell>
          <cell r="G483" t="str">
            <v>ABBOTT LABS</v>
          </cell>
          <cell r="H483" t="str">
            <v>3.750 MAR 15 11</v>
          </cell>
          <cell r="I483" t="str">
            <v>002824AP5</v>
          </cell>
          <cell r="J483" t="str">
            <v>B</v>
          </cell>
          <cell r="K483" t="str">
            <v>CAL</v>
          </cell>
          <cell r="L483">
            <v>833.33</v>
          </cell>
          <cell r="M483">
            <v>499962.87</v>
          </cell>
          <cell r="N483">
            <v>499750</v>
          </cell>
          <cell r="O483">
            <v>507670</v>
          </cell>
          <cell r="P483">
            <v>500000</v>
          </cell>
          <cell r="Q483">
            <v>508503.33</v>
          </cell>
          <cell r="R483" t="str">
            <v>MS   15</v>
          </cell>
          <cell r="S483">
            <v>40617</v>
          </cell>
          <cell r="T483">
            <v>2011</v>
          </cell>
          <cell r="U483">
            <v>3</v>
          </cell>
          <cell r="V483">
            <v>166</v>
          </cell>
          <cell r="W483" t="str">
            <v>MS</v>
          </cell>
          <cell r="X483">
            <v>3.75</v>
          </cell>
          <cell r="Y483">
            <v>0.46</v>
          </cell>
          <cell r="Z483">
            <v>1.0324647635621957E-4</v>
          </cell>
          <cell r="AA483">
            <v>40451</v>
          </cell>
          <cell r="AB483">
            <v>7707.13</v>
          </cell>
          <cell r="AC483">
            <v>4.4000000000000003E-3</v>
          </cell>
          <cell r="AD483">
            <v>1</v>
          </cell>
          <cell r="AE483">
            <v>101.53399999999999</v>
          </cell>
          <cell r="AF483" t="str">
            <v>AA</v>
          </cell>
          <cell r="AG483">
            <v>99.95</v>
          </cell>
          <cell r="AH483">
            <v>3.8</v>
          </cell>
          <cell r="AI483">
            <v>0.4</v>
          </cell>
          <cell r="AJ483">
            <v>8.5290567424703119E-4</v>
          </cell>
          <cell r="AK483">
            <v>1.0565923300470859E-3</v>
          </cell>
          <cell r="AL483" t="str">
            <v>AA</v>
          </cell>
          <cell r="AM483" t="str">
            <v>A1</v>
          </cell>
          <cell r="AN483" t="str">
            <v>AA</v>
          </cell>
          <cell r="AO483" t="str">
            <v>Consumer, Non-cyclical</v>
          </cell>
          <cell r="AP483" t="str">
            <v>Pharmaceuticals</v>
          </cell>
          <cell r="AQ483" t="str">
            <v>UNITED STATES</v>
          </cell>
          <cell r="AR483" t="str">
            <v>#N/A Field Not Applicable</v>
          </cell>
        </row>
        <row r="484">
          <cell r="A484" t="str">
            <v>CP Inc</v>
          </cell>
          <cell r="B484" t="str">
            <v>UBS</v>
          </cell>
          <cell r="C484" t="str">
            <v>13409102</v>
          </cell>
          <cell r="D484" t="str">
            <v>USD</v>
          </cell>
          <cell r="E484" t="str">
            <v>600</v>
          </cell>
          <cell r="F484" t="str">
            <v>070</v>
          </cell>
          <cell r="G484" t="str">
            <v>AFRICAN DEV BK</v>
          </cell>
          <cell r="H484" t="str">
            <v>1.750 OCT 01 12</v>
          </cell>
          <cell r="I484" t="str">
            <v>008281AY3</v>
          </cell>
          <cell r="J484" t="str">
            <v>B</v>
          </cell>
          <cell r="K484" t="str">
            <v>ZZZ</v>
          </cell>
          <cell r="L484">
            <v>43750</v>
          </cell>
          <cell r="M484">
            <v>5005718.47</v>
          </cell>
          <cell r="N484">
            <v>5008300</v>
          </cell>
          <cell r="O484">
            <v>5102000</v>
          </cell>
          <cell r="P484">
            <v>5000000</v>
          </cell>
          <cell r="Q484">
            <v>5145750</v>
          </cell>
          <cell r="R484" t="str">
            <v>AO    1</v>
          </cell>
          <cell r="S484">
            <v>41183</v>
          </cell>
          <cell r="T484">
            <v>2012</v>
          </cell>
          <cell r="U484">
            <v>10</v>
          </cell>
          <cell r="V484">
            <v>732</v>
          </cell>
          <cell r="W484" t="str">
            <v>MS</v>
          </cell>
          <cell r="X484">
            <v>1.75</v>
          </cell>
          <cell r="Y484">
            <v>1.95</v>
          </cell>
          <cell r="Z484">
            <v>4.3820838815253711E-3</v>
          </cell>
          <cell r="AA484">
            <v>40451</v>
          </cell>
          <cell r="AB484">
            <v>96281.53</v>
          </cell>
          <cell r="AC484">
            <v>4.8499999999999995E-2</v>
          </cell>
          <cell r="AD484">
            <v>1</v>
          </cell>
          <cell r="AE484">
            <v>102.04</v>
          </cell>
          <cell r="AF484" t="str">
            <v>AAA</v>
          </cell>
          <cell r="AG484">
            <v>100.166</v>
          </cell>
          <cell r="AH484">
            <v>1.7</v>
          </cell>
          <cell r="AI484">
            <v>0.7</v>
          </cell>
          <cell r="AJ484">
            <v>3.820278255688786E-3</v>
          </cell>
          <cell r="AK484">
            <v>4.7326179500094719E-3</v>
          </cell>
          <cell r="AL484" t="str">
            <v>AAA</v>
          </cell>
          <cell r="AM484" t="str">
            <v>Aaa</v>
          </cell>
          <cell r="AN484" t="str">
            <v>AAA</v>
          </cell>
          <cell r="AO484" t="str">
            <v>Government</v>
          </cell>
          <cell r="AP484" t="str">
            <v>Multi-National</v>
          </cell>
          <cell r="AQ484" t="str">
            <v>SNAT</v>
          </cell>
          <cell r="AR484" t="str">
            <v>#N/A Field Not Applicable</v>
          </cell>
        </row>
        <row r="485">
          <cell r="A485" t="str">
            <v>CP Inc</v>
          </cell>
          <cell r="B485" t="str">
            <v>UBS</v>
          </cell>
          <cell r="C485" t="str">
            <v>13409102</v>
          </cell>
          <cell r="D485" t="str">
            <v>USD</v>
          </cell>
          <cell r="E485" t="str">
            <v>270</v>
          </cell>
          <cell r="F485" t="str">
            <v>070</v>
          </cell>
          <cell r="G485" t="str">
            <v>BP CAP MKTS P L C</v>
          </cell>
          <cell r="H485" t="str">
            <v>3.125 MAR 10 12</v>
          </cell>
          <cell r="I485" t="str">
            <v>05565QBG2</v>
          </cell>
          <cell r="J485" t="str">
            <v>B</v>
          </cell>
          <cell r="K485" t="str">
            <v>ZZZ</v>
          </cell>
          <cell r="L485">
            <v>2734.38</v>
          </cell>
          <cell r="M485">
            <v>1532354.73</v>
          </cell>
          <cell r="N485">
            <v>1545576</v>
          </cell>
          <cell r="O485">
            <v>1529370</v>
          </cell>
          <cell r="P485">
            <v>1500000</v>
          </cell>
          <cell r="Q485">
            <v>1532104.38</v>
          </cell>
          <cell r="R485" t="str">
            <v>MS   10</v>
          </cell>
          <cell r="S485">
            <v>40978</v>
          </cell>
          <cell r="T485">
            <v>2012</v>
          </cell>
          <cell r="U485">
            <v>3</v>
          </cell>
          <cell r="V485">
            <v>527</v>
          </cell>
          <cell r="W485" t="str">
            <v>MS</v>
          </cell>
          <cell r="X485">
            <v>3.125</v>
          </cell>
          <cell r="Y485">
            <v>2.62</v>
          </cell>
          <cell r="Z485">
            <v>1.8023546827228691E-3</v>
          </cell>
          <cell r="AA485">
            <v>40451</v>
          </cell>
          <cell r="AB485">
            <v>-2984.73</v>
          </cell>
          <cell r="AC485">
            <v>2.7000000000000003E-2</v>
          </cell>
          <cell r="AD485">
            <v>1</v>
          </cell>
          <cell r="AE485">
            <v>101.958</v>
          </cell>
          <cell r="AF485" t="str">
            <v>A</v>
          </cell>
          <cell r="AG485">
            <v>103.038</v>
          </cell>
          <cell r="AH485">
            <v>1.6</v>
          </cell>
          <cell r="AI485">
            <v>1.7</v>
          </cell>
          <cell r="AJ485">
            <v>1.1006746154032787E-3</v>
          </cell>
          <cell r="AK485">
            <v>1.3635322071685449E-3</v>
          </cell>
          <cell r="AL485" t="str">
            <v xml:space="preserve">A </v>
          </cell>
          <cell r="AM485" t="str">
            <v>A2</v>
          </cell>
          <cell r="AN485" t="str">
            <v xml:space="preserve">A </v>
          </cell>
          <cell r="AO485" t="str">
            <v>Energy</v>
          </cell>
          <cell r="AP485" t="str">
            <v>Oil&amp;Gas</v>
          </cell>
          <cell r="AQ485" t="str">
            <v>BRITAIN</v>
          </cell>
          <cell r="AR485" t="str">
            <v>#N/A Field Not Applicable</v>
          </cell>
        </row>
        <row r="486">
          <cell r="A486" t="str">
            <v>CP Inc</v>
          </cell>
          <cell r="B486" t="str">
            <v>UBS</v>
          </cell>
          <cell r="C486" t="str">
            <v>13409102</v>
          </cell>
          <cell r="D486" t="str">
            <v>USD</v>
          </cell>
          <cell r="E486" t="str">
            <v>015</v>
          </cell>
          <cell r="F486" t="str">
            <v>070</v>
          </cell>
          <cell r="G486" t="str">
            <v>BANK OF AMERICA CORP</v>
          </cell>
          <cell r="H486" t="str">
            <v>6.250 APR 15 12</v>
          </cell>
          <cell r="I486" t="str">
            <v>060505AQ7</v>
          </cell>
          <cell r="J486" t="str">
            <v>B</v>
          </cell>
          <cell r="K486" t="str">
            <v>ZZZ</v>
          </cell>
          <cell r="L486">
            <v>86458.33</v>
          </cell>
          <cell r="M486">
            <v>3162179.02</v>
          </cell>
          <cell r="N486">
            <v>3247020</v>
          </cell>
          <cell r="O486">
            <v>3199020</v>
          </cell>
          <cell r="P486">
            <v>3000000</v>
          </cell>
          <cell r="Q486">
            <v>3285478.33</v>
          </cell>
          <cell r="R486" t="str">
            <v>AO   15</v>
          </cell>
          <cell r="S486">
            <v>41014</v>
          </cell>
          <cell r="T486">
            <v>2012</v>
          </cell>
          <cell r="U486">
            <v>4</v>
          </cell>
          <cell r="V486">
            <v>563</v>
          </cell>
          <cell r="W486" t="str">
            <v>MS</v>
          </cell>
          <cell r="X486">
            <v>6.25</v>
          </cell>
          <cell r="Y486">
            <v>1.44</v>
          </cell>
          <cell r="Z486">
            <v>2.0442245504129026E-3</v>
          </cell>
          <cell r="AA486">
            <v>40451</v>
          </cell>
          <cell r="AB486">
            <v>36840.980000000003</v>
          </cell>
          <cell r="AC486">
            <v>2.8900000000000002E-2</v>
          </cell>
          <cell r="AD486">
            <v>1</v>
          </cell>
          <cell r="AE486">
            <v>106.634</v>
          </cell>
          <cell r="AF486" t="str">
            <v>A</v>
          </cell>
          <cell r="AG486">
            <v>108.23399999999999</v>
          </cell>
          <cell r="AH486">
            <v>2.6</v>
          </cell>
          <cell r="AI486">
            <v>1.9</v>
          </cell>
          <cell r="AJ486">
            <v>3.6909609938010749E-3</v>
          </cell>
          <cell r="AK486">
            <v>4.572417788164058E-3</v>
          </cell>
          <cell r="AL486" t="str">
            <v xml:space="preserve">A </v>
          </cell>
          <cell r="AM486" t="str">
            <v>A2</v>
          </cell>
          <cell r="AN486" t="str">
            <v xml:space="preserve">A </v>
          </cell>
          <cell r="AO486" t="str">
            <v>Financial</v>
          </cell>
          <cell r="AP486" t="str">
            <v>Banks</v>
          </cell>
          <cell r="AQ486" t="str">
            <v>UNITED STATES</v>
          </cell>
          <cell r="AR486" t="str">
            <v>#N/A Field Not Applicable</v>
          </cell>
        </row>
        <row r="487">
          <cell r="A487" t="str">
            <v>CP Inc</v>
          </cell>
          <cell r="B487" t="str">
            <v>UBS</v>
          </cell>
          <cell r="C487" t="str">
            <v>13409102</v>
          </cell>
          <cell r="D487" t="str">
            <v>USD</v>
          </cell>
          <cell r="E487" t="str">
            <v>015</v>
          </cell>
          <cell r="F487" t="str">
            <v>070</v>
          </cell>
          <cell r="G487" t="str">
            <v>BANK OF AMERICA CORP</v>
          </cell>
          <cell r="H487" t="str">
            <v>4.375 DEC 01 10</v>
          </cell>
          <cell r="I487" t="str">
            <v>060505BF0</v>
          </cell>
          <cell r="J487" t="str">
            <v>B</v>
          </cell>
          <cell r="K487" t="str">
            <v>ZZZ</v>
          </cell>
          <cell r="L487">
            <v>14583.33</v>
          </cell>
          <cell r="M487">
            <v>1001469.55</v>
          </cell>
          <cell r="N487">
            <v>1024910</v>
          </cell>
          <cell r="O487">
            <v>1005980</v>
          </cell>
          <cell r="P487">
            <v>1000000</v>
          </cell>
          <cell r="Q487">
            <v>1020563.33</v>
          </cell>
          <cell r="R487" t="str">
            <v>JD    1</v>
          </cell>
          <cell r="S487">
            <v>40513</v>
          </cell>
          <cell r="T487">
            <v>2010</v>
          </cell>
          <cell r="U487">
            <v>12</v>
          </cell>
          <cell r="V487">
            <v>62</v>
          </cell>
          <cell r="W487" t="str">
            <v>MS</v>
          </cell>
          <cell r="X487">
            <v>4.375</v>
          </cell>
          <cell r="Y487">
            <v>0.17</v>
          </cell>
          <cell r="Z487">
            <v>7.6430433883338896E-5</v>
          </cell>
          <cell r="AA487">
            <v>40451</v>
          </cell>
          <cell r="AB487">
            <v>4510.45</v>
          </cell>
          <cell r="AC487">
            <v>1.1000000000000001E-3</v>
          </cell>
          <cell r="AD487">
            <v>1</v>
          </cell>
          <cell r="AE487">
            <v>100.598</v>
          </cell>
          <cell r="AF487" t="str">
            <v>A</v>
          </cell>
          <cell r="AG487">
            <v>102.491</v>
          </cell>
          <cell r="AH487">
            <v>3.4</v>
          </cell>
          <cell r="AI487">
            <v>0.8</v>
          </cell>
          <cell r="AJ487">
            <v>1.528608677666778E-3</v>
          </cell>
          <cell r="AK487">
            <v>1.8936633360916552E-3</v>
          </cell>
          <cell r="AL487" t="str">
            <v xml:space="preserve">A </v>
          </cell>
          <cell r="AM487" t="str">
            <v>A2</v>
          </cell>
          <cell r="AN487" t="str">
            <v xml:space="preserve">A </v>
          </cell>
          <cell r="AO487" t="str">
            <v>Financial</v>
          </cell>
          <cell r="AP487" t="str">
            <v>Banks</v>
          </cell>
          <cell r="AQ487" t="str">
            <v>UNITED STATES</v>
          </cell>
          <cell r="AR487" t="str">
            <v>#N/A Field Not Applicable</v>
          </cell>
        </row>
        <row r="488">
          <cell r="A488" t="str">
            <v>CP Inc</v>
          </cell>
          <cell r="B488" t="str">
            <v>UBS</v>
          </cell>
          <cell r="C488" t="str">
            <v>13409102</v>
          </cell>
          <cell r="D488" t="str">
            <v>USD</v>
          </cell>
          <cell r="E488" t="str">
            <v>015</v>
          </cell>
          <cell r="F488" t="str">
            <v>070</v>
          </cell>
          <cell r="G488" t="str">
            <v>BOEING CAP CORP</v>
          </cell>
          <cell r="H488" t="str">
            <v>6.100 MAR 01 11</v>
          </cell>
          <cell r="I488" t="str">
            <v>097014AD6</v>
          </cell>
          <cell r="J488" t="str">
            <v>B</v>
          </cell>
          <cell r="K488" t="str">
            <v>ZZZ</v>
          </cell>
          <cell r="L488">
            <v>5083.33</v>
          </cell>
          <cell r="M488">
            <v>1009467.3</v>
          </cell>
          <cell r="N488">
            <v>1068779</v>
          </cell>
          <cell r="O488">
            <v>1023360</v>
          </cell>
          <cell r="P488">
            <v>1000000</v>
          </cell>
          <cell r="Q488">
            <v>1028443.33</v>
          </cell>
          <cell r="R488" t="str">
            <v>MS    1</v>
          </cell>
          <cell r="S488">
            <v>40603</v>
          </cell>
          <cell r="T488">
            <v>2011</v>
          </cell>
          <cell r="U488">
            <v>3</v>
          </cell>
          <cell r="V488">
            <v>152</v>
          </cell>
          <cell r="W488" t="str">
            <v>MS</v>
          </cell>
          <cell r="X488">
            <v>6.1</v>
          </cell>
          <cell r="Y488">
            <v>0.42</v>
          </cell>
          <cell r="Z488">
            <v>1.9033611489540196E-4</v>
          </cell>
          <cell r="AA488">
            <v>40451</v>
          </cell>
          <cell r="AB488">
            <v>13892.7</v>
          </cell>
          <cell r="AC488">
            <v>3.8E-3</v>
          </cell>
          <cell r="AD488">
            <v>1</v>
          </cell>
          <cell r="AE488">
            <v>102.336</v>
          </cell>
          <cell r="AF488" t="str">
            <v>A</v>
          </cell>
          <cell r="AG488">
            <v>106.87799999999999</v>
          </cell>
          <cell r="AH488">
            <v>3.7</v>
          </cell>
          <cell r="AI488">
            <v>0.5</v>
          </cell>
          <cell r="AJ488">
            <v>1.676770535983303E-3</v>
          </cell>
          <cell r="AK488">
            <v>2.0772084663793241E-3</v>
          </cell>
          <cell r="AL488" t="str">
            <v xml:space="preserve">A </v>
          </cell>
          <cell r="AM488" t="str">
            <v>A2</v>
          </cell>
          <cell r="AN488" t="str">
            <v xml:space="preserve">A </v>
          </cell>
          <cell r="AO488" t="str">
            <v>Financial</v>
          </cell>
          <cell r="AP488" t="str">
            <v>Diversified Finan Serv</v>
          </cell>
          <cell r="AQ488" t="str">
            <v>UNITED STATES</v>
          </cell>
          <cell r="AR488" t="str">
            <v>#N/A Field Not Applicable</v>
          </cell>
        </row>
        <row r="489">
          <cell r="A489" t="str">
            <v>CP Inc</v>
          </cell>
          <cell r="B489" t="str">
            <v>UBS</v>
          </cell>
          <cell r="C489" t="str">
            <v>13409102</v>
          </cell>
          <cell r="D489" t="str">
            <v>USD</v>
          </cell>
          <cell r="E489" t="str">
            <v>015</v>
          </cell>
          <cell r="F489" t="str">
            <v>070</v>
          </cell>
          <cell r="G489" t="str">
            <v>BOEING CAP CORP</v>
          </cell>
          <cell r="H489" t="str">
            <v>6.500 FEB 15 12</v>
          </cell>
          <cell r="I489" t="str">
            <v>097014AG9</v>
          </cell>
          <cell r="J489" t="str">
            <v>B</v>
          </cell>
          <cell r="K489" t="str">
            <v>CAL</v>
          </cell>
          <cell r="L489">
            <v>8305.56</v>
          </cell>
          <cell r="M489">
            <v>1028398.13</v>
          </cell>
          <cell r="N489">
            <v>1078010</v>
          </cell>
          <cell r="O489">
            <v>1077500</v>
          </cell>
          <cell r="P489">
            <v>1000000</v>
          </cell>
          <cell r="Q489">
            <v>1085805.56</v>
          </cell>
          <cell r="R489" t="str">
            <v>FA   15</v>
          </cell>
          <cell r="S489">
            <v>40954</v>
          </cell>
          <cell r="T489">
            <v>2012</v>
          </cell>
          <cell r="U489">
            <v>2</v>
          </cell>
          <cell r="V489">
            <v>503</v>
          </cell>
          <cell r="W489" t="str">
            <v>MS</v>
          </cell>
          <cell r="X489">
            <v>6.5</v>
          </cell>
          <cell r="Y489">
            <v>1.32</v>
          </cell>
          <cell r="Z489">
            <v>6.094174198691193E-4</v>
          </cell>
          <cell r="AA489">
            <v>40451</v>
          </cell>
          <cell r="AB489">
            <v>49101.87</v>
          </cell>
          <cell r="AC489">
            <v>2.4500000000000001E-2</v>
          </cell>
          <cell r="AD489">
            <v>1</v>
          </cell>
          <cell r="AE489">
            <v>107.75</v>
          </cell>
          <cell r="AF489" t="str">
            <v>A</v>
          </cell>
          <cell r="AG489">
            <v>107.801</v>
          </cell>
          <cell r="AH489">
            <v>3</v>
          </cell>
          <cell r="AI489">
            <v>0.8</v>
          </cell>
          <cell r="AJ489">
            <v>1.3850395906116347E-3</v>
          </cell>
          <cell r="AK489">
            <v>1.7158077996652546E-3</v>
          </cell>
          <cell r="AL489" t="str">
            <v xml:space="preserve">A </v>
          </cell>
          <cell r="AM489" t="str">
            <v>A2</v>
          </cell>
          <cell r="AN489" t="str">
            <v xml:space="preserve">A </v>
          </cell>
          <cell r="AO489" t="str">
            <v>Financial</v>
          </cell>
          <cell r="AP489" t="str">
            <v>Diversified Finan Serv</v>
          </cell>
          <cell r="AQ489" t="str">
            <v>UNITED STATES</v>
          </cell>
          <cell r="AR489" t="str">
            <v>#N/A Field Not Applicable</v>
          </cell>
        </row>
        <row r="490">
          <cell r="A490" t="str">
            <v>CP Inc</v>
          </cell>
          <cell r="B490" t="str">
            <v>UBS</v>
          </cell>
          <cell r="C490" t="str">
            <v>13409102</v>
          </cell>
          <cell r="D490" t="str">
            <v>USD</v>
          </cell>
          <cell r="E490" t="str">
            <v>015</v>
          </cell>
          <cell r="F490" t="str">
            <v>070</v>
          </cell>
          <cell r="G490" t="str">
            <v>CHARTER ONE BK F S B</v>
          </cell>
          <cell r="H490" t="str">
            <v>5.500 APR 26 11</v>
          </cell>
          <cell r="I490" t="str">
            <v>16132NAW6</v>
          </cell>
          <cell r="J490" t="str">
            <v>B</v>
          </cell>
          <cell r="K490" t="str">
            <v>ZZZ</v>
          </cell>
          <cell r="L490">
            <v>71041.67</v>
          </cell>
          <cell r="M490">
            <v>3022579.39</v>
          </cell>
          <cell r="N490">
            <v>3126750</v>
          </cell>
          <cell r="O490">
            <v>3075468.75</v>
          </cell>
          <cell r="P490">
            <v>3000000</v>
          </cell>
          <cell r="Q490">
            <v>3146510.42</v>
          </cell>
          <cell r="R490" t="str">
            <v>AO   26</v>
          </cell>
          <cell r="S490">
            <v>40659</v>
          </cell>
          <cell r="T490">
            <v>2011</v>
          </cell>
          <cell r="U490">
            <v>4</v>
          </cell>
          <cell r="V490">
            <v>208</v>
          </cell>
          <cell r="W490" t="str">
            <v>MS</v>
          </cell>
          <cell r="X490">
            <v>5.5</v>
          </cell>
          <cell r="Y490">
            <v>2.86</v>
          </cell>
          <cell r="Z490">
            <v>3.8808191485859493E-3</v>
          </cell>
          <cell r="AA490">
            <v>40451</v>
          </cell>
          <cell r="AB490">
            <v>52889.36</v>
          </cell>
          <cell r="AC490">
            <v>5.8999999999999999E-3</v>
          </cell>
          <cell r="AD490">
            <v>1</v>
          </cell>
          <cell r="AE490">
            <v>102.51600000000001</v>
          </cell>
          <cell r="AF490" t="str">
            <v>A-</v>
          </cell>
          <cell r="AG490">
            <v>104.22499999999999</v>
          </cell>
          <cell r="AH490">
            <v>2.6</v>
          </cell>
          <cell r="AI490">
            <v>1.1000000000000001</v>
          </cell>
          <cell r="AJ490">
            <v>3.5280174078054084E-3</v>
          </cell>
          <cell r="AK490">
            <v>4.3705608321233085E-3</v>
          </cell>
          <cell r="AL490" t="str">
            <v>A-</v>
          </cell>
          <cell r="AM490" t="str">
            <v>A2</v>
          </cell>
          <cell r="AN490" t="str">
            <v>A-</v>
          </cell>
          <cell r="AO490" t="str">
            <v>Financial</v>
          </cell>
          <cell r="AP490" t="str">
            <v>Banks</v>
          </cell>
          <cell r="AQ490" t="str">
            <v>UNITED STATES</v>
          </cell>
          <cell r="AR490" t="str">
            <v>#N/A Field Not Applicable</v>
          </cell>
        </row>
        <row r="491">
          <cell r="A491" t="str">
            <v>CP Inc</v>
          </cell>
          <cell r="B491" t="str">
            <v>UBS</v>
          </cell>
          <cell r="C491" t="str">
            <v>13409102</v>
          </cell>
          <cell r="D491" t="str">
            <v>USD</v>
          </cell>
          <cell r="E491" t="str">
            <v>015</v>
          </cell>
          <cell r="F491" t="str">
            <v>070</v>
          </cell>
          <cell r="G491" t="str">
            <v>CISCO SYS INC</v>
          </cell>
          <cell r="H491" t="str">
            <v>5.250 FEB 22 11</v>
          </cell>
          <cell r="I491" t="str">
            <v>17275RAB8</v>
          </cell>
          <cell r="J491" t="str">
            <v>B</v>
          </cell>
          <cell r="K491" t="str">
            <v>CAL</v>
          </cell>
          <cell r="L491">
            <v>17062.5</v>
          </cell>
          <cell r="M491">
            <v>3010238.5</v>
          </cell>
          <cell r="N491">
            <v>3095040</v>
          </cell>
          <cell r="O491">
            <v>3054843.75</v>
          </cell>
          <cell r="P491">
            <v>3000000</v>
          </cell>
          <cell r="Q491">
            <v>3071906.25</v>
          </cell>
          <cell r="R491" t="str">
            <v>FA   22</v>
          </cell>
          <cell r="S491">
            <v>40596</v>
          </cell>
          <cell r="T491">
            <v>2011</v>
          </cell>
          <cell r="U491">
            <v>2</v>
          </cell>
          <cell r="V491">
            <v>145</v>
          </cell>
          <cell r="W491" t="str">
            <v>MS</v>
          </cell>
          <cell r="X491">
            <v>5.25</v>
          </cell>
          <cell r="Y491">
            <v>0.39</v>
          </cell>
          <cell r="Z491">
            <v>5.2704192972311177E-4</v>
          </cell>
          <cell r="AA491">
            <v>40451</v>
          </cell>
          <cell r="AB491">
            <v>44605.25</v>
          </cell>
          <cell r="AC491">
            <v>3.4999999999999996E-3</v>
          </cell>
          <cell r="AD491">
            <v>1</v>
          </cell>
          <cell r="AE491">
            <v>101.82799999999999</v>
          </cell>
          <cell r="AF491" t="str">
            <v>A+</v>
          </cell>
          <cell r="AG491">
            <v>103.16800000000001</v>
          </cell>
          <cell r="AH491">
            <v>2.8</v>
          </cell>
          <cell r="AI491">
            <v>0.6</v>
          </cell>
          <cell r="AJ491">
            <v>3.7838907774992636E-3</v>
          </cell>
          <cell r="AK491">
            <v>4.6875405967620014E-3</v>
          </cell>
          <cell r="AL491" t="str">
            <v xml:space="preserve">A+ </v>
          </cell>
          <cell r="AM491" t="str">
            <v>A1</v>
          </cell>
          <cell r="AN491" t="str">
            <v xml:space="preserve">A+ </v>
          </cell>
          <cell r="AO491" t="str">
            <v>Communications</v>
          </cell>
          <cell r="AP491" t="str">
            <v>Telecommunications</v>
          </cell>
          <cell r="AQ491" t="str">
            <v>UNITED STATES</v>
          </cell>
          <cell r="AR491" t="str">
            <v>#N/A Field Not Applicable</v>
          </cell>
        </row>
        <row r="492">
          <cell r="A492" t="str">
            <v>CP Inc</v>
          </cell>
          <cell r="B492" t="str">
            <v>UBS</v>
          </cell>
          <cell r="C492" t="str">
            <v>13409102</v>
          </cell>
          <cell r="D492" t="str">
            <v>USD</v>
          </cell>
          <cell r="E492" t="str">
            <v>015</v>
          </cell>
          <cell r="F492" t="str">
            <v>070</v>
          </cell>
          <cell r="G492" t="str">
            <v>CITIGROUP INC</v>
          </cell>
          <cell r="H492" t="str">
            <v>6.500 JAN 18 11</v>
          </cell>
          <cell r="I492" t="str">
            <v>172967BC4</v>
          </cell>
          <cell r="J492" t="str">
            <v>B</v>
          </cell>
          <cell r="K492" t="str">
            <v>ZZZ</v>
          </cell>
          <cell r="L492">
            <v>39541.67</v>
          </cell>
          <cell r="M492">
            <v>3030096.24</v>
          </cell>
          <cell r="N492">
            <v>3132810</v>
          </cell>
          <cell r="O492">
            <v>3050220</v>
          </cell>
          <cell r="P492">
            <v>3000000</v>
          </cell>
          <cell r="Q492">
            <v>3089761.67</v>
          </cell>
          <cell r="R492" t="str">
            <v>JJ   18</v>
          </cell>
          <cell r="S492">
            <v>40561</v>
          </cell>
          <cell r="T492">
            <v>2011</v>
          </cell>
          <cell r="U492">
            <v>1</v>
          </cell>
          <cell r="V492">
            <v>110</v>
          </cell>
          <cell r="W492" t="str">
            <v>MS</v>
          </cell>
          <cell r="X492">
            <v>6.5</v>
          </cell>
          <cell r="Y492">
            <v>0.3</v>
          </cell>
          <cell r="Z492">
            <v>4.0809129590341182E-4</v>
          </cell>
          <cell r="AA492">
            <v>40451</v>
          </cell>
          <cell r="AB492">
            <v>20123.759999999998</v>
          </cell>
          <cell r="AC492">
            <v>2.3999999999999998E-3</v>
          </cell>
          <cell r="AD492">
            <v>1</v>
          </cell>
          <cell r="AE492">
            <v>101.67399999999999</v>
          </cell>
          <cell r="AF492" t="str">
            <v>A</v>
          </cell>
          <cell r="AG492">
            <v>104.42700000000001</v>
          </cell>
          <cell r="AH492">
            <v>3.1</v>
          </cell>
          <cell r="AI492">
            <v>0.9</v>
          </cell>
          <cell r="AJ492">
            <v>4.2169433910019226E-3</v>
          </cell>
          <cell r="AK492">
            <v>5.2240126636616631E-3</v>
          </cell>
          <cell r="AL492" t="str">
            <v xml:space="preserve">A </v>
          </cell>
          <cell r="AM492" t="str">
            <v>A3</v>
          </cell>
          <cell r="AN492" t="str">
            <v xml:space="preserve">A </v>
          </cell>
          <cell r="AO492" t="str">
            <v>Financial</v>
          </cell>
          <cell r="AP492" t="str">
            <v>Banks</v>
          </cell>
          <cell r="AQ492" t="str">
            <v>UNITED STATES</v>
          </cell>
          <cell r="AR492" t="str">
            <v>#N/A Field Not Applicable</v>
          </cell>
        </row>
        <row r="493">
          <cell r="A493" t="str">
            <v>CP Inc</v>
          </cell>
          <cell r="B493" t="str">
            <v>UBS</v>
          </cell>
          <cell r="C493" t="str">
            <v>13409102</v>
          </cell>
          <cell r="D493" t="str">
            <v>USD</v>
          </cell>
          <cell r="E493" t="str">
            <v>015</v>
          </cell>
          <cell r="F493" t="str">
            <v>070</v>
          </cell>
          <cell r="G493" t="str">
            <v>CITIGROUP INC FDIC G</v>
          </cell>
          <cell r="H493" t="str">
            <v>2.125 APR 30 12</v>
          </cell>
          <cell r="I493" t="str">
            <v>17313UAE9</v>
          </cell>
          <cell r="J493" t="str">
            <v>B</v>
          </cell>
          <cell r="K493" t="str">
            <v>ZZZ</v>
          </cell>
          <cell r="L493">
            <v>15375.26</v>
          </cell>
          <cell r="M493">
            <v>1723371.9</v>
          </cell>
          <cell r="N493">
            <v>1721653.5</v>
          </cell>
          <cell r="O493">
            <v>1768711.5</v>
          </cell>
          <cell r="P493">
            <v>1725000</v>
          </cell>
          <cell r="Q493">
            <v>1784086.76</v>
          </cell>
          <cell r="R493" t="str">
            <v>AO   30</v>
          </cell>
          <cell r="S493">
            <v>41029</v>
          </cell>
          <cell r="T493">
            <v>2012</v>
          </cell>
          <cell r="U493">
            <v>4</v>
          </cell>
          <cell r="V493">
            <v>578</v>
          </cell>
          <cell r="W493" t="str">
            <v>MS</v>
          </cell>
          <cell r="X493">
            <v>2.125</v>
          </cell>
          <cell r="Y493">
            <v>1.55</v>
          </cell>
          <cell r="Z493">
            <v>1.1991965218806754E-3</v>
          </cell>
          <cell r="AA493">
            <v>40451</v>
          </cell>
          <cell r="AB493">
            <v>45339.6</v>
          </cell>
          <cell r="AC493">
            <v>3.2099999999999997E-2</v>
          </cell>
          <cell r="AD493">
            <v>1</v>
          </cell>
          <cell r="AE493">
            <v>102.53399999999999</v>
          </cell>
          <cell r="AF493" t="str">
            <v>AAA</v>
          </cell>
          <cell r="AG493">
            <v>99.805999999999997</v>
          </cell>
          <cell r="AH493">
            <v>2.2000000000000002</v>
          </cell>
          <cell r="AI493">
            <v>0.5</v>
          </cell>
          <cell r="AJ493">
            <v>1.7020853858951523E-3</v>
          </cell>
          <cell r="AK493">
            <v>2.1085688817930998E-3</v>
          </cell>
          <cell r="AL493" t="str">
            <v>AAA</v>
          </cell>
          <cell r="AM493" t="str">
            <v>Aaa</v>
          </cell>
          <cell r="AN493" t="str">
            <v>AAA</v>
          </cell>
          <cell r="AO493" t="str">
            <v>Financial</v>
          </cell>
          <cell r="AP493" t="str">
            <v>Banks</v>
          </cell>
          <cell r="AQ493" t="str">
            <v>UNITED STATES</v>
          </cell>
          <cell r="AR493" t="str">
            <v>#N/A Field Not Applicable</v>
          </cell>
        </row>
        <row r="494">
          <cell r="A494" t="str">
            <v>CP Inc</v>
          </cell>
          <cell r="B494" t="str">
            <v>UBS</v>
          </cell>
          <cell r="C494" t="str">
            <v>13409102</v>
          </cell>
          <cell r="D494" t="str">
            <v>USD</v>
          </cell>
          <cell r="E494" t="str">
            <v>015</v>
          </cell>
          <cell r="F494" t="str">
            <v>070</v>
          </cell>
          <cell r="G494" t="str">
            <v>COCA COLA CO</v>
          </cell>
          <cell r="H494" t="str">
            <v>5.750 MAR 15 11</v>
          </cell>
          <cell r="I494" t="str">
            <v>191216AH3</v>
          </cell>
          <cell r="J494" t="str">
            <v>B</v>
          </cell>
          <cell r="K494" t="str">
            <v>CAL</v>
          </cell>
          <cell r="L494">
            <v>1277.78</v>
          </cell>
          <cell r="M494">
            <v>504138.87</v>
          </cell>
          <cell r="N494">
            <v>523880</v>
          </cell>
          <cell r="O494">
            <v>511790</v>
          </cell>
          <cell r="P494">
            <v>500000</v>
          </cell>
          <cell r="Q494">
            <v>513067.78</v>
          </cell>
          <cell r="R494" t="str">
            <v>MS   15</v>
          </cell>
          <cell r="S494">
            <v>40617</v>
          </cell>
          <cell r="T494">
            <v>2011</v>
          </cell>
          <cell r="U494">
            <v>3</v>
          </cell>
          <cell r="V494">
            <v>166</v>
          </cell>
          <cell r="W494" t="str">
            <v>MS</v>
          </cell>
          <cell r="X494">
            <v>5.75</v>
          </cell>
          <cell r="Y494">
            <v>0.46</v>
          </cell>
          <cell r="Z494">
            <v>1.0410885496698236E-4</v>
          </cell>
          <cell r="AA494">
            <v>40451</v>
          </cell>
          <cell r="AB494">
            <v>7651.13</v>
          </cell>
          <cell r="AC494">
            <v>4.4000000000000003E-3</v>
          </cell>
          <cell r="AD494">
            <v>1</v>
          </cell>
          <cell r="AE494">
            <v>102.35799999999999</v>
          </cell>
          <cell r="AF494" t="str">
            <v>A+</v>
          </cell>
          <cell r="AG494">
            <v>104.77600000000001</v>
          </cell>
          <cell r="AH494">
            <v>0.3</v>
          </cell>
          <cell r="AI494">
            <v>0.6</v>
          </cell>
          <cell r="AJ494">
            <v>6.7897079326292839E-5</v>
          </cell>
          <cell r="AK494">
            <v>8.4111919307012725E-5</v>
          </cell>
          <cell r="AL494" t="str">
            <v xml:space="preserve">A+ </v>
          </cell>
          <cell r="AM494" t="str">
            <v>Aa3</v>
          </cell>
          <cell r="AN494" t="str">
            <v xml:space="preserve">A+ </v>
          </cell>
          <cell r="AO494" t="str">
            <v>Consumer, Non-cyclical</v>
          </cell>
          <cell r="AP494" t="str">
            <v>Beverages</v>
          </cell>
          <cell r="AQ494" t="str">
            <v>UNITED STATES</v>
          </cell>
          <cell r="AR494" t="str">
            <v>#N/A Field Not Applicable</v>
          </cell>
        </row>
        <row r="495">
          <cell r="A495" t="str">
            <v>CP Inc</v>
          </cell>
          <cell r="B495" t="str">
            <v>UBS</v>
          </cell>
          <cell r="C495" t="str">
            <v>13409102</v>
          </cell>
          <cell r="D495" t="str">
            <v>USD</v>
          </cell>
          <cell r="E495" t="str">
            <v>285</v>
          </cell>
          <cell r="F495" t="str">
            <v>070</v>
          </cell>
          <cell r="G495" t="str">
            <v>COMMONWEALTH BK AUST</v>
          </cell>
          <cell r="H495" t="str">
            <v>2.400 JAN 12 12 144</v>
          </cell>
          <cell r="I495" t="str">
            <v>20272BAA2</v>
          </cell>
          <cell r="J495" t="str">
            <v>B</v>
          </cell>
          <cell r="K495" t="str">
            <v>ZZZ</v>
          </cell>
          <cell r="L495">
            <v>5266.67</v>
          </cell>
          <cell r="M495">
            <v>1014251.08</v>
          </cell>
          <cell r="N495">
            <v>1023630</v>
          </cell>
          <cell r="O495">
            <v>1023437.5</v>
          </cell>
          <cell r="P495">
            <v>1000000</v>
          </cell>
          <cell r="Q495">
            <v>1028704.17</v>
          </cell>
          <cell r="R495" t="str">
            <v>JJ   12</v>
          </cell>
          <cell r="S495">
            <v>40920</v>
          </cell>
          <cell r="T495">
            <v>2012</v>
          </cell>
          <cell r="U495">
            <v>1</v>
          </cell>
          <cell r="V495">
            <v>469</v>
          </cell>
          <cell r="W495" t="str">
            <v>MS</v>
          </cell>
          <cell r="X495">
            <v>2.4</v>
          </cell>
          <cell r="Y495">
            <v>1.26</v>
          </cell>
          <cell r="Z495">
            <v>5.737143048487024E-4</v>
          </cell>
          <cell r="AA495">
            <v>40451</v>
          </cell>
          <cell r="AB495">
            <v>9186.42</v>
          </cell>
          <cell r="AC495">
            <v>2.2400000000000003E-2</v>
          </cell>
          <cell r="AD495">
            <v>1</v>
          </cell>
          <cell r="AE495">
            <v>102.34399999999999</v>
          </cell>
          <cell r="AF495" t="str">
            <v>AAA</v>
          </cell>
          <cell r="AG495">
            <v>102.363</v>
          </cell>
          <cell r="AH495">
            <v>1</v>
          </cell>
          <cell r="AI495">
            <v>0.6</v>
          </cell>
          <cell r="AJ495">
            <v>4.5532881337198604E-4</v>
          </cell>
          <cell r="AK495">
            <v>5.6406815710659578E-4</v>
          </cell>
          <cell r="AL495" t="str">
            <v>AAA</v>
          </cell>
          <cell r="AM495" t="str">
            <v>Aaa</v>
          </cell>
          <cell r="AN495" t="str">
            <v>AAA</v>
          </cell>
          <cell r="AO495" t="str">
            <v>Financial</v>
          </cell>
          <cell r="AP495" t="str">
            <v>Banks</v>
          </cell>
          <cell r="AQ495" t="str">
            <v>AUSTRALIA</v>
          </cell>
          <cell r="AR495" t="str">
            <v>#N/A Field Not Applicable</v>
          </cell>
        </row>
        <row r="496">
          <cell r="A496" t="str">
            <v>CP Inc</v>
          </cell>
          <cell r="B496" t="str">
            <v>UBS</v>
          </cell>
          <cell r="C496" t="str">
            <v>13409102</v>
          </cell>
          <cell r="D496" t="str">
            <v>USD</v>
          </cell>
          <cell r="E496" t="str">
            <v>015</v>
          </cell>
          <cell r="F496" t="str">
            <v>070</v>
          </cell>
          <cell r="G496" t="str">
            <v>GMAC LLC</v>
          </cell>
          <cell r="H496" t="str">
            <v>1.750 OCT 30 12</v>
          </cell>
          <cell r="I496" t="str">
            <v>36185JAA7</v>
          </cell>
          <cell r="J496" t="str">
            <v>B</v>
          </cell>
          <cell r="K496" t="str">
            <v>ZZZ</v>
          </cell>
          <cell r="L496">
            <v>34205.69</v>
          </cell>
          <cell r="M496">
            <v>4679729.63</v>
          </cell>
          <cell r="N496">
            <v>4684558.2</v>
          </cell>
          <cell r="O496">
            <v>4767762.5</v>
          </cell>
          <cell r="P496">
            <v>4660000</v>
          </cell>
          <cell r="Q496">
            <v>4801968.1900000004</v>
          </cell>
          <cell r="R496" t="str">
            <v>AO   30</v>
          </cell>
          <cell r="S496">
            <v>41212</v>
          </cell>
          <cell r="T496">
            <v>2012</v>
          </cell>
          <cell r="U496">
            <v>10</v>
          </cell>
          <cell r="V496">
            <v>761</v>
          </cell>
          <cell r="W496" t="str">
            <v>MS</v>
          </cell>
          <cell r="X496">
            <v>1.75</v>
          </cell>
          <cell r="Y496">
            <v>2.0299999999999998</v>
          </cell>
          <cell r="Z496">
            <v>4.2647782547484544E-3</v>
          </cell>
          <cell r="AA496">
            <v>40451</v>
          </cell>
          <cell r="AB496">
            <v>88032.87</v>
          </cell>
          <cell r="AC496">
            <v>5.2199999999999996E-2</v>
          </cell>
          <cell r="AD496">
            <v>1</v>
          </cell>
          <cell r="AE496">
            <v>102.31299999999999</v>
          </cell>
          <cell r="AF496" t="str">
            <v>AAA</v>
          </cell>
          <cell r="AG496">
            <v>100.527</v>
          </cell>
          <cell r="AH496">
            <v>1.5</v>
          </cell>
          <cell r="AI496">
            <v>0.6</v>
          </cell>
          <cell r="AJ496">
            <v>3.1513139813412229E-3</v>
          </cell>
          <cell r="AK496">
            <v>3.9038949825193655E-3</v>
          </cell>
          <cell r="AL496" t="str">
            <v>AAA</v>
          </cell>
          <cell r="AM496" t="str">
            <v>Aaa</v>
          </cell>
          <cell r="AN496" t="str">
            <v>AAA</v>
          </cell>
          <cell r="AO496" t="str">
            <v>Financial</v>
          </cell>
          <cell r="AP496" t="str">
            <v>Banks</v>
          </cell>
          <cell r="AQ496" t="str">
            <v>UNITED STATES</v>
          </cell>
          <cell r="AR496" t="str">
            <v>#N/A Field Not Applicable</v>
          </cell>
        </row>
        <row r="497">
          <cell r="A497" t="str">
            <v>CP Inc</v>
          </cell>
          <cell r="B497" t="str">
            <v>UBS</v>
          </cell>
          <cell r="C497" t="str">
            <v>13409102</v>
          </cell>
          <cell r="D497" t="str">
            <v>USD</v>
          </cell>
          <cell r="E497" t="str">
            <v>015</v>
          </cell>
          <cell r="F497" t="str">
            <v>070</v>
          </cell>
          <cell r="G497" t="str">
            <v>GENERAL DYNAMICS COR</v>
          </cell>
          <cell r="H497" t="str">
            <v>1.800 JUL 15 11</v>
          </cell>
          <cell r="I497" t="str">
            <v>369550AP3</v>
          </cell>
          <cell r="J497" t="str">
            <v>B</v>
          </cell>
          <cell r="K497" t="str">
            <v>CAL</v>
          </cell>
          <cell r="L497">
            <v>2394</v>
          </cell>
          <cell r="M497">
            <v>628926.21</v>
          </cell>
          <cell r="N497">
            <v>627190.19999999995</v>
          </cell>
          <cell r="O497">
            <v>637364.69999999995</v>
          </cell>
          <cell r="P497">
            <v>630000</v>
          </cell>
          <cell r="Q497">
            <v>639758.69999999995</v>
          </cell>
          <cell r="R497" t="str">
            <v>JJ   15</v>
          </cell>
          <cell r="S497">
            <v>40739</v>
          </cell>
          <cell r="T497">
            <v>2011</v>
          </cell>
          <cell r="U497">
            <v>7</v>
          </cell>
          <cell r="V497">
            <v>288</v>
          </cell>
          <cell r="W497" t="str">
            <v>MS</v>
          </cell>
          <cell r="X497">
            <v>1.8</v>
          </cell>
          <cell r="Y497">
            <v>1.99</v>
          </cell>
          <cell r="Z497">
            <v>5.6186557627003217E-4</v>
          </cell>
          <cell r="AA497">
            <v>40451</v>
          </cell>
          <cell r="AB497">
            <v>8438.49</v>
          </cell>
          <cell r="AC497">
            <v>1.01E-2</v>
          </cell>
          <cell r="AD497">
            <v>1</v>
          </cell>
          <cell r="AE497">
            <v>101.169</v>
          </cell>
          <cell r="AF497" t="str">
            <v>A</v>
          </cell>
          <cell r="AG497">
            <v>99.554000000000002</v>
          </cell>
          <cell r="AH497">
            <v>2</v>
          </cell>
          <cell r="AI497">
            <v>0.3</v>
          </cell>
          <cell r="AJ497">
            <v>5.6468902137691678E-4</v>
          </cell>
          <cell r="AK497">
            <v>6.9954522154560758E-4</v>
          </cell>
          <cell r="AL497" t="str">
            <v xml:space="preserve">A </v>
          </cell>
          <cell r="AM497" t="str">
            <v>A2</v>
          </cell>
          <cell r="AN497" t="str">
            <v xml:space="preserve">A </v>
          </cell>
          <cell r="AO497" t="str">
            <v>Industrial</v>
          </cell>
          <cell r="AP497" t="str">
            <v>Aerospace/Defense</v>
          </cell>
          <cell r="AQ497" t="str">
            <v>UNITED STATES</v>
          </cell>
          <cell r="AR497" t="str">
            <v>#N/A Field Not Applicable</v>
          </cell>
        </row>
        <row r="498">
          <cell r="A498" t="str">
            <v>CP Inc</v>
          </cell>
          <cell r="B498" t="str">
            <v>UBS</v>
          </cell>
          <cell r="C498" t="str">
            <v>13409102</v>
          </cell>
          <cell r="D498" t="str">
            <v>USD</v>
          </cell>
          <cell r="E498" t="str">
            <v>015</v>
          </cell>
          <cell r="F498" t="str">
            <v>070</v>
          </cell>
          <cell r="G498" t="str">
            <v>GENL ELEC CAP CORP F</v>
          </cell>
          <cell r="H498" t="str">
            <v>2.200 JUN 08 12</v>
          </cell>
          <cell r="I498" t="str">
            <v>36967HAH0</v>
          </cell>
          <cell r="J498" t="str">
            <v>B</v>
          </cell>
          <cell r="K498" t="str">
            <v>ZZZ</v>
          </cell>
          <cell r="L498">
            <v>25723.19</v>
          </cell>
          <cell r="M498">
            <v>3723254.47</v>
          </cell>
          <cell r="N498">
            <v>3721534.6</v>
          </cell>
          <cell r="O498">
            <v>3829411.75</v>
          </cell>
          <cell r="P498">
            <v>3725000</v>
          </cell>
          <cell r="Q498">
            <v>3855134.94</v>
          </cell>
          <cell r="R498" t="str">
            <v>JD    8</v>
          </cell>
          <cell r="S498">
            <v>41068</v>
          </cell>
          <cell r="T498">
            <v>2012</v>
          </cell>
          <cell r="U498">
            <v>6</v>
          </cell>
          <cell r="V498">
            <v>617</v>
          </cell>
          <cell r="W498" t="str">
            <v>MS</v>
          </cell>
          <cell r="X498">
            <v>2.2000000000000002</v>
          </cell>
          <cell r="Y498">
            <v>1.65</v>
          </cell>
          <cell r="Z498">
            <v>2.7579495557614989E-3</v>
          </cell>
          <cell r="AA498">
            <v>40451</v>
          </cell>
          <cell r="AB498">
            <v>106157.28</v>
          </cell>
          <cell r="AC498">
            <v>3.5900000000000001E-2</v>
          </cell>
          <cell r="AD498">
            <v>1</v>
          </cell>
          <cell r="AE498">
            <v>102.803</v>
          </cell>
          <cell r="AF498" t="str">
            <v>AAA</v>
          </cell>
          <cell r="AG498">
            <v>99.906999999999982</v>
          </cell>
          <cell r="AH498">
            <v>2.2000000000000002</v>
          </cell>
          <cell r="AI498">
            <v>0.5</v>
          </cell>
          <cell r="AJ498">
            <v>3.6772660743486659E-3</v>
          </cell>
          <cell r="AK498">
            <v>4.5554523167280724E-3</v>
          </cell>
          <cell r="AL498" t="str">
            <v>AAA</v>
          </cell>
          <cell r="AM498" t="str">
            <v>Aaa</v>
          </cell>
          <cell r="AN498" t="str">
            <v>AAA</v>
          </cell>
          <cell r="AO498" t="str">
            <v>Financial</v>
          </cell>
          <cell r="AP498" t="str">
            <v>Diversified Finan Serv</v>
          </cell>
          <cell r="AQ498" t="str">
            <v>UNITED STATES</v>
          </cell>
          <cell r="AR498" t="str">
            <v>#N/A Field Not Applicable</v>
          </cell>
        </row>
        <row r="499">
          <cell r="A499" t="str">
            <v>CP Inc</v>
          </cell>
          <cell r="B499" t="str">
            <v>UBS</v>
          </cell>
          <cell r="C499" t="str">
            <v>13409102</v>
          </cell>
          <cell r="D499" t="str">
            <v>USD</v>
          </cell>
          <cell r="E499" t="str">
            <v>015</v>
          </cell>
          <cell r="F499" t="str">
            <v>070</v>
          </cell>
          <cell r="G499" t="str">
            <v>GENL ELEC CAP CORP F</v>
          </cell>
          <cell r="H499" t="str">
            <v>1.800 MAR 11 11</v>
          </cell>
          <cell r="I499" t="str">
            <v>36967HAL1</v>
          </cell>
          <cell r="J499" t="str">
            <v>B</v>
          </cell>
          <cell r="K499" t="str">
            <v>ZZZ</v>
          </cell>
          <cell r="L499">
            <v>1800</v>
          </cell>
          <cell r="M499">
            <v>1799876.76</v>
          </cell>
          <cell r="N499">
            <v>1799442</v>
          </cell>
          <cell r="O499">
            <v>1812564</v>
          </cell>
          <cell r="P499">
            <v>1800000</v>
          </cell>
          <cell r="Q499">
            <v>1814364</v>
          </cell>
          <cell r="R499" t="str">
            <v>MS   11</v>
          </cell>
          <cell r="S499">
            <v>40613</v>
          </cell>
          <cell r="T499">
            <v>2011</v>
          </cell>
          <cell r="U499">
            <v>3</v>
          </cell>
          <cell r="V499">
            <v>162</v>
          </cell>
          <cell r="W499" t="str">
            <v>MS</v>
          </cell>
          <cell r="X499">
            <v>1.8</v>
          </cell>
          <cell r="Y499">
            <v>0.45</v>
          </cell>
          <cell r="Z499">
            <v>3.6360926251710444E-4</v>
          </cell>
          <cell r="AA499">
            <v>40451</v>
          </cell>
          <cell r="AB499">
            <v>12687.24</v>
          </cell>
          <cell r="AC499">
            <v>4.1999999999999997E-3</v>
          </cell>
          <cell r="AD499">
            <v>1</v>
          </cell>
          <cell r="AE499">
            <v>100.69799999999999</v>
          </cell>
          <cell r="AF499" t="str">
            <v>AAA</v>
          </cell>
          <cell r="AG499">
            <v>99.968999999999994</v>
          </cell>
          <cell r="AH499">
            <v>1.8</v>
          </cell>
          <cell r="AI499">
            <v>0.2</v>
          </cell>
          <cell r="AJ499">
            <v>1.4544370500684178E-3</v>
          </cell>
          <cell r="AK499">
            <v>1.801778412361112E-3</v>
          </cell>
          <cell r="AL499" t="str">
            <v>AAA</v>
          </cell>
          <cell r="AM499" t="str">
            <v>Aaa</v>
          </cell>
          <cell r="AN499" t="str">
            <v>AAA</v>
          </cell>
          <cell r="AO499" t="str">
            <v>Financial</v>
          </cell>
          <cell r="AP499" t="str">
            <v>Diversified Finan Serv</v>
          </cell>
          <cell r="AQ499" t="str">
            <v>UNITED STATES</v>
          </cell>
          <cell r="AR499" t="str">
            <v>#N/A Field Not Applicable</v>
          </cell>
        </row>
        <row r="500">
          <cell r="A500" t="str">
            <v>CP Inc</v>
          </cell>
          <cell r="B500" t="str">
            <v>UBS</v>
          </cell>
          <cell r="C500" t="str">
            <v>13409102</v>
          </cell>
          <cell r="D500" t="str">
            <v>USD</v>
          </cell>
          <cell r="E500" t="str">
            <v>015</v>
          </cell>
          <cell r="F500" t="str">
            <v>070</v>
          </cell>
          <cell r="G500" t="str">
            <v>HEWLETT PACKARD CO</v>
          </cell>
          <cell r="H500" t="str">
            <v>5.250 MAR 01 12</v>
          </cell>
          <cell r="I500" t="str">
            <v>428236AL7</v>
          </cell>
          <cell r="J500" t="str">
            <v>B</v>
          </cell>
          <cell r="K500" t="str">
            <v>CAL</v>
          </cell>
          <cell r="L500">
            <v>6562.5</v>
          </cell>
          <cell r="M500">
            <v>1518525.18</v>
          </cell>
          <cell r="N500">
            <v>1546725</v>
          </cell>
          <cell r="O500">
            <v>1595895</v>
          </cell>
          <cell r="P500">
            <v>1500000</v>
          </cell>
          <cell r="Q500">
            <v>1602457.5</v>
          </cell>
          <cell r="R500" t="str">
            <v>MS    1</v>
          </cell>
          <cell r="S500">
            <v>40969</v>
          </cell>
          <cell r="T500">
            <v>2012</v>
          </cell>
          <cell r="U500">
            <v>3</v>
          </cell>
          <cell r="V500">
            <v>518</v>
          </cell>
          <cell r="W500" t="str">
            <v>MS</v>
          </cell>
          <cell r="X500">
            <v>5.25</v>
          </cell>
          <cell r="Y500">
            <v>1.38</v>
          </cell>
          <cell r="Z500">
            <v>9.4076410570165356E-4</v>
          </cell>
          <cell r="AA500">
            <v>40451</v>
          </cell>
          <cell r="AB500">
            <v>77369.820000000007</v>
          </cell>
          <cell r="AC500">
            <v>2.6099999999999998E-2</v>
          </cell>
          <cell r="AD500">
            <v>1</v>
          </cell>
          <cell r="AE500">
            <v>106.39299999999999</v>
          </cell>
          <cell r="AF500" t="str">
            <v>A</v>
          </cell>
          <cell r="AG500">
            <v>103.11499999999999</v>
          </cell>
          <cell r="AH500">
            <v>3.5</v>
          </cell>
          <cell r="AI500">
            <v>0.7</v>
          </cell>
          <cell r="AJ500">
            <v>2.3859959202578176E-3</v>
          </cell>
          <cell r="AK500">
            <v>2.9558075001595917E-3</v>
          </cell>
          <cell r="AL500" t="str">
            <v xml:space="preserve">A </v>
          </cell>
          <cell r="AM500" t="str">
            <v>A2</v>
          </cell>
          <cell r="AN500" t="str">
            <v xml:space="preserve">A </v>
          </cell>
          <cell r="AO500" t="str">
            <v>Technology</v>
          </cell>
          <cell r="AP500" t="str">
            <v>Computers</v>
          </cell>
          <cell r="AQ500" t="str">
            <v>UNITED STATES</v>
          </cell>
          <cell r="AR500" t="str">
            <v>#N/A Field Not Applicable</v>
          </cell>
        </row>
        <row r="501">
          <cell r="A501" t="str">
            <v>CP Inc</v>
          </cell>
          <cell r="B501" t="str">
            <v>UBS</v>
          </cell>
          <cell r="C501" t="str">
            <v>13409102</v>
          </cell>
          <cell r="D501" t="str">
            <v>USD</v>
          </cell>
          <cell r="E501" t="str">
            <v>195</v>
          </cell>
          <cell r="F501" t="str">
            <v>070</v>
          </cell>
          <cell r="G501" t="str">
            <v>INTER AMERN DEV BK G</v>
          </cell>
          <cell r="H501" t="str">
            <v>3.000 MAY 16 11</v>
          </cell>
          <cell r="I501" t="str">
            <v>4581X0AX6</v>
          </cell>
          <cell r="J501" t="str">
            <v>B</v>
          </cell>
          <cell r="K501" t="str">
            <v>ZZZ</v>
          </cell>
          <cell r="L501">
            <v>33750</v>
          </cell>
          <cell r="M501">
            <v>3018208.91</v>
          </cell>
          <cell r="N501">
            <v>3065455.8</v>
          </cell>
          <cell r="O501">
            <v>3048150</v>
          </cell>
          <cell r="P501">
            <v>3000000</v>
          </cell>
          <cell r="Q501">
            <v>3081900</v>
          </cell>
          <cell r="R501" t="str">
            <v>MN   16</v>
          </cell>
          <cell r="S501">
            <v>40679</v>
          </cell>
          <cell r="T501">
            <v>2011</v>
          </cell>
          <cell r="U501">
            <v>5</v>
          </cell>
          <cell r="V501">
            <v>228</v>
          </cell>
          <cell r="W501" t="str">
            <v>MS</v>
          </cell>
          <cell r="X501">
            <v>3</v>
          </cell>
          <cell r="Y501">
            <v>2.13</v>
          </cell>
          <cell r="Z501">
            <v>2.8860812606608098E-3</v>
          </cell>
          <cell r="AA501">
            <v>40451</v>
          </cell>
          <cell r="AB501">
            <v>29941.09</v>
          </cell>
          <cell r="AC501">
            <v>6.9999999999999993E-3</v>
          </cell>
          <cell r="AD501">
            <v>1</v>
          </cell>
          <cell r="AE501">
            <v>101.605</v>
          </cell>
          <cell r="AF501" t="str">
            <v>AAA</v>
          </cell>
          <cell r="AG501">
            <v>102.182</v>
          </cell>
          <cell r="AH501">
            <v>2</v>
          </cell>
          <cell r="AI501">
            <v>0.4</v>
          </cell>
          <cell r="AJ501">
            <v>2.70993545601954E-3</v>
          </cell>
          <cell r="AK501">
            <v>3.3571086512945245E-3</v>
          </cell>
          <cell r="AL501" t="str">
            <v>AAA</v>
          </cell>
          <cell r="AM501" t="str">
            <v>Aaa</v>
          </cell>
          <cell r="AN501" t="str">
            <v>AAA</v>
          </cell>
          <cell r="AO501" t="str">
            <v>Government</v>
          </cell>
          <cell r="AP501" t="str">
            <v>Multi-National</v>
          </cell>
          <cell r="AQ501" t="str">
            <v>SNAT</v>
          </cell>
          <cell r="AR501" t="str">
            <v>#N/A Field Not Applicable</v>
          </cell>
        </row>
        <row r="502">
          <cell r="A502" t="str">
            <v>CP Inc</v>
          </cell>
          <cell r="B502" t="str">
            <v>UBS</v>
          </cell>
          <cell r="C502" t="str">
            <v>13409102</v>
          </cell>
          <cell r="D502" t="str">
            <v>USD</v>
          </cell>
          <cell r="E502" t="str">
            <v>015</v>
          </cell>
          <cell r="F502" t="str">
            <v>070</v>
          </cell>
          <cell r="G502" t="str">
            <v>JPMORGAN CHASE &amp; CO</v>
          </cell>
          <cell r="H502" t="str">
            <v>4.500 NOV 15 10</v>
          </cell>
          <cell r="I502" t="str">
            <v>46625HBA7</v>
          </cell>
          <cell r="J502" t="str">
            <v>B</v>
          </cell>
          <cell r="K502" t="str">
            <v>ZZZ</v>
          </cell>
          <cell r="L502">
            <v>51000</v>
          </cell>
          <cell r="M502">
            <v>2998660.33</v>
          </cell>
          <cell r="N502">
            <v>2957920</v>
          </cell>
          <cell r="O502">
            <v>3013710</v>
          </cell>
          <cell r="P502">
            <v>3000000</v>
          </cell>
          <cell r="Q502">
            <v>3064710</v>
          </cell>
          <cell r="R502" t="str">
            <v>MN   15</v>
          </cell>
          <cell r="S502">
            <v>40497</v>
          </cell>
          <cell r="T502">
            <v>2010</v>
          </cell>
          <cell r="U502">
            <v>11</v>
          </cell>
          <cell r="V502">
            <v>46</v>
          </cell>
          <cell r="W502" t="str">
            <v>MS</v>
          </cell>
          <cell r="X502">
            <v>4.5</v>
          </cell>
          <cell r="Y502">
            <v>0.12</v>
          </cell>
          <cell r="Z502">
            <v>1.6154301159013385E-4</v>
          </cell>
          <cell r="AA502">
            <v>40451</v>
          </cell>
          <cell r="AB502">
            <v>15049.67</v>
          </cell>
          <cell r="AC502">
            <v>8.0000000000000004E-4</v>
          </cell>
          <cell r="AD502">
            <v>1</v>
          </cell>
          <cell r="AE502">
            <v>100.45700000000001</v>
          </cell>
          <cell r="AF502" t="str">
            <v>A+</v>
          </cell>
          <cell r="AG502">
            <v>98.596999999999994</v>
          </cell>
          <cell r="AH502">
            <v>5</v>
          </cell>
          <cell r="AI502">
            <v>0.8</v>
          </cell>
          <cell r="AJ502">
            <v>6.7309588162555774E-3</v>
          </cell>
          <cell r="AK502">
            <v>8.3384126449821301E-3</v>
          </cell>
          <cell r="AL502" t="str">
            <v xml:space="preserve">A+ </v>
          </cell>
          <cell r="AM502" t="str">
            <v>Aa3</v>
          </cell>
          <cell r="AN502" t="str">
            <v xml:space="preserve">A+ </v>
          </cell>
          <cell r="AO502" t="str">
            <v>Financial</v>
          </cell>
          <cell r="AP502" t="str">
            <v>Banks</v>
          </cell>
          <cell r="AQ502" t="str">
            <v>UNITED STATES</v>
          </cell>
          <cell r="AR502" t="str">
            <v>#N/A Field Not Applicable</v>
          </cell>
        </row>
        <row r="503">
          <cell r="A503" t="str">
            <v>CP Inc</v>
          </cell>
          <cell r="B503" t="str">
            <v>UBS</v>
          </cell>
          <cell r="C503" t="str">
            <v>13409102</v>
          </cell>
          <cell r="D503" t="str">
            <v>USD</v>
          </cell>
          <cell r="E503" t="str">
            <v>150</v>
          </cell>
          <cell r="F503" t="str">
            <v>070</v>
          </cell>
          <cell r="G503" t="str">
            <v>KREDITANSTALT FUR WI</v>
          </cell>
          <cell r="H503" t="str">
            <v>4.750 MAY 15 12</v>
          </cell>
          <cell r="I503" t="str">
            <v>500769CD4</v>
          </cell>
          <cell r="J503" t="str">
            <v>B</v>
          </cell>
          <cell r="K503" t="str">
            <v>ZZZ</v>
          </cell>
          <cell r="L503">
            <v>53833.33</v>
          </cell>
          <cell r="M503">
            <v>3147255.23</v>
          </cell>
          <cell r="N503">
            <v>3231330</v>
          </cell>
          <cell r="O503">
            <v>3199687.5</v>
          </cell>
          <cell r="P503">
            <v>3000000</v>
          </cell>
          <cell r="Q503">
            <v>3253520.83</v>
          </cell>
          <cell r="R503" t="str">
            <v>MN   15</v>
          </cell>
          <cell r="S503">
            <v>41044</v>
          </cell>
          <cell r="T503">
            <v>2012</v>
          </cell>
          <cell r="U503">
            <v>5</v>
          </cell>
          <cell r="V503">
            <v>593</v>
          </cell>
          <cell r="W503" t="str">
            <v>MS</v>
          </cell>
          <cell r="X503">
            <v>4.75</v>
          </cell>
          <cell r="Y503">
            <v>1.55</v>
          </cell>
          <cell r="Z503">
            <v>2.1899959754982461E-3</v>
          </cell>
          <cell r="AA503">
            <v>40451</v>
          </cell>
          <cell r="AB503">
            <v>52432.27</v>
          </cell>
          <cell r="AC503">
            <v>3.2599999999999997E-2</v>
          </cell>
          <cell r="AD503">
            <v>1</v>
          </cell>
          <cell r="AE503">
            <v>106.65600000000001</v>
          </cell>
          <cell r="AF503" t="str">
            <v>AAA</v>
          </cell>
          <cell r="AG503">
            <v>107.711</v>
          </cell>
          <cell r="AH503">
            <v>1.7</v>
          </cell>
          <cell r="AI503">
            <v>0.6</v>
          </cell>
          <cell r="AJ503">
            <v>2.4019310699013017E-3</v>
          </cell>
          <cell r="AK503">
            <v>2.9755482023261261E-3</v>
          </cell>
          <cell r="AL503" t="str">
            <v>AAA</v>
          </cell>
          <cell r="AM503" t="str">
            <v>Aaa</v>
          </cell>
          <cell r="AN503" t="str">
            <v>AAA</v>
          </cell>
          <cell r="AO503" t="str">
            <v>Financial</v>
          </cell>
          <cell r="AP503" t="str">
            <v>Banks</v>
          </cell>
          <cell r="AQ503" t="str">
            <v>GERMANY</v>
          </cell>
          <cell r="AR503" t="str">
            <v>#N/A Field Not Applicable</v>
          </cell>
        </row>
        <row r="504">
          <cell r="A504" t="str">
            <v>CP Inc</v>
          </cell>
          <cell r="B504" t="str">
            <v>UBS</v>
          </cell>
          <cell r="C504" t="str">
            <v>13409102</v>
          </cell>
          <cell r="D504" t="str">
            <v>USD</v>
          </cell>
          <cell r="E504" t="str">
            <v>150</v>
          </cell>
          <cell r="F504" t="str">
            <v>070</v>
          </cell>
          <cell r="G504" t="str">
            <v>KREDITANSTALT FUR WI</v>
          </cell>
          <cell r="H504" t="str">
            <v>3.250 FEB 15 11</v>
          </cell>
          <cell r="I504" t="str">
            <v>500769CN2</v>
          </cell>
          <cell r="J504" t="str">
            <v>B</v>
          </cell>
          <cell r="K504" t="str">
            <v>ZZZ</v>
          </cell>
          <cell r="L504">
            <v>6229.17</v>
          </cell>
          <cell r="M504">
            <v>1499892.32</v>
          </cell>
          <cell r="N504">
            <v>1499115</v>
          </cell>
          <cell r="O504">
            <v>1517343.75</v>
          </cell>
          <cell r="P504">
            <v>1500000</v>
          </cell>
          <cell r="Q504">
            <v>1523572.92</v>
          </cell>
          <cell r="R504" t="str">
            <v>FA   15</v>
          </cell>
          <cell r="S504">
            <v>40589</v>
          </cell>
          <cell r="T504">
            <v>2011</v>
          </cell>
          <cell r="U504">
            <v>2</v>
          </cell>
          <cell r="V504">
            <v>138</v>
          </cell>
          <cell r="W504" t="str">
            <v>MS</v>
          </cell>
          <cell r="X504">
            <v>3.25</v>
          </cell>
          <cell r="Y504">
            <v>0.37</v>
          </cell>
          <cell r="Z504">
            <v>2.4913885267245802E-4</v>
          </cell>
          <cell r="AA504">
            <v>40451</v>
          </cell>
          <cell r="AB504">
            <v>17451.43</v>
          </cell>
          <cell r="AC504">
            <v>3.3E-3</v>
          </cell>
          <cell r="AD504">
            <v>1</v>
          </cell>
          <cell r="AE504">
            <v>101.15600000000001</v>
          </cell>
          <cell r="AF504" t="str">
            <v>AAA</v>
          </cell>
          <cell r="AG504">
            <v>99.941000000000003</v>
          </cell>
          <cell r="AH504">
            <v>3.3</v>
          </cell>
          <cell r="AI504">
            <v>0.1</v>
          </cell>
          <cell r="AJ504">
            <v>2.2220492265381388E-3</v>
          </cell>
          <cell r="AK504">
            <v>2.7527078792387682E-3</v>
          </cell>
          <cell r="AL504" t="str">
            <v>AAA</v>
          </cell>
          <cell r="AM504" t="str">
            <v>Aaa</v>
          </cell>
          <cell r="AN504" t="str">
            <v>AAA</v>
          </cell>
          <cell r="AO504" t="str">
            <v>Financial</v>
          </cell>
          <cell r="AP504" t="str">
            <v>Banks</v>
          </cell>
          <cell r="AQ504" t="str">
            <v>GERMANY</v>
          </cell>
          <cell r="AR504" t="str">
            <v>#N/A Field Not Applicable</v>
          </cell>
        </row>
        <row r="505">
          <cell r="A505" t="str">
            <v>CP Inc</v>
          </cell>
          <cell r="B505" t="str">
            <v>UBS</v>
          </cell>
          <cell r="C505" t="str">
            <v>13409102</v>
          </cell>
          <cell r="D505" t="str">
            <v>USD</v>
          </cell>
          <cell r="E505" t="str">
            <v>015</v>
          </cell>
          <cell r="F505" t="str">
            <v>070</v>
          </cell>
          <cell r="G505" t="str">
            <v>MERCK &amp; CO INC</v>
          </cell>
          <cell r="H505" t="str">
            <v>4.375 FEB 15 13</v>
          </cell>
          <cell r="I505" t="str">
            <v>589331AH0</v>
          </cell>
          <cell r="J505" t="str">
            <v>B</v>
          </cell>
          <cell r="K505" t="str">
            <v>ZZZ</v>
          </cell>
          <cell r="L505">
            <v>11180.56</v>
          </cell>
          <cell r="M505">
            <v>2058434.59</v>
          </cell>
          <cell r="N505">
            <v>2101520</v>
          </cell>
          <cell r="O505">
            <v>2154360</v>
          </cell>
          <cell r="P505">
            <v>2000000</v>
          </cell>
          <cell r="Q505">
            <v>2165540.56</v>
          </cell>
          <cell r="R505" t="str">
            <v>FA   15</v>
          </cell>
          <cell r="S505">
            <v>41320</v>
          </cell>
          <cell r="T505">
            <v>2013</v>
          </cell>
          <cell r="U505">
            <v>2</v>
          </cell>
          <cell r="V505">
            <v>869</v>
          </cell>
          <cell r="W505" t="str">
            <v>MS</v>
          </cell>
          <cell r="X505">
            <v>4.375</v>
          </cell>
          <cell r="Y505">
            <v>2.2599999999999998</v>
          </cell>
          <cell r="Z505">
            <v>2.0884552069167376E-3</v>
          </cell>
          <cell r="AA505">
            <v>40451</v>
          </cell>
          <cell r="AB505">
            <v>95925.41</v>
          </cell>
          <cell r="AC505">
            <v>6.3799999999999996E-2</v>
          </cell>
          <cell r="AD505">
            <v>1</v>
          </cell>
          <cell r="AE505">
            <v>107.71799999999999</v>
          </cell>
          <cell r="AF505" t="str">
            <v>AA-</v>
          </cell>
          <cell r="AG505">
            <v>105.07599999999998</v>
          </cell>
          <cell r="AH505">
            <v>2.8</v>
          </cell>
          <cell r="AI505">
            <v>1.1000000000000001</v>
          </cell>
          <cell r="AJ505">
            <v>2.5874666280384356E-3</v>
          </cell>
          <cell r="AK505">
            <v>3.205392431996384E-3</v>
          </cell>
          <cell r="AL505" t="str">
            <v>AA-</v>
          </cell>
          <cell r="AM505" t="str">
            <v>Aa3</v>
          </cell>
          <cell r="AN505" t="str">
            <v>AA-</v>
          </cell>
          <cell r="AO505" t="str">
            <v>Consumer, Non-cyclical</v>
          </cell>
          <cell r="AP505" t="str">
            <v>Pharmaceuticals</v>
          </cell>
          <cell r="AQ505" t="str">
            <v>UNITED STATES</v>
          </cell>
          <cell r="AR505" t="str">
            <v>#N/A Field Not Applicable</v>
          </cell>
        </row>
        <row r="506">
          <cell r="A506" t="str">
            <v>CP Inc</v>
          </cell>
          <cell r="B506" t="str">
            <v>UBS</v>
          </cell>
          <cell r="C506" t="str">
            <v>13409102</v>
          </cell>
          <cell r="D506" t="str">
            <v>USD</v>
          </cell>
          <cell r="E506" t="str">
            <v>015</v>
          </cell>
          <cell r="F506" t="str">
            <v>070</v>
          </cell>
          <cell r="G506" t="str">
            <v>MORGAN STANLEY</v>
          </cell>
          <cell r="H506" t="str">
            <v>5.050 JAN 21 11</v>
          </cell>
          <cell r="I506" t="str">
            <v>61746SBS7</v>
          </cell>
          <cell r="J506" t="str">
            <v>B</v>
          </cell>
          <cell r="K506" t="str">
            <v>ZZZ</v>
          </cell>
          <cell r="L506">
            <v>59456.74</v>
          </cell>
          <cell r="M506">
            <v>6105478.21</v>
          </cell>
          <cell r="N506">
            <v>6237069.5</v>
          </cell>
          <cell r="O506">
            <v>6134471.8799999999</v>
          </cell>
          <cell r="P506">
            <v>6055000</v>
          </cell>
          <cell r="Q506">
            <v>6193928.6200000001</v>
          </cell>
          <cell r="R506" t="str">
            <v>JJ   21</v>
          </cell>
          <cell r="S506">
            <v>40564</v>
          </cell>
          <cell r="T506">
            <v>2011</v>
          </cell>
          <cell r="U506">
            <v>1</v>
          </cell>
          <cell r="V506">
            <v>113</v>
          </cell>
          <cell r="W506" t="str">
            <v>MS</v>
          </cell>
          <cell r="X506">
            <v>5.05</v>
          </cell>
          <cell r="Y506">
            <v>0.31</v>
          </cell>
          <cell r="Z506">
            <v>8.4969103115238825E-4</v>
          </cell>
          <cell r="AA506">
            <v>40451</v>
          </cell>
          <cell r="AB506">
            <v>28993.67</v>
          </cell>
          <cell r="AC506">
            <v>2.5000000000000001E-3</v>
          </cell>
          <cell r="AD506">
            <v>1</v>
          </cell>
          <cell r="AE506">
            <v>101.31299999999999</v>
          </cell>
          <cell r="AF506" t="str">
            <v>A</v>
          </cell>
          <cell r="AG506">
            <v>103.00700000000001</v>
          </cell>
          <cell r="AH506">
            <v>2.2999999999999998</v>
          </cell>
          <cell r="AI506">
            <v>0.7</v>
          </cell>
          <cell r="AJ506">
            <v>6.3041592633886869E-3</v>
          </cell>
          <cell r="AK506">
            <v>7.8096869633001598E-3</v>
          </cell>
          <cell r="AL506" t="str">
            <v xml:space="preserve">A </v>
          </cell>
          <cell r="AM506" t="str">
            <v>A2</v>
          </cell>
          <cell r="AN506" t="str">
            <v xml:space="preserve">A </v>
          </cell>
          <cell r="AO506" t="str">
            <v>Financial</v>
          </cell>
          <cell r="AP506" t="str">
            <v>Banks</v>
          </cell>
          <cell r="AQ506" t="str">
            <v>UNITED STATES</v>
          </cell>
          <cell r="AR506" t="str">
            <v>#N/A Field Not Applicable</v>
          </cell>
        </row>
        <row r="507">
          <cell r="A507" t="str">
            <v>CP Inc</v>
          </cell>
          <cell r="B507" t="str">
            <v>UBS</v>
          </cell>
          <cell r="C507" t="str">
            <v>13409102</v>
          </cell>
          <cell r="D507" t="str">
            <v>USD</v>
          </cell>
          <cell r="E507" t="str">
            <v>015</v>
          </cell>
          <cell r="F507" t="str">
            <v>070</v>
          </cell>
          <cell r="G507" t="str">
            <v>NEW YORK LIFE GLOBAL</v>
          </cell>
          <cell r="H507" t="str">
            <v>5.250 OCT 16 12</v>
          </cell>
          <cell r="I507" t="str">
            <v>64952WAJ2</v>
          </cell>
          <cell r="J507" t="str">
            <v>B</v>
          </cell>
          <cell r="K507" t="str">
            <v>ZZZ</v>
          </cell>
          <cell r="L507">
            <v>46320.31</v>
          </cell>
          <cell r="M507">
            <v>2034102.96</v>
          </cell>
          <cell r="N507">
            <v>2073368.25</v>
          </cell>
          <cell r="O507">
            <v>2090730.47</v>
          </cell>
          <cell r="P507">
            <v>1925000</v>
          </cell>
          <cell r="Q507">
            <v>2137050.7799999998</v>
          </cell>
          <cell r="R507" t="str">
            <v>AO   16</v>
          </cell>
          <cell r="S507">
            <v>41198</v>
          </cell>
          <cell r="T507">
            <v>2012</v>
          </cell>
          <cell r="U507">
            <v>10</v>
          </cell>
          <cell r="V507">
            <v>747</v>
          </cell>
          <cell r="W507" t="str">
            <v>MS</v>
          </cell>
          <cell r="X507">
            <v>5.25</v>
          </cell>
          <cell r="Y507">
            <v>1.92</v>
          </cell>
          <cell r="Z507">
            <v>1.7532902396734239E-3</v>
          </cell>
          <cell r="AA507">
            <v>40451</v>
          </cell>
          <cell r="AB507">
            <v>56627.51</v>
          </cell>
          <cell r="AC507">
            <v>4.7899999999999998E-2</v>
          </cell>
          <cell r="AD507">
            <v>1</v>
          </cell>
          <cell r="AE507">
            <v>108.60899999999999</v>
          </cell>
          <cell r="AF507" t="str">
            <v>AAA</v>
          </cell>
          <cell r="AG507">
            <v>107.70699999999999</v>
          </cell>
          <cell r="AH507">
            <v>1.9</v>
          </cell>
          <cell r="AI507">
            <v>1</v>
          </cell>
          <cell r="AJ507">
            <v>1.7350267996768258E-3</v>
          </cell>
          <cell r="AK507">
            <v>2.1493771988128582E-3</v>
          </cell>
          <cell r="AL507" t="str">
            <v>AAA</v>
          </cell>
          <cell r="AM507" t="str">
            <v>Aaa</v>
          </cell>
          <cell r="AN507" t="str">
            <v>AAA</v>
          </cell>
          <cell r="AO507" t="str">
            <v>Financial</v>
          </cell>
          <cell r="AP507" t="str">
            <v>Insurance</v>
          </cell>
          <cell r="AQ507" t="str">
            <v>UNITED STATES</v>
          </cell>
          <cell r="AR507" t="str">
            <v>#N/A Field Not Applicable</v>
          </cell>
        </row>
        <row r="508">
          <cell r="A508" t="str">
            <v>CP Inc</v>
          </cell>
          <cell r="B508" t="str">
            <v>UBS</v>
          </cell>
          <cell r="C508" t="str">
            <v>13409102</v>
          </cell>
          <cell r="D508" t="str">
            <v>USD</v>
          </cell>
          <cell r="E508" t="str">
            <v>015</v>
          </cell>
          <cell r="F508" t="str">
            <v>070</v>
          </cell>
          <cell r="G508" t="str">
            <v>PFIZER INC</v>
          </cell>
          <cell r="H508" t="str">
            <v>4.450 MAR 15 12</v>
          </cell>
          <cell r="I508" t="str">
            <v>717081CZ4</v>
          </cell>
          <cell r="J508" t="str">
            <v>B</v>
          </cell>
          <cell r="K508" t="str">
            <v>CAL</v>
          </cell>
          <cell r="L508">
            <v>11866.67</v>
          </cell>
          <cell r="M508">
            <v>6267157.6100000003</v>
          </cell>
          <cell r="N508">
            <v>6382879.8799999999</v>
          </cell>
          <cell r="O508">
            <v>6315937.5</v>
          </cell>
          <cell r="P508">
            <v>6000000</v>
          </cell>
          <cell r="Q508">
            <v>6327804.1699999999</v>
          </cell>
          <cell r="R508" t="str">
            <v>MS   15</v>
          </cell>
          <cell r="S508">
            <v>40983</v>
          </cell>
          <cell r="T508">
            <v>2012</v>
          </cell>
          <cell r="U508">
            <v>3</v>
          </cell>
          <cell r="V508">
            <v>532</v>
          </cell>
          <cell r="W508" t="str">
            <v>MS</v>
          </cell>
          <cell r="X508">
            <v>4.45</v>
          </cell>
          <cell r="Y508">
            <v>1.42</v>
          </cell>
          <cell r="Z508">
            <v>3.9952008349280217E-3</v>
          </cell>
          <cell r="AA508">
            <v>40451</v>
          </cell>
          <cell r="AB508">
            <v>48779.89</v>
          </cell>
          <cell r="AC508">
            <v>2.75E-2</v>
          </cell>
          <cell r="AD508">
            <v>1</v>
          </cell>
          <cell r="AE508">
            <v>105.26600000000001</v>
          </cell>
          <cell r="AF508" t="str">
            <v>AA</v>
          </cell>
          <cell r="AG508">
            <v>106.381</v>
          </cell>
          <cell r="AH508">
            <v>1.3</v>
          </cell>
          <cell r="AI508">
            <v>0.8</v>
          </cell>
          <cell r="AJ508">
            <v>3.6575782291594565E-3</v>
          </cell>
          <cell r="AK508">
            <v>4.5310627190853587E-3</v>
          </cell>
          <cell r="AL508" t="str">
            <v>AA</v>
          </cell>
          <cell r="AM508" t="str">
            <v>A1</v>
          </cell>
          <cell r="AN508" t="str">
            <v>AA</v>
          </cell>
          <cell r="AO508" t="str">
            <v>Consumer, Non-cyclical</v>
          </cell>
          <cell r="AP508" t="str">
            <v>Pharmaceuticals</v>
          </cell>
          <cell r="AQ508" t="str">
            <v>UNITED STATES</v>
          </cell>
          <cell r="AR508" t="str">
            <v>#N/A Field Not Applicable</v>
          </cell>
        </row>
        <row r="509">
          <cell r="A509" t="str">
            <v>CP Inc</v>
          </cell>
          <cell r="B509" t="str">
            <v>UBS</v>
          </cell>
          <cell r="C509" t="str">
            <v>13409102</v>
          </cell>
          <cell r="D509" t="str">
            <v>USD</v>
          </cell>
          <cell r="E509" t="str">
            <v>015</v>
          </cell>
          <cell r="F509" t="str">
            <v>070</v>
          </cell>
          <cell r="G509" t="str">
            <v>PROCTER &amp; GAMBLE CO</v>
          </cell>
          <cell r="H509" t="str">
            <v>1.375 AUG 01 12</v>
          </cell>
          <cell r="I509" t="str">
            <v>742718DR7</v>
          </cell>
          <cell r="J509" t="str">
            <v>B</v>
          </cell>
          <cell r="K509" t="str">
            <v>CAL</v>
          </cell>
          <cell r="L509">
            <v>6875</v>
          </cell>
          <cell r="M509">
            <v>2998378.67</v>
          </cell>
          <cell r="N509">
            <v>2997810</v>
          </cell>
          <cell r="O509">
            <v>3040781.25</v>
          </cell>
          <cell r="P509">
            <v>3000000</v>
          </cell>
          <cell r="Q509">
            <v>3047656.25</v>
          </cell>
          <cell r="R509" t="str">
            <v>FA    1</v>
          </cell>
          <cell r="S509">
            <v>41122</v>
          </cell>
          <cell r="T509">
            <v>2012</v>
          </cell>
          <cell r="U509">
            <v>8</v>
          </cell>
          <cell r="V509">
            <v>671</v>
          </cell>
          <cell r="W509" t="str">
            <v>MS</v>
          </cell>
          <cell r="X509">
            <v>1.375</v>
          </cell>
          <cell r="Y509">
            <v>1.81</v>
          </cell>
          <cell r="Z509">
            <v>2.436378224364585E-3</v>
          </cell>
          <cell r="AA509">
            <v>40451</v>
          </cell>
          <cell r="AB509">
            <v>42402.58</v>
          </cell>
          <cell r="AC509">
            <v>4.2000000000000003E-2</v>
          </cell>
          <cell r="AD509">
            <v>1</v>
          </cell>
          <cell r="AE509">
            <v>101.35899999999999</v>
          </cell>
          <cell r="AF509" t="str">
            <v>AA-</v>
          </cell>
          <cell r="AG509">
            <v>99.927000000000007</v>
          </cell>
          <cell r="AH509">
            <v>1.4</v>
          </cell>
          <cell r="AI509">
            <v>0.6</v>
          </cell>
          <cell r="AJ509">
            <v>1.8844914442598996E-3</v>
          </cell>
          <cell r="AK509">
            <v>2.334536240249777E-3</v>
          </cell>
          <cell r="AL509" t="str">
            <v>AA-</v>
          </cell>
          <cell r="AM509" t="str">
            <v>Aa3</v>
          </cell>
          <cell r="AN509" t="str">
            <v>AA-</v>
          </cell>
          <cell r="AO509" t="str">
            <v>Consumer, Non-cyclical</v>
          </cell>
          <cell r="AP509" t="str">
            <v>Cosmetics/Personal Care</v>
          </cell>
          <cell r="AQ509" t="str">
            <v>UNITED STATES</v>
          </cell>
          <cell r="AR509" t="str">
            <v>#N/A Field Not Applicable</v>
          </cell>
        </row>
        <row r="510">
          <cell r="A510" t="str">
            <v>CP Inc</v>
          </cell>
          <cell r="B510" t="str">
            <v>UBS</v>
          </cell>
          <cell r="C510" t="str">
            <v>13409102</v>
          </cell>
          <cell r="D510" t="str">
            <v>USD</v>
          </cell>
          <cell r="E510" t="str">
            <v>015</v>
          </cell>
          <cell r="F510" t="str">
            <v>070</v>
          </cell>
          <cell r="G510" t="str">
            <v>PUBLIC SERVICE CO CO</v>
          </cell>
          <cell r="H510" t="str">
            <v>7.875 OCT 01 12</v>
          </cell>
          <cell r="I510" t="str">
            <v>744448BU4</v>
          </cell>
          <cell r="J510" t="str">
            <v>B</v>
          </cell>
          <cell r="K510" t="str">
            <v>CAL</v>
          </cell>
          <cell r="L510">
            <v>29531.25</v>
          </cell>
          <cell r="M510">
            <v>799921.9</v>
          </cell>
          <cell r="N510">
            <v>861795</v>
          </cell>
          <cell r="O510">
            <v>847875</v>
          </cell>
          <cell r="P510">
            <v>750000</v>
          </cell>
          <cell r="Q510">
            <v>877406.25</v>
          </cell>
          <cell r="R510" t="str">
            <v>AO    1</v>
          </cell>
          <cell r="S510">
            <v>41183</v>
          </cell>
          <cell r="T510">
            <v>2012</v>
          </cell>
          <cell r="U510">
            <v>10</v>
          </cell>
          <cell r="V510">
            <v>732</v>
          </cell>
          <cell r="W510" t="str">
            <v>MS</v>
          </cell>
          <cell r="X510">
            <v>7.875</v>
          </cell>
          <cell r="Y510">
            <v>1.82</v>
          </cell>
          <cell r="Z510">
            <v>6.5357981272390797E-4</v>
          </cell>
          <cell r="AA510">
            <v>40451</v>
          </cell>
          <cell r="AB510">
            <v>47953.1</v>
          </cell>
          <cell r="AC510">
            <v>4.4500000000000005E-2</v>
          </cell>
          <cell r="AD510">
            <v>1</v>
          </cell>
          <cell r="AE510">
            <v>113.05</v>
          </cell>
          <cell r="AF510" t="str">
            <v>A</v>
          </cell>
          <cell r="AG510">
            <v>114.90600000000001</v>
          </cell>
          <cell r="AH510">
            <v>1.6</v>
          </cell>
          <cell r="AI510">
            <v>1.3</v>
          </cell>
          <cell r="AJ510">
            <v>5.7457565953750146E-4</v>
          </cell>
          <cell r="AK510">
            <v>7.1179293705019334E-4</v>
          </cell>
          <cell r="AL510" t="str">
            <v xml:space="preserve">A </v>
          </cell>
          <cell r="AM510" t="str">
            <v>A2</v>
          </cell>
          <cell r="AN510" t="str">
            <v xml:space="preserve">A </v>
          </cell>
          <cell r="AO510" t="str">
            <v>Utilities</v>
          </cell>
          <cell r="AP510" t="str">
            <v>Electric</v>
          </cell>
          <cell r="AQ510" t="str">
            <v>UNITED STATES</v>
          </cell>
          <cell r="AR510" t="str">
            <v>#N/A Field Not Applicable</v>
          </cell>
        </row>
        <row r="511">
          <cell r="A511" t="str">
            <v>CP Inc</v>
          </cell>
          <cell r="B511" t="str">
            <v>UBS</v>
          </cell>
          <cell r="C511" t="str">
            <v>13409102</v>
          </cell>
          <cell r="D511" t="str">
            <v>USD</v>
          </cell>
          <cell r="E511" t="str">
            <v>015</v>
          </cell>
          <cell r="F511" t="str">
            <v>070</v>
          </cell>
          <cell r="G511" t="str">
            <v>ROCHE HLDGS INC</v>
          </cell>
          <cell r="H511" t="str">
            <v>4.500 MAR 01 12 144</v>
          </cell>
          <cell r="I511" t="str">
            <v>771196AN2</v>
          </cell>
          <cell r="J511" t="str">
            <v>B</v>
          </cell>
          <cell r="K511" t="str">
            <v>ZZZ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 t="str">
            <v>MS    1</v>
          </cell>
          <cell r="S511">
            <v>40969</v>
          </cell>
          <cell r="T511">
            <v>2012</v>
          </cell>
          <cell r="U511">
            <v>3</v>
          </cell>
          <cell r="V511">
            <v>518</v>
          </cell>
          <cell r="W511" t="str">
            <v>MS</v>
          </cell>
          <cell r="X511">
            <v>4.5</v>
          </cell>
          <cell r="Y511">
            <v>1.38</v>
          </cell>
          <cell r="Z511">
            <v>0</v>
          </cell>
          <cell r="AA511">
            <v>40451</v>
          </cell>
          <cell r="AB511">
            <v>0</v>
          </cell>
          <cell r="AC511">
            <v>2.6200000000000001E-2</v>
          </cell>
          <cell r="AD511">
            <v>1</v>
          </cell>
          <cell r="AE511">
            <v>105.09399999999999</v>
          </cell>
          <cell r="AF511" t="str">
            <v>AA-</v>
          </cell>
          <cell r="AG511">
            <v>99.47</v>
          </cell>
          <cell r="AH511">
            <v>4.7</v>
          </cell>
          <cell r="AI511">
            <v>0.9</v>
          </cell>
          <cell r="AJ511">
            <v>0</v>
          </cell>
          <cell r="AK511">
            <v>0</v>
          </cell>
          <cell r="AL511" t="str">
            <v>AA-</v>
          </cell>
          <cell r="AM511" t="str">
            <v>WR</v>
          </cell>
          <cell r="AN511" t="str">
            <v>AA-</v>
          </cell>
          <cell r="AO511" t="str">
            <v>Consumer, Non-cyclical</v>
          </cell>
          <cell r="AP511" t="str">
            <v>Healthcare-Services</v>
          </cell>
          <cell r="AQ511" t="str">
            <v>UNITED STATES</v>
          </cell>
          <cell r="AR511" t="str">
            <v>#N/A Field Not Applicable</v>
          </cell>
        </row>
        <row r="512">
          <cell r="A512" t="str">
            <v>CP Inc</v>
          </cell>
          <cell r="B512" t="str">
            <v>UBS</v>
          </cell>
          <cell r="C512" t="str">
            <v>13409102</v>
          </cell>
          <cell r="D512" t="str">
            <v>USD</v>
          </cell>
          <cell r="E512" t="str">
            <v>015</v>
          </cell>
          <cell r="F512" t="str">
            <v>070</v>
          </cell>
          <cell r="G512" t="str">
            <v>SBC COMMUNICATIONS I</v>
          </cell>
          <cell r="H512" t="str">
            <v>5.300 NOV 15 10</v>
          </cell>
          <cell r="I512" t="str">
            <v>78387GAS2</v>
          </cell>
          <cell r="J512" t="str">
            <v>B</v>
          </cell>
          <cell r="K512" t="str">
            <v>CAL</v>
          </cell>
          <cell r="L512">
            <v>29793.07</v>
          </cell>
          <cell r="M512">
            <v>1490899.18</v>
          </cell>
          <cell r="N512">
            <v>1547400.96</v>
          </cell>
          <cell r="O512">
            <v>1495826.88</v>
          </cell>
          <cell r="P512">
            <v>1488000</v>
          </cell>
          <cell r="Q512">
            <v>1525619.95</v>
          </cell>
          <cell r="R512" t="str">
            <v>MN   15</v>
          </cell>
          <cell r="S512">
            <v>40497</v>
          </cell>
          <cell r="T512">
            <v>2010</v>
          </cell>
          <cell r="U512">
            <v>11</v>
          </cell>
          <cell r="V512">
            <v>46</v>
          </cell>
          <cell r="W512" t="str">
            <v>MS</v>
          </cell>
          <cell r="X512">
            <v>5.3</v>
          </cell>
          <cell r="Y512">
            <v>0.12</v>
          </cell>
          <cell r="Z512">
            <v>8.0317314070200481E-5</v>
          </cell>
          <cell r="AA512">
            <v>40451</v>
          </cell>
          <cell r="AB512">
            <v>4927.7</v>
          </cell>
          <cell r="AC512">
            <v>8.0000000000000004E-4</v>
          </cell>
          <cell r="AD512">
            <v>1</v>
          </cell>
          <cell r="AE512">
            <v>100.52600000000001</v>
          </cell>
          <cell r="AF512" t="str">
            <v>A</v>
          </cell>
          <cell r="AG512">
            <v>103.992</v>
          </cell>
          <cell r="AH512">
            <v>1.5</v>
          </cell>
          <cell r="AI512">
            <v>1</v>
          </cell>
          <cell r="AJ512">
            <v>1.0039664258775062E-3</v>
          </cell>
          <cell r="AK512">
            <v>1.2437286528119865E-3</v>
          </cell>
          <cell r="AL512" t="str">
            <v xml:space="preserve">A </v>
          </cell>
          <cell r="AM512" t="str">
            <v>A2</v>
          </cell>
          <cell r="AN512" t="str">
            <v xml:space="preserve">A </v>
          </cell>
          <cell r="AO512" t="str">
            <v>Communications</v>
          </cell>
          <cell r="AP512" t="str">
            <v>Telecommunications</v>
          </cell>
          <cell r="AQ512" t="str">
            <v>UNITED STATES</v>
          </cell>
          <cell r="AR512" t="str">
            <v>#N/A Field Not Applicable</v>
          </cell>
        </row>
        <row r="513">
          <cell r="A513" t="str">
            <v>CP Inc</v>
          </cell>
          <cell r="B513" t="str">
            <v>UBS</v>
          </cell>
          <cell r="C513" t="str">
            <v>13409102</v>
          </cell>
          <cell r="D513" t="str">
            <v>USD</v>
          </cell>
          <cell r="E513" t="str">
            <v>250</v>
          </cell>
          <cell r="F513" t="str">
            <v>070</v>
          </cell>
          <cell r="G513" t="str">
            <v>SWEDBANK AB MTN 144A</v>
          </cell>
          <cell r="H513" t="str">
            <v>3.000 DEC 22 11 144</v>
          </cell>
          <cell r="I513" t="str">
            <v>87019EAB1</v>
          </cell>
          <cell r="J513" t="str">
            <v>B</v>
          </cell>
          <cell r="K513" t="str">
            <v>ZZZ</v>
          </cell>
          <cell r="L513">
            <v>7425</v>
          </cell>
          <cell r="M513">
            <v>919366.66</v>
          </cell>
          <cell r="N513">
            <v>932841</v>
          </cell>
          <cell r="O513">
            <v>925312.5</v>
          </cell>
          <cell r="P513">
            <v>900000</v>
          </cell>
          <cell r="Q513">
            <v>932737.5</v>
          </cell>
          <cell r="R513" t="str">
            <v>JD   22</v>
          </cell>
          <cell r="S513">
            <v>40899</v>
          </cell>
          <cell r="T513">
            <v>2011</v>
          </cell>
          <cell r="U513">
            <v>12</v>
          </cell>
          <cell r="V513">
            <v>448</v>
          </cell>
          <cell r="W513" t="str">
            <v>MS</v>
          </cell>
          <cell r="X513">
            <v>3</v>
          </cell>
          <cell r="Y513">
            <v>1.2</v>
          </cell>
          <cell r="Z513">
            <v>4.9527870004523861E-4</v>
          </cell>
          <cell r="AA513">
            <v>40451</v>
          </cell>
          <cell r="AB513">
            <v>5945.84</v>
          </cell>
          <cell r="AC513">
            <v>2.06E-2</v>
          </cell>
          <cell r="AD513">
            <v>1</v>
          </cell>
          <cell r="AE513">
            <v>102.81299999999999</v>
          </cell>
          <cell r="AF513" t="str">
            <v>AAA</v>
          </cell>
          <cell r="AG513">
            <v>103.649</v>
          </cell>
          <cell r="AH513">
            <v>0.8</v>
          </cell>
          <cell r="AI513">
            <v>0.7</v>
          </cell>
          <cell r="AJ513">
            <v>3.3018580003015918E-4</v>
          </cell>
          <cell r="AK513">
            <v>4.0903911691093003E-4</v>
          </cell>
          <cell r="AL513" t="str">
            <v>AAA</v>
          </cell>
          <cell r="AM513" t="str">
            <v>Aaa</v>
          </cell>
          <cell r="AN513" t="str">
            <v>AAA</v>
          </cell>
          <cell r="AO513" t="str">
            <v>Financial</v>
          </cell>
          <cell r="AP513" t="str">
            <v>Banks</v>
          </cell>
          <cell r="AQ513" t="str">
            <v>SWEDEN</v>
          </cell>
          <cell r="AR513" t="str">
            <v>#N/A Field Not Applicable</v>
          </cell>
        </row>
        <row r="514">
          <cell r="A514" t="str">
            <v>CP Inc</v>
          </cell>
          <cell r="B514" t="str">
            <v>UBS</v>
          </cell>
          <cell r="C514" t="str">
            <v>13409102</v>
          </cell>
          <cell r="D514" t="str">
            <v>USD</v>
          </cell>
          <cell r="E514" t="str">
            <v>015</v>
          </cell>
          <cell r="F514" t="str">
            <v>070</v>
          </cell>
          <cell r="G514" t="str">
            <v>3M CO MEDIUM TERM NT</v>
          </cell>
          <cell r="H514" t="str">
            <v>4.375 AUG 15 13</v>
          </cell>
          <cell r="I514" t="str">
            <v>88579EAE5</v>
          </cell>
          <cell r="J514" t="str">
            <v>B</v>
          </cell>
          <cell r="K514" t="str">
            <v>ZZZ</v>
          </cell>
          <cell r="L514">
            <v>11180.56</v>
          </cell>
          <cell r="M514">
            <v>2077175.1</v>
          </cell>
          <cell r="N514">
            <v>2124260</v>
          </cell>
          <cell r="O514">
            <v>2203320</v>
          </cell>
          <cell r="P514">
            <v>2000000</v>
          </cell>
          <cell r="Q514">
            <v>2214500.56</v>
          </cell>
          <cell r="R514" t="str">
            <v>FA   15</v>
          </cell>
          <cell r="S514">
            <v>41501</v>
          </cell>
          <cell r="T514">
            <v>2013</v>
          </cell>
          <cell r="U514">
            <v>8</v>
          </cell>
          <cell r="V514">
            <v>1050</v>
          </cell>
          <cell r="W514" t="str">
            <v>MS</v>
          </cell>
          <cell r="X514">
            <v>4.375</v>
          </cell>
          <cell r="Y514">
            <v>2.72</v>
          </cell>
          <cell r="Z514">
            <v>2.5364229060331248E-3</v>
          </cell>
          <cell r="AA514">
            <v>40451</v>
          </cell>
          <cell r="AB514">
            <v>126144.9</v>
          </cell>
          <cell r="AC514">
            <v>8.9800000000000005E-2</v>
          </cell>
          <cell r="AD514">
            <v>1</v>
          </cell>
          <cell r="AE514">
            <v>110.166</v>
          </cell>
          <cell r="AF514" t="str">
            <v>AA-</v>
          </cell>
          <cell r="AG514">
            <v>106.21299999999999</v>
          </cell>
          <cell r="AH514">
            <v>2.7</v>
          </cell>
          <cell r="AI514">
            <v>0.8</v>
          </cell>
          <cell r="AJ514">
            <v>2.5177727376064106E-3</v>
          </cell>
          <cell r="AK514">
            <v>3.1190545961663793E-3</v>
          </cell>
          <cell r="AL514" t="str">
            <v>AA-</v>
          </cell>
          <cell r="AM514" t="str">
            <v>Aa2</v>
          </cell>
          <cell r="AN514" t="str">
            <v>AA-</v>
          </cell>
          <cell r="AO514" t="str">
            <v>Industrial</v>
          </cell>
          <cell r="AP514" t="str">
            <v>Miscellaneous Manufactur</v>
          </cell>
          <cell r="AQ514" t="str">
            <v>UNITED STATES</v>
          </cell>
          <cell r="AR514" t="str">
            <v>#N/A Field Not Applicable</v>
          </cell>
        </row>
        <row r="515">
          <cell r="A515" t="str">
            <v>CP Inc</v>
          </cell>
          <cell r="B515" t="str">
            <v>UBS</v>
          </cell>
          <cell r="C515" t="str">
            <v>13409102</v>
          </cell>
          <cell r="D515" t="str">
            <v>USD</v>
          </cell>
          <cell r="E515" t="str">
            <v>015</v>
          </cell>
          <cell r="F515" t="str">
            <v>070</v>
          </cell>
          <cell r="G515" t="str">
            <v>UNILEVER CAP CORP</v>
          </cell>
          <cell r="H515" t="str">
            <v>7.125 NOV 01 10</v>
          </cell>
          <cell r="I515" t="str">
            <v>904764AG2</v>
          </cell>
          <cell r="J515" t="str">
            <v>B</v>
          </cell>
          <cell r="K515" t="str">
            <v>CAL</v>
          </cell>
          <cell r="L515">
            <v>95000</v>
          </cell>
          <cell r="M515">
            <v>3208508.23</v>
          </cell>
          <cell r="N515">
            <v>3430283.8</v>
          </cell>
          <cell r="O515">
            <v>3215552</v>
          </cell>
          <cell r="P515">
            <v>3200000</v>
          </cell>
          <cell r="Q515">
            <v>3310552</v>
          </cell>
          <cell r="R515" t="str">
            <v>MN    1</v>
          </cell>
          <cell r="S515">
            <v>40483</v>
          </cell>
          <cell r="T515">
            <v>2010</v>
          </cell>
          <cell r="U515">
            <v>11</v>
          </cell>
          <cell r="V515">
            <v>32</v>
          </cell>
          <cell r="W515" t="str">
            <v>MS</v>
          </cell>
          <cell r="X515">
            <v>7.125</v>
          </cell>
          <cell r="Y515">
            <v>0.09</v>
          </cell>
          <cell r="Z515">
            <v>1.2963591032647817E-4</v>
          </cell>
          <cell r="AA515">
            <v>40451</v>
          </cell>
          <cell r="AB515">
            <v>7043.77</v>
          </cell>
          <cell r="AC515">
            <v>5.0000000000000001E-4</v>
          </cell>
          <cell r="AD515">
            <v>1</v>
          </cell>
          <cell r="AE515">
            <v>100.486</v>
          </cell>
          <cell r="AF515" t="str">
            <v>A+</v>
          </cell>
          <cell r="AG515">
            <v>107.196</v>
          </cell>
          <cell r="AH515">
            <v>-1.4</v>
          </cell>
          <cell r="AI515">
            <v>1.3</v>
          </cell>
          <cell r="AJ515">
            <v>-2.0165586050785488E-3</v>
          </cell>
          <cell r="AK515">
            <v>-2.4981430180980669E-3</v>
          </cell>
          <cell r="AL515" t="str">
            <v xml:space="preserve">A+ </v>
          </cell>
          <cell r="AM515" t="str">
            <v>A1</v>
          </cell>
          <cell r="AN515" t="str">
            <v xml:space="preserve">A+ </v>
          </cell>
          <cell r="AO515" t="str">
            <v>Consumer, Non-cyclical</v>
          </cell>
          <cell r="AP515" t="str">
            <v>Food</v>
          </cell>
          <cell r="AQ515" t="str">
            <v>UNITED STATES</v>
          </cell>
          <cell r="AR515" t="str">
            <v>#N/A Field Not Applicable</v>
          </cell>
        </row>
        <row r="516">
          <cell r="A516" t="str">
            <v>CP Inc</v>
          </cell>
          <cell r="B516" t="str">
            <v>UBS</v>
          </cell>
          <cell r="C516" t="str">
            <v>13409102</v>
          </cell>
          <cell r="D516" t="str">
            <v>USD</v>
          </cell>
          <cell r="E516" t="str">
            <v>015</v>
          </cell>
          <cell r="F516" t="str">
            <v>070</v>
          </cell>
          <cell r="G516" t="str">
            <v>VERIZON WIRELESS CAP</v>
          </cell>
          <cell r="H516" t="str">
            <v>3.750 MAY 20 11</v>
          </cell>
          <cell r="I516" t="str">
            <v>92344SAT7</v>
          </cell>
          <cell r="J516" t="str">
            <v>B</v>
          </cell>
          <cell r="K516" t="str">
            <v>CAL</v>
          </cell>
          <cell r="L516">
            <v>31603.75</v>
          </cell>
          <cell r="M516">
            <v>2356699.08</v>
          </cell>
          <cell r="N516">
            <v>2373436.7999999998</v>
          </cell>
          <cell r="O516">
            <v>2361926.2799999998</v>
          </cell>
          <cell r="P516">
            <v>2316000</v>
          </cell>
          <cell r="Q516">
            <v>2393530.0299999998</v>
          </cell>
          <cell r="R516" t="str">
            <v>MN   20</v>
          </cell>
          <cell r="S516">
            <v>40683</v>
          </cell>
          <cell r="T516">
            <v>2011</v>
          </cell>
          <cell r="U516">
            <v>5</v>
          </cell>
          <cell r="V516">
            <v>232</v>
          </cell>
          <cell r="W516" t="str">
            <v>MS</v>
          </cell>
          <cell r="X516">
            <v>3.75</v>
          </cell>
          <cell r="Y516">
            <v>0.63</v>
          </cell>
          <cell r="Z516">
            <v>6.665371134826775E-4</v>
          </cell>
          <cell r="AA516">
            <v>40451</v>
          </cell>
          <cell r="AB516">
            <v>5227.2</v>
          </cell>
          <cell r="AC516">
            <v>7.0999999999999995E-3</v>
          </cell>
          <cell r="AD516">
            <v>1</v>
          </cell>
          <cell r="AE516">
            <v>101.98299999999999</v>
          </cell>
          <cell r="AF516" t="str">
            <v>A</v>
          </cell>
          <cell r="AG516">
            <v>102.48</v>
          </cell>
          <cell r="AH516">
            <v>1</v>
          </cell>
          <cell r="AI516">
            <v>0.6</v>
          </cell>
          <cell r="AJ516">
            <v>1.0579954182264723E-3</v>
          </cell>
          <cell r="AK516">
            <v>1.3106605781582307E-3</v>
          </cell>
          <cell r="AL516" t="str">
            <v xml:space="preserve">A </v>
          </cell>
          <cell r="AM516" t="str">
            <v>A2</v>
          </cell>
          <cell r="AN516" t="str">
            <v xml:space="preserve">A </v>
          </cell>
          <cell r="AO516" t="str">
            <v>Communications</v>
          </cell>
          <cell r="AP516" t="str">
            <v>Telecommunications</v>
          </cell>
          <cell r="AQ516" t="str">
            <v>UNITED STATES</v>
          </cell>
          <cell r="AR516" t="str">
            <v>#N/A Field Not Applicable</v>
          </cell>
        </row>
        <row r="517">
          <cell r="A517" t="str">
            <v>CP Inc</v>
          </cell>
          <cell r="B517" t="str">
            <v>UBS</v>
          </cell>
          <cell r="C517" t="str">
            <v>13409102</v>
          </cell>
          <cell r="D517" t="str">
            <v>USD</v>
          </cell>
          <cell r="E517" t="str">
            <v>015</v>
          </cell>
          <cell r="F517" t="str">
            <v>070</v>
          </cell>
          <cell r="G517" t="str">
            <v>WELLS FARGO CO MTN B</v>
          </cell>
          <cell r="H517" t="str">
            <v>3.980 OCT 29 10</v>
          </cell>
          <cell r="I517" t="str">
            <v>94974BAZ3</v>
          </cell>
          <cell r="J517" t="str">
            <v>B</v>
          </cell>
          <cell r="K517" t="str">
            <v>ZZZ</v>
          </cell>
          <cell r="L517">
            <v>16804.439999999999</v>
          </cell>
          <cell r="M517">
            <v>1000008.82</v>
          </cell>
          <cell r="N517">
            <v>1000035</v>
          </cell>
          <cell r="O517">
            <v>1002460</v>
          </cell>
          <cell r="P517">
            <v>1000000</v>
          </cell>
          <cell r="Q517">
            <v>1019264.44</v>
          </cell>
          <cell r="R517" t="str">
            <v>AO   29</v>
          </cell>
          <cell r="S517">
            <v>40480</v>
          </cell>
          <cell r="T517">
            <v>2010</v>
          </cell>
          <cell r="U517">
            <v>10</v>
          </cell>
          <cell r="V517">
            <v>29</v>
          </cell>
          <cell r="W517" t="str">
            <v>MS</v>
          </cell>
          <cell r="X517">
            <v>3.98</v>
          </cell>
          <cell r="Y517">
            <v>0.08</v>
          </cell>
          <cell r="Z517">
            <v>3.5914801638436115E-5</v>
          </cell>
          <cell r="AA517">
            <v>40451</v>
          </cell>
          <cell r="AB517">
            <v>2451.1799999999998</v>
          </cell>
          <cell r="AC517">
            <v>5.0000000000000001E-4</v>
          </cell>
          <cell r="AD517">
            <v>1</v>
          </cell>
          <cell r="AE517">
            <v>100.24600000000001</v>
          </cell>
          <cell r="AF517" t="str">
            <v>AA-</v>
          </cell>
          <cell r="AG517">
            <v>100.00399999999999</v>
          </cell>
          <cell r="AH517">
            <v>4</v>
          </cell>
          <cell r="AI517">
            <v>0.8</v>
          </cell>
          <cell r="AJ517">
            <v>1.7957400819218056E-3</v>
          </cell>
          <cell r="AK517">
            <v>2.224589722646355E-3</v>
          </cell>
          <cell r="AL517" t="str">
            <v>AA-</v>
          </cell>
          <cell r="AM517" t="str">
            <v>A1</v>
          </cell>
          <cell r="AN517" t="str">
            <v>AA-</v>
          </cell>
          <cell r="AO517" t="str">
            <v>Financial</v>
          </cell>
          <cell r="AP517" t="str">
            <v>Banks</v>
          </cell>
          <cell r="AQ517" t="str">
            <v>UNITED STATES</v>
          </cell>
          <cell r="AR517" t="str">
            <v>#N/A Field Not Applicable</v>
          </cell>
        </row>
        <row r="518">
          <cell r="A518" t="str">
            <v>CP Inc</v>
          </cell>
          <cell r="B518" t="str">
            <v>UBS</v>
          </cell>
          <cell r="C518" t="str">
            <v>13409102</v>
          </cell>
          <cell r="D518" t="str">
            <v>USD</v>
          </cell>
          <cell r="E518" t="str">
            <v>600</v>
          </cell>
          <cell r="F518" t="str">
            <v>070</v>
          </cell>
          <cell r="G518" t="str">
            <v>ASIAN DEVELOPMENT BK</v>
          </cell>
          <cell r="H518" t="str">
            <v>3.0 16 MAY 2011</v>
          </cell>
          <cell r="I518" t="str">
            <v>B045167BT9</v>
          </cell>
          <cell r="J518" t="str">
            <v>B</v>
          </cell>
          <cell r="K518" t="str">
            <v>ZZZ</v>
          </cell>
          <cell r="L518">
            <v>45000</v>
          </cell>
          <cell r="M518">
            <v>4026107.65</v>
          </cell>
          <cell r="N518">
            <v>4098680</v>
          </cell>
          <cell r="O518">
            <v>4061456</v>
          </cell>
          <cell r="P518">
            <v>4000000</v>
          </cell>
          <cell r="Q518">
            <v>4106456</v>
          </cell>
          <cell r="R518" t="str">
            <v>MN   16</v>
          </cell>
          <cell r="S518">
            <v>40679</v>
          </cell>
          <cell r="T518">
            <v>2011</v>
          </cell>
          <cell r="U518">
            <v>5</v>
          </cell>
          <cell r="V518">
            <v>228</v>
          </cell>
          <cell r="W518" t="str">
            <v>MS</v>
          </cell>
          <cell r="X518">
            <v>3</v>
          </cell>
          <cell r="Y518">
            <v>0.62</v>
          </cell>
          <cell r="Z518">
            <v>1.1206157627607089E-3</v>
          </cell>
          <cell r="AA518">
            <v>40451</v>
          </cell>
          <cell r="AB518">
            <v>35348.35</v>
          </cell>
          <cell r="AC518">
            <v>6.9999999999999993E-3</v>
          </cell>
          <cell r="AD518">
            <v>1</v>
          </cell>
          <cell r="AE518">
            <v>101.536</v>
          </cell>
          <cell r="AF518" t="str">
            <v>AAA</v>
          </cell>
          <cell r="AG518">
            <v>102.46700000000001</v>
          </cell>
          <cell r="AH518">
            <v>1.9</v>
          </cell>
          <cell r="AI518">
            <v>0.5</v>
          </cell>
          <cell r="AJ518">
            <v>3.4341450794279785E-3</v>
          </cell>
          <cell r="AK518">
            <v>4.2542703850526904E-3</v>
          </cell>
          <cell r="AL518" t="str">
            <v>AAA</v>
          </cell>
          <cell r="AM518" t="str">
            <v>Aaa</v>
          </cell>
          <cell r="AN518" t="str">
            <v>AAA</v>
          </cell>
          <cell r="AO518" t="str">
            <v>Government</v>
          </cell>
          <cell r="AP518" t="str">
            <v>Multi-National</v>
          </cell>
          <cell r="AQ518" t="str">
            <v>SNAT</v>
          </cell>
          <cell r="AR518" t="str">
            <v>#N/A Field Not Applicable</v>
          </cell>
        </row>
        <row r="519">
          <cell r="A519" t="str">
            <v>CP Inc</v>
          </cell>
          <cell r="B519" t="str">
            <v>UBS</v>
          </cell>
          <cell r="C519" t="str">
            <v>13409102</v>
          </cell>
          <cell r="D519" t="str">
            <v>USD</v>
          </cell>
          <cell r="E519" t="str">
            <v>270</v>
          </cell>
          <cell r="F519" t="str">
            <v>070</v>
          </cell>
          <cell r="G519" t="str">
            <v>BP CAPITAL MARKETS</v>
          </cell>
          <cell r="H519" t="str">
            <v>5.25 07 NOV 201</v>
          </cell>
          <cell r="I519" t="str">
            <v>B05565QBF4</v>
          </cell>
          <cell r="J519" t="str">
            <v>B</v>
          </cell>
          <cell r="K519" t="str">
            <v>ZZZ</v>
          </cell>
          <cell r="L519">
            <v>21000</v>
          </cell>
          <cell r="M519">
            <v>1075857.1200000001</v>
          </cell>
          <cell r="N519">
            <v>1099960</v>
          </cell>
          <cell r="O519">
            <v>1089130</v>
          </cell>
          <cell r="P519">
            <v>1000000</v>
          </cell>
          <cell r="Q519">
            <v>1110130</v>
          </cell>
          <cell r="R519" t="str">
            <v>MN    7</v>
          </cell>
          <cell r="S519">
            <v>41585</v>
          </cell>
          <cell r="T519">
            <v>2013</v>
          </cell>
          <cell r="U519">
            <v>11</v>
          </cell>
          <cell r="V519">
            <v>1134</v>
          </cell>
          <cell r="W519" t="str">
            <v>MS</v>
          </cell>
          <cell r="X519">
            <v>5.25</v>
          </cell>
          <cell r="Y519">
            <v>2.83</v>
          </cell>
          <cell r="Z519">
            <v>1.3668494694971871E-3</v>
          </cell>
          <cell r="AA519">
            <v>40451</v>
          </cell>
          <cell r="AB519">
            <v>13272.88</v>
          </cell>
          <cell r="AC519">
            <v>9.849999999999999E-2</v>
          </cell>
          <cell r="AD519">
            <v>1</v>
          </cell>
          <cell r="AE519">
            <v>108.913</v>
          </cell>
          <cell r="AF519" t="str">
            <v>A</v>
          </cell>
          <cell r="AG519">
            <v>109.99600000000001</v>
          </cell>
          <cell r="AH519">
            <v>2.2999999999999998</v>
          </cell>
          <cell r="AI519">
            <v>2.2999999999999998</v>
          </cell>
          <cell r="AJ519">
            <v>1.1108670600153815E-3</v>
          </cell>
          <cell r="AK519">
            <v>1.3761587602877804E-3</v>
          </cell>
          <cell r="AL519" t="str">
            <v xml:space="preserve">A </v>
          </cell>
          <cell r="AM519" t="str">
            <v>A2</v>
          </cell>
          <cell r="AN519" t="str">
            <v xml:space="preserve">A </v>
          </cell>
          <cell r="AO519" t="str">
            <v>Energy</v>
          </cell>
          <cell r="AP519" t="str">
            <v>Oil&amp;Gas</v>
          </cell>
          <cell r="AQ519" t="str">
            <v>BRITAIN</v>
          </cell>
          <cell r="AR519" t="str">
            <v>#N/A Field Not Applicable</v>
          </cell>
        </row>
        <row r="520">
          <cell r="A520" t="str">
            <v>CP Inc</v>
          </cell>
          <cell r="B520" t="str">
            <v>UBS</v>
          </cell>
          <cell r="C520" t="str">
            <v>13409102</v>
          </cell>
          <cell r="D520" t="str">
            <v>USD</v>
          </cell>
          <cell r="E520" t="str">
            <v>015</v>
          </cell>
          <cell r="F520" t="str">
            <v>070</v>
          </cell>
          <cell r="G520" t="str">
            <v>BANK OF NEW YORK CO</v>
          </cell>
          <cell r="H520" t="str">
            <v>5.00 23 MAR 2012</v>
          </cell>
          <cell r="I520" t="str">
            <v>B06406HBB4</v>
          </cell>
          <cell r="J520" t="str">
            <v>B</v>
          </cell>
          <cell r="K520" t="str">
            <v>ZZZ</v>
          </cell>
          <cell r="L520">
            <v>3333.33</v>
          </cell>
          <cell r="M520">
            <v>3125575.15</v>
          </cell>
          <cell r="N520">
            <v>3212010</v>
          </cell>
          <cell r="O520">
            <v>3181590</v>
          </cell>
          <cell r="P520">
            <v>3000000</v>
          </cell>
          <cell r="Q520">
            <v>3184923.33</v>
          </cell>
          <cell r="R520" t="str">
            <v>MS   23</v>
          </cell>
          <cell r="S520">
            <v>40991</v>
          </cell>
          <cell r="T520">
            <v>2012</v>
          </cell>
          <cell r="U520">
            <v>3</v>
          </cell>
          <cell r="V520">
            <v>540</v>
          </cell>
          <cell r="W520" t="str">
            <v>MS</v>
          </cell>
          <cell r="X520">
            <v>5</v>
          </cell>
          <cell r="Y520">
            <v>1.44</v>
          </cell>
          <cell r="Z520">
            <v>2.0205615859757655E-3</v>
          </cell>
          <cell r="AA520">
            <v>40451</v>
          </cell>
          <cell r="AB520">
            <v>56014.85</v>
          </cell>
          <cell r="AC520">
            <v>2.8199999999999999E-2</v>
          </cell>
          <cell r="AD520">
            <v>1</v>
          </cell>
          <cell r="AE520">
            <v>106.053</v>
          </cell>
          <cell r="AF520" t="str">
            <v>AA-</v>
          </cell>
          <cell r="AG520">
            <v>107.06699999999999</v>
          </cell>
          <cell r="AH520">
            <v>2.1</v>
          </cell>
          <cell r="AI520">
            <v>0.9</v>
          </cell>
          <cell r="AJ520">
            <v>2.9466523128813247E-3</v>
          </cell>
          <cell r="AK520">
            <v>3.6503570407765413E-3</v>
          </cell>
          <cell r="AL520" t="str">
            <v>AA-</v>
          </cell>
          <cell r="AM520" t="str">
            <v>Aa2</v>
          </cell>
          <cell r="AN520" t="str">
            <v>AA-</v>
          </cell>
          <cell r="AO520" t="str">
            <v>Financial</v>
          </cell>
          <cell r="AP520" t="str">
            <v>Banks</v>
          </cell>
          <cell r="AQ520" t="str">
            <v>UNITED STATES</v>
          </cell>
          <cell r="AR520" t="str">
            <v>#N/A Field Not Applicable</v>
          </cell>
        </row>
        <row r="521">
          <cell r="A521" t="str">
            <v>CP Inc</v>
          </cell>
          <cell r="B521" t="str">
            <v>UBS</v>
          </cell>
          <cell r="C521" t="str">
            <v>13409102</v>
          </cell>
          <cell r="D521" t="str">
            <v>USD</v>
          </cell>
          <cell r="E521" t="str">
            <v>005</v>
          </cell>
          <cell r="F521" t="str">
            <v>070</v>
          </cell>
          <cell r="G521" t="str">
            <v>BANK OF NOVA SCOTIA</v>
          </cell>
          <cell r="H521" t="str">
            <v>2.25 22 JAN 2013</v>
          </cell>
          <cell r="I521" t="str">
            <v>B064149A56</v>
          </cell>
          <cell r="J521" t="str">
            <v>B</v>
          </cell>
          <cell r="K521" t="str">
            <v>ZZZ</v>
          </cell>
          <cell r="L521">
            <v>8625</v>
          </cell>
          <cell r="M521">
            <v>1998305.84</v>
          </cell>
          <cell r="N521">
            <v>1997800</v>
          </cell>
          <cell r="O521">
            <v>2057640</v>
          </cell>
          <cell r="P521">
            <v>2000000</v>
          </cell>
          <cell r="Q521">
            <v>2066265</v>
          </cell>
          <cell r="R521" t="str">
            <v>JJ   22</v>
          </cell>
          <cell r="S521">
            <v>41296</v>
          </cell>
          <cell r="T521">
            <v>2013</v>
          </cell>
          <cell r="U521">
            <v>1</v>
          </cell>
          <cell r="V521">
            <v>845</v>
          </cell>
          <cell r="W521" t="str">
            <v>MS</v>
          </cell>
          <cell r="X521">
            <v>2.25</v>
          </cell>
          <cell r="Y521">
            <v>2.25</v>
          </cell>
          <cell r="Z521">
            <v>2.0184785117343894E-3</v>
          </cell>
          <cell r="AA521">
            <v>40451</v>
          </cell>
          <cell r="AB521">
            <v>59334.16</v>
          </cell>
          <cell r="AC521">
            <v>6.2400000000000004E-2</v>
          </cell>
          <cell r="AD521">
            <v>1</v>
          </cell>
          <cell r="AE521">
            <v>102.88200000000001</v>
          </cell>
          <cell r="AF521" t="str">
            <v>AA-</v>
          </cell>
          <cell r="AG521">
            <v>99.89</v>
          </cell>
          <cell r="AH521">
            <v>2.2999999999999998</v>
          </cell>
          <cell r="AI521">
            <v>1</v>
          </cell>
          <cell r="AJ521">
            <v>2.0633335897729315E-3</v>
          </cell>
          <cell r="AK521">
            <v>2.556088570060522E-3</v>
          </cell>
          <cell r="AL521" t="str">
            <v>AA-</v>
          </cell>
          <cell r="AM521" t="str">
            <v>Aa1</v>
          </cell>
          <cell r="AN521" t="str">
            <v>AA-</v>
          </cell>
          <cell r="AO521" t="str">
            <v>Financial</v>
          </cell>
          <cell r="AP521" t="str">
            <v>Banks</v>
          </cell>
          <cell r="AQ521" t="str">
            <v>CANADA</v>
          </cell>
          <cell r="AR521" t="str">
            <v>#N/A Field Not Applicable</v>
          </cell>
        </row>
        <row r="522">
          <cell r="A522" t="str">
            <v>CP Inc</v>
          </cell>
          <cell r="B522" t="str">
            <v>UBS</v>
          </cell>
          <cell r="C522" t="str">
            <v>13409102</v>
          </cell>
          <cell r="D522" t="str">
            <v>USD</v>
          </cell>
          <cell r="E522" t="str">
            <v>015</v>
          </cell>
          <cell r="F522" t="str">
            <v>070</v>
          </cell>
          <cell r="G522" t="str">
            <v>CATERPILLAR FIN SERV</v>
          </cell>
          <cell r="H522" t="str">
            <v>4.85 07 DEC 2012</v>
          </cell>
          <cell r="I522" t="str">
            <v>B14912L3N9</v>
          </cell>
          <cell r="J522" t="str">
            <v>B</v>
          </cell>
          <cell r="K522" t="str">
            <v>ZZZ</v>
          </cell>
          <cell r="L522">
            <v>69220.009999999995</v>
          </cell>
          <cell r="M522">
            <v>4691461.68</v>
          </cell>
          <cell r="N522">
            <v>4731074.38</v>
          </cell>
          <cell r="O522">
            <v>4887661.22</v>
          </cell>
          <cell r="P522">
            <v>4507000</v>
          </cell>
          <cell r="Q522">
            <v>4956881.2300000004</v>
          </cell>
          <cell r="R522" t="str">
            <v>JD    7</v>
          </cell>
          <cell r="S522">
            <v>41250</v>
          </cell>
          <cell r="T522">
            <v>2012</v>
          </cell>
          <cell r="U522">
            <v>12</v>
          </cell>
          <cell r="V522">
            <v>799</v>
          </cell>
          <cell r="W522" t="str">
            <v>MS</v>
          </cell>
          <cell r="X522">
            <v>4.8499999999999996</v>
          </cell>
          <cell r="Y522">
            <v>2.0699999999999998</v>
          </cell>
          <cell r="Z522">
            <v>4.3597157392728687E-3</v>
          </cell>
          <cell r="AA522">
            <v>40451</v>
          </cell>
          <cell r="AB522">
            <v>196199.54</v>
          </cell>
          <cell r="AC522">
            <v>5.45E-2</v>
          </cell>
          <cell r="AD522">
            <v>1</v>
          </cell>
          <cell r="AE522">
            <v>108.446</v>
          </cell>
          <cell r="AF522" t="str">
            <v>A</v>
          </cell>
          <cell r="AG522">
            <v>104.97199999999999</v>
          </cell>
          <cell r="AH522">
            <v>3</v>
          </cell>
          <cell r="AI522">
            <v>0.9</v>
          </cell>
          <cell r="AJ522">
            <v>6.3184286076418397E-3</v>
          </cell>
          <cell r="AK522">
            <v>7.8273640407870611E-3</v>
          </cell>
          <cell r="AL522" t="str">
            <v xml:space="preserve">A </v>
          </cell>
          <cell r="AM522" t="str">
            <v>A2</v>
          </cell>
          <cell r="AN522" t="str">
            <v xml:space="preserve">A </v>
          </cell>
          <cell r="AO522" t="str">
            <v>Financial</v>
          </cell>
          <cell r="AP522" t="str">
            <v>Diversified Finan Serv</v>
          </cell>
          <cell r="AQ522" t="str">
            <v>UNITED STATES</v>
          </cell>
          <cell r="AR522" t="str">
            <v>#N/A Field Not Applicable</v>
          </cell>
        </row>
        <row r="523">
          <cell r="A523" t="str">
            <v>CP Inc</v>
          </cell>
          <cell r="B523" t="str">
            <v>UBS</v>
          </cell>
          <cell r="C523" t="str">
            <v>13409102</v>
          </cell>
          <cell r="D523" t="str">
            <v>USD</v>
          </cell>
          <cell r="E523" t="str">
            <v>600</v>
          </cell>
          <cell r="F523" t="str">
            <v>070</v>
          </cell>
          <cell r="G523" t="str">
            <v>EUROPEAN BK RECON DE</v>
          </cell>
          <cell r="H523" t="str">
            <v>1.25 10 JUN 2011</v>
          </cell>
          <cell r="I523" t="str">
            <v>B29874QBT0</v>
          </cell>
          <cell r="J523" t="str">
            <v>B</v>
          </cell>
          <cell r="K523" t="str">
            <v>ZZZ</v>
          </cell>
          <cell r="L523">
            <v>15416.67</v>
          </cell>
          <cell r="M523">
            <v>3999834.3</v>
          </cell>
          <cell r="N523">
            <v>3999520</v>
          </cell>
          <cell r="O523">
            <v>4025560</v>
          </cell>
          <cell r="P523">
            <v>4000000</v>
          </cell>
          <cell r="Q523">
            <v>4040976.67</v>
          </cell>
          <cell r="R523" t="str">
            <v>JD   10</v>
          </cell>
          <cell r="S523">
            <v>40704</v>
          </cell>
          <cell r="T523">
            <v>2011</v>
          </cell>
          <cell r="U523">
            <v>6</v>
          </cell>
          <cell r="V523">
            <v>253</v>
          </cell>
          <cell r="W523" t="str">
            <v>MS</v>
          </cell>
          <cell r="X523">
            <v>1.25</v>
          </cell>
          <cell r="Y523">
            <v>0.69</v>
          </cell>
          <cell r="Z523">
            <v>1.2389984004724571E-3</v>
          </cell>
          <cell r="AA523">
            <v>40451</v>
          </cell>
          <cell r="AB523">
            <v>25725.7</v>
          </cell>
          <cell r="AC523">
            <v>8.199999999999999E-3</v>
          </cell>
          <cell r="AD523">
            <v>1</v>
          </cell>
          <cell r="AE523">
            <v>100.639</v>
          </cell>
          <cell r="AF523" t="str">
            <v>AAA</v>
          </cell>
          <cell r="AG523">
            <v>99.988</v>
          </cell>
          <cell r="AH523">
            <v>1.3</v>
          </cell>
          <cell r="AI523">
            <v>0.3</v>
          </cell>
          <cell r="AJ523">
            <v>2.3343448124843397E-3</v>
          </cell>
          <cell r="AK523">
            <v>2.8918213338580581E-3</v>
          </cell>
          <cell r="AL523" t="str">
            <v>AAA</v>
          </cell>
          <cell r="AM523" t="str">
            <v>NR</v>
          </cell>
          <cell r="AN523" t="str">
            <v>AAA</v>
          </cell>
          <cell r="AO523" t="str">
            <v>Government</v>
          </cell>
          <cell r="AP523" t="str">
            <v>Multi-National</v>
          </cell>
          <cell r="AQ523" t="str">
            <v>SNAT</v>
          </cell>
          <cell r="AR523" t="str">
            <v>#N/A Field Not Applicable</v>
          </cell>
        </row>
        <row r="524">
          <cell r="A524" t="str">
            <v>CP Inc</v>
          </cell>
          <cell r="B524" t="str">
            <v>UBS</v>
          </cell>
          <cell r="C524" t="str">
            <v>13409102</v>
          </cell>
          <cell r="D524" t="str">
            <v>USD</v>
          </cell>
          <cell r="E524" t="str">
            <v>015</v>
          </cell>
          <cell r="F524" t="str">
            <v>070</v>
          </cell>
          <cell r="G524" t="str">
            <v>GEN ELEC CAP CORP</v>
          </cell>
          <cell r="H524" t="str">
            <v>3.5 13 AUG 2012</v>
          </cell>
          <cell r="I524" t="str">
            <v>B36962G4E1</v>
          </cell>
          <cell r="J524" t="str">
            <v>B</v>
          </cell>
          <cell r="K524" t="str">
            <v>ZZZ</v>
          </cell>
          <cell r="L524">
            <v>14000</v>
          </cell>
          <cell r="M524">
            <v>3059620.9</v>
          </cell>
          <cell r="N524">
            <v>3085410</v>
          </cell>
          <cell r="O524">
            <v>3120390</v>
          </cell>
          <cell r="P524">
            <v>3000000</v>
          </cell>
          <cell r="Q524">
            <v>3134390</v>
          </cell>
          <cell r="R524" t="str">
            <v>FA   13</v>
          </cell>
          <cell r="S524">
            <v>41134</v>
          </cell>
          <cell r="T524">
            <v>2012</v>
          </cell>
          <cell r="U524">
            <v>8</v>
          </cell>
          <cell r="V524">
            <v>683</v>
          </cell>
          <cell r="W524" t="str">
            <v>MS</v>
          </cell>
          <cell r="X524">
            <v>3.5</v>
          </cell>
          <cell r="Y524">
            <v>1.81</v>
          </cell>
          <cell r="Z524">
            <v>2.4861415304727914E-3</v>
          </cell>
          <cell r="AA524">
            <v>40451</v>
          </cell>
          <cell r="AB524">
            <v>60769.1</v>
          </cell>
          <cell r="AC524">
            <v>4.2199999999999994E-2</v>
          </cell>
          <cell r="AD524">
            <v>1</v>
          </cell>
          <cell r="AE524">
            <v>104.01299999999999</v>
          </cell>
          <cell r="AF524" t="str">
            <v>AA+</v>
          </cell>
          <cell r="AG524">
            <v>102.84699999999999</v>
          </cell>
          <cell r="AH524">
            <v>2.4</v>
          </cell>
          <cell r="AI524">
            <v>1.3</v>
          </cell>
          <cell r="AJ524">
            <v>3.2965412558755244E-3</v>
          </cell>
          <cell r="AK524">
            <v>4.0838047064428833E-3</v>
          </cell>
          <cell r="AL524" t="str">
            <v>AA+</v>
          </cell>
          <cell r="AM524" t="str">
            <v>Aa2</v>
          </cell>
          <cell r="AN524" t="str">
            <v>AA+</v>
          </cell>
          <cell r="AO524" t="str">
            <v>Financial</v>
          </cell>
          <cell r="AP524" t="str">
            <v>Diversified Finan Serv</v>
          </cell>
          <cell r="AQ524" t="str">
            <v>UNITED STATES</v>
          </cell>
          <cell r="AR524" t="str">
            <v>#N/A Field Not Applicable</v>
          </cell>
        </row>
        <row r="525">
          <cell r="A525" t="str">
            <v>CP Inc</v>
          </cell>
          <cell r="B525" t="str">
            <v>UBS</v>
          </cell>
          <cell r="C525" t="str">
            <v>13409102</v>
          </cell>
          <cell r="D525" t="str">
            <v>USD</v>
          </cell>
          <cell r="E525" t="str">
            <v>015</v>
          </cell>
          <cell r="F525" t="str">
            <v>070</v>
          </cell>
          <cell r="G525" t="str">
            <v>JOHN HANCOCK GLOB FD</v>
          </cell>
          <cell r="H525" t="str">
            <v>4.125 15 OCT 2010</v>
          </cell>
          <cell r="I525" t="str">
            <v>B41011WBT6</v>
          </cell>
          <cell r="J525" t="str">
            <v>B</v>
          </cell>
          <cell r="K525" t="str">
            <v>ZZZ</v>
          </cell>
          <cell r="L525">
            <v>19020.830000000002</v>
          </cell>
          <cell r="M525">
            <v>999889.15</v>
          </cell>
          <cell r="N525">
            <v>993650</v>
          </cell>
          <cell r="O525">
            <v>1000260</v>
          </cell>
          <cell r="P525">
            <v>1000000</v>
          </cell>
          <cell r="Q525">
            <v>1019280.83</v>
          </cell>
          <cell r="R525" t="str">
            <v>AO   15</v>
          </cell>
          <cell r="S525">
            <v>40466</v>
          </cell>
          <cell r="T525">
            <v>2010</v>
          </cell>
          <cell r="U525">
            <v>10</v>
          </cell>
          <cell r="V525">
            <v>15</v>
          </cell>
          <cell r="W525" t="str">
            <v>MS</v>
          </cell>
          <cell r="X525">
            <v>4.125</v>
          </cell>
          <cell r="Y525">
            <v>0.04</v>
          </cell>
          <cell r="Z525">
            <v>1.7955251876015701E-5</v>
          </cell>
          <cell r="AA525">
            <v>40451</v>
          </cell>
          <cell r="AB525">
            <v>370.85</v>
          </cell>
          <cell r="AC525">
            <v>2.0000000000000001E-4</v>
          </cell>
          <cell r="AD525">
            <v>1</v>
          </cell>
          <cell r="AE525">
            <v>100.02600000000001</v>
          </cell>
          <cell r="AF525" t="str">
            <v>AA</v>
          </cell>
          <cell r="AG525">
            <v>99.364999999999995</v>
          </cell>
          <cell r="AH525">
            <v>4.8</v>
          </cell>
          <cell r="AI525">
            <v>3.4</v>
          </cell>
          <cell r="AJ525">
            <v>2.1546302251218841E-3</v>
          </cell>
          <cell r="AK525">
            <v>2.669188210010707E-3</v>
          </cell>
          <cell r="AL525" t="str">
            <v>AA</v>
          </cell>
          <cell r="AM525" t="str">
            <v>Aa3 /*-</v>
          </cell>
          <cell r="AN525" t="str">
            <v>AA</v>
          </cell>
          <cell r="AO525" t="str">
            <v>Financial</v>
          </cell>
          <cell r="AP525" t="str">
            <v>Diversified Finan Serv</v>
          </cell>
          <cell r="AQ525" t="str">
            <v>UNITED STATES</v>
          </cell>
          <cell r="AR525" t="str">
            <v>#N/A Field Not Applicable</v>
          </cell>
        </row>
        <row r="526">
          <cell r="A526" t="str">
            <v>CP Inc</v>
          </cell>
          <cell r="B526" t="str">
            <v>UBS</v>
          </cell>
          <cell r="C526" t="str">
            <v>13409102</v>
          </cell>
          <cell r="D526" t="str">
            <v>USD</v>
          </cell>
          <cell r="E526" t="str">
            <v>600</v>
          </cell>
          <cell r="F526" t="str">
            <v>070</v>
          </cell>
          <cell r="G526" t="str">
            <v>INTER-AMERICAN DEVEL</v>
          </cell>
          <cell r="H526" t="str">
            <v>1.75 22 OCT 2012</v>
          </cell>
          <cell r="I526" t="str">
            <v>B4581X0BH0</v>
          </cell>
          <cell r="J526" t="str">
            <v>B</v>
          </cell>
          <cell r="K526" t="str">
            <v>ZZZ</v>
          </cell>
          <cell r="L526">
            <v>23187.5</v>
          </cell>
          <cell r="M526">
            <v>2998802.45</v>
          </cell>
          <cell r="N526">
            <v>2998250</v>
          </cell>
          <cell r="O526">
            <v>3070312.5</v>
          </cell>
          <cell r="P526">
            <v>3000000</v>
          </cell>
          <cell r="Q526">
            <v>3093500</v>
          </cell>
          <cell r="R526" t="str">
            <v>AO   22</v>
          </cell>
          <cell r="S526">
            <v>41204</v>
          </cell>
          <cell r="T526">
            <v>2012</v>
          </cell>
          <cell r="U526">
            <v>10</v>
          </cell>
          <cell r="V526">
            <v>753</v>
          </cell>
          <cell r="W526" t="str">
            <v>MS</v>
          </cell>
          <cell r="X526">
            <v>1.75</v>
          </cell>
          <cell r="Y526">
            <v>2</v>
          </cell>
          <cell r="Z526">
            <v>2.6925111306669836E-3</v>
          </cell>
          <cell r="AA526">
            <v>40451</v>
          </cell>
          <cell r="AB526">
            <v>71510.05</v>
          </cell>
          <cell r="AC526">
            <v>5.1200000000000002E-2</v>
          </cell>
          <cell r="AD526">
            <v>1</v>
          </cell>
          <cell r="AE526">
            <v>102.34399999999999</v>
          </cell>
          <cell r="AF526" t="str">
            <v>AAA</v>
          </cell>
          <cell r="AG526">
            <v>99.941999999999993</v>
          </cell>
          <cell r="AH526">
            <v>1.8</v>
          </cell>
          <cell r="AI526">
            <v>0.6</v>
          </cell>
          <cell r="AJ526">
            <v>2.4232600176002849E-3</v>
          </cell>
          <cell r="AK526">
            <v>3.0019708223498662E-3</v>
          </cell>
          <cell r="AL526" t="str">
            <v>AAA</v>
          </cell>
          <cell r="AM526" t="str">
            <v>Aaa</v>
          </cell>
          <cell r="AN526" t="str">
            <v>AAA</v>
          </cell>
          <cell r="AO526" t="str">
            <v>Government</v>
          </cell>
          <cell r="AP526" t="str">
            <v>Multi-National</v>
          </cell>
          <cell r="AQ526" t="str">
            <v>SNAT</v>
          </cell>
          <cell r="AR526" t="str">
            <v>#N/A Field Not Applicable</v>
          </cell>
        </row>
        <row r="527">
          <cell r="A527" t="str">
            <v>CP Inc</v>
          </cell>
          <cell r="B527" t="str">
            <v>UBS</v>
          </cell>
          <cell r="C527" t="str">
            <v>13409102</v>
          </cell>
          <cell r="D527" t="str">
            <v>USD</v>
          </cell>
          <cell r="E527" t="str">
            <v>600</v>
          </cell>
          <cell r="F527" t="str">
            <v>070</v>
          </cell>
          <cell r="G527" t="str">
            <v>INTL BK RECON &amp; DEV</v>
          </cell>
          <cell r="H527" t="str">
            <v>2.0 02 APR 2012</v>
          </cell>
          <cell r="I527" t="str">
            <v>B459058AH6</v>
          </cell>
          <cell r="J527" t="str">
            <v>B</v>
          </cell>
          <cell r="K527" t="str">
            <v>ZZZ</v>
          </cell>
          <cell r="L527">
            <v>49722.22</v>
          </cell>
          <cell r="M527">
            <v>5018655.2300000004</v>
          </cell>
          <cell r="N527">
            <v>5029190</v>
          </cell>
          <cell r="O527">
            <v>5119650</v>
          </cell>
          <cell r="P527">
            <v>5000000</v>
          </cell>
          <cell r="Q527">
            <v>5169372.22</v>
          </cell>
          <cell r="R527" t="str">
            <v>AO    2</v>
          </cell>
          <cell r="S527">
            <v>41001</v>
          </cell>
          <cell r="T527">
            <v>2012</v>
          </cell>
          <cell r="U527">
            <v>4</v>
          </cell>
          <cell r="V527">
            <v>550</v>
          </cell>
          <cell r="W527" t="str">
            <v>MS</v>
          </cell>
          <cell r="X527">
            <v>2</v>
          </cell>
          <cell r="Y527">
            <v>1.47</v>
          </cell>
          <cell r="Z527">
            <v>3.3119544186046589E-3</v>
          </cell>
          <cell r="AA527">
            <v>40451</v>
          </cell>
          <cell r="AB527">
            <v>100994.77</v>
          </cell>
          <cell r="AC527">
            <v>2.9399999999999999E-2</v>
          </cell>
          <cell r="AD527">
            <v>1</v>
          </cell>
          <cell r="AE527">
            <v>102.39299999999999</v>
          </cell>
          <cell r="AF527" t="str">
            <v>AAA</v>
          </cell>
          <cell r="AG527">
            <v>100.584</v>
          </cell>
          <cell r="AH527">
            <v>1.8</v>
          </cell>
          <cell r="AI527">
            <v>0.4</v>
          </cell>
          <cell r="AJ527">
            <v>4.0554543901281537E-3</v>
          </cell>
          <cell r="AK527">
            <v>5.0239576694668759E-3</v>
          </cell>
          <cell r="AL527" t="str">
            <v>AAA</v>
          </cell>
          <cell r="AM527" t="str">
            <v>Aaa</v>
          </cell>
          <cell r="AN527" t="str">
            <v>AAA</v>
          </cell>
          <cell r="AO527" t="str">
            <v>Government</v>
          </cell>
          <cell r="AP527" t="str">
            <v>Multi-National</v>
          </cell>
          <cell r="AQ527" t="str">
            <v>SNAT</v>
          </cell>
          <cell r="AR527" t="str">
            <v>#N/A Field Not Applicable</v>
          </cell>
        </row>
        <row r="528">
          <cell r="A528" t="str">
            <v>CP Inc</v>
          </cell>
          <cell r="B528" t="str">
            <v>UBS</v>
          </cell>
          <cell r="C528" t="str">
            <v>13409102</v>
          </cell>
          <cell r="D528" t="str">
            <v>USD</v>
          </cell>
          <cell r="E528" t="str">
            <v>150</v>
          </cell>
          <cell r="F528" t="str">
            <v>070</v>
          </cell>
          <cell r="G528" t="str">
            <v>LANDWIRT RENTENBK</v>
          </cell>
          <cell r="H528" t="str">
            <v>1.875 SEP 24 12</v>
          </cell>
          <cell r="I528" t="str">
            <v>B4M5765</v>
          </cell>
          <cell r="J528" t="str">
            <v>B</v>
          </cell>
          <cell r="K528" t="str">
            <v>ZZZ</v>
          </cell>
          <cell r="L528">
            <v>437.5</v>
          </cell>
          <cell r="M528">
            <v>1198343.26</v>
          </cell>
          <cell r="N528">
            <v>1197492</v>
          </cell>
          <cell r="O528">
            <v>1227900</v>
          </cell>
          <cell r="P528">
            <v>1200000</v>
          </cell>
          <cell r="Q528">
            <v>1228337.5</v>
          </cell>
          <cell r="R528" t="str">
            <v>MS   24</v>
          </cell>
          <cell r="S528">
            <v>41176</v>
          </cell>
          <cell r="T528">
            <v>2012</v>
          </cell>
          <cell r="U528">
            <v>9</v>
          </cell>
          <cell r="V528">
            <v>725</v>
          </cell>
          <cell r="W528" t="str">
            <v>MS</v>
          </cell>
          <cell r="X528">
            <v>1.875</v>
          </cell>
          <cell r="Y528">
            <v>1.95</v>
          </cell>
          <cell r="Z528">
            <v>1.0490483465364698E-3</v>
          </cell>
          <cell r="AA528">
            <v>40451</v>
          </cell>
          <cell r="AB528">
            <v>29556.74</v>
          </cell>
          <cell r="AC528">
            <v>4.8000000000000001E-2</v>
          </cell>
          <cell r="AD528">
            <v>1</v>
          </cell>
          <cell r="AE528">
            <v>102.325</v>
          </cell>
          <cell r="AF528" t="str">
            <v>AAA</v>
          </cell>
          <cell r="AG528">
            <v>99.790999999999997</v>
          </cell>
          <cell r="AH528">
            <v>2</v>
          </cell>
          <cell r="AI528">
            <v>0.7</v>
          </cell>
          <cell r="AJ528">
            <v>1.0759470220886871E-3</v>
          </cell>
          <cell r="AK528">
            <v>1.3328992940274912E-3</v>
          </cell>
          <cell r="AL528" t="str">
            <v>AAA</v>
          </cell>
          <cell r="AM528" t="str">
            <v>Aaa</v>
          </cell>
          <cell r="AN528" t="str">
            <v>AAA</v>
          </cell>
          <cell r="AO528" t="str">
            <v>Financial</v>
          </cell>
          <cell r="AP528" t="str">
            <v>Banks</v>
          </cell>
          <cell r="AQ528" t="str">
            <v>GERMANY</v>
          </cell>
          <cell r="AR528" t="str">
            <v>#N/A Field Not Applicable</v>
          </cell>
        </row>
        <row r="529">
          <cell r="A529" t="str">
            <v>CP Inc</v>
          </cell>
          <cell r="B529" t="str">
            <v>UBS</v>
          </cell>
          <cell r="C529" t="str">
            <v>13409102</v>
          </cell>
          <cell r="D529" t="str">
            <v>USD</v>
          </cell>
          <cell r="E529" t="str">
            <v>150</v>
          </cell>
          <cell r="F529" t="str">
            <v>070</v>
          </cell>
          <cell r="G529" t="str">
            <v>KFW GROUP</v>
          </cell>
          <cell r="H529" t="str">
            <v>3.25 14 OCT 2011</v>
          </cell>
          <cell r="I529" t="str">
            <v>B500769CX0</v>
          </cell>
          <cell r="J529" t="str">
            <v>B</v>
          </cell>
          <cell r="K529" t="str">
            <v>ZZZ</v>
          </cell>
          <cell r="L529">
            <v>15076.39</v>
          </cell>
          <cell r="M529">
            <v>999146.99</v>
          </cell>
          <cell r="N529">
            <v>997450</v>
          </cell>
          <cell r="O529">
            <v>1029500</v>
          </cell>
          <cell r="P529">
            <v>1000000</v>
          </cell>
          <cell r="Q529">
            <v>1044576.39</v>
          </cell>
          <cell r="R529" t="str">
            <v>AO   14</v>
          </cell>
          <cell r="S529">
            <v>40830</v>
          </cell>
          <cell r="T529">
            <v>2011</v>
          </cell>
          <cell r="U529">
            <v>10</v>
          </cell>
          <cell r="V529">
            <v>379</v>
          </cell>
          <cell r="W529" t="str">
            <v>MS</v>
          </cell>
          <cell r="X529">
            <v>3.25</v>
          </cell>
          <cell r="Y529">
            <v>1.01</v>
          </cell>
          <cell r="Z529">
            <v>4.53033599406471E-4</v>
          </cell>
          <cell r="AA529">
            <v>40451</v>
          </cell>
          <cell r="AB529">
            <v>30353.01</v>
          </cell>
          <cell r="AC529">
            <v>1.55E-2</v>
          </cell>
          <cell r="AD529">
            <v>1</v>
          </cell>
          <cell r="AE529">
            <v>102.95</v>
          </cell>
          <cell r="AF529" t="str">
            <v>AAA</v>
          </cell>
          <cell r="AG529">
            <v>99.745000000000005</v>
          </cell>
          <cell r="AH529">
            <v>3.3</v>
          </cell>
          <cell r="AI529">
            <v>0.4</v>
          </cell>
          <cell r="AJ529">
            <v>1.4802087901399546E-3</v>
          </cell>
          <cell r="AK529">
            <v>1.8337048301512063E-3</v>
          </cell>
          <cell r="AL529" t="str">
            <v>AAA</v>
          </cell>
          <cell r="AM529" t="str">
            <v>Aaa</v>
          </cell>
          <cell r="AN529" t="str">
            <v>AAA</v>
          </cell>
          <cell r="AO529" t="str">
            <v>Financial</v>
          </cell>
          <cell r="AP529" t="str">
            <v>Banks</v>
          </cell>
          <cell r="AQ529" t="str">
            <v>GERMANY</v>
          </cell>
          <cell r="AR529" t="str">
            <v>#N/A Field Not Applicable</v>
          </cell>
        </row>
        <row r="530">
          <cell r="A530" t="str">
            <v>CP Inc</v>
          </cell>
          <cell r="B530" t="str">
            <v>UBS</v>
          </cell>
          <cell r="C530" t="str">
            <v>13409102</v>
          </cell>
          <cell r="D530" t="str">
            <v>USD</v>
          </cell>
          <cell r="E530" t="str">
            <v>150</v>
          </cell>
          <cell r="F530" t="str">
            <v>070</v>
          </cell>
          <cell r="G530" t="str">
            <v>KFW</v>
          </cell>
          <cell r="H530" t="str">
            <v>1.875 14 JAN 2013</v>
          </cell>
          <cell r="I530" t="str">
            <v>B500769DN1</v>
          </cell>
          <cell r="J530" t="str">
            <v>B</v>
          </cell>
          <cell r="K530" t="str">
            <v>ZZZ</v>
          </cell>
          <cell r="L530">
            <v>8020.83</v>
          </cell>
          <cell r="M530">
            <v>2000595.37</v>
          </cell>
          <cell r="N530">
            <v>2000720</v>
          </cell>
          <cell r="O530">
            <v>2053040</v>
          </cell>
          <cell r="P530">
            <v>2000000</v>
          </cell>
          <cell r="Q530">
            <v>2061060.83</v>
          </cell>
          <cell r="R530" t="str">
            <v>JJ   14</v>
          </cell>
          <cell r="S530">
            <v>41288</v>
          </cell>
          <cell r="T530">
            <v>2013</v>
          </cell>
          <cell r="U530">
            <v>1</v>
          </cell>
          <cell r="V530">
            <v>837</v>
          </cell>
          <cell r="W530" t="str">
            <v>MS</v>
          </cell>
          <cell r="X530">
            <v>1.875</v>
          </cell>
          <cell r="Y530">
            <v>2.2400000000000002</v>
          </cell>
          <cell r="Z530">
            <v>2.0118098602620966E-3</v>
          </cell>
          <cell r="AA530">
            <v>40451</v>
          </cell>
          <cell r="AB530">
            <v>52444.63</v>
          </cell>
          <cell r="AC530">
            <v>6.1799999999999994E-2</v>
          </cell>
          <cell r="AD530">
            <v>1</v>
          </cell>
          <cell r="AE530">
            <v>102.652</v>
          </cell>
          <cell r="AF530" t="str">
            <v>AAA</v>
          </cell>
          <cell r="AG530">
            <v>100.036</v>
          </cell>
          <cell r="AH530">
            <v>1.9</v>
          </cell>
          <cell r="AI530">
            <v>0.7</v>
          </cell>
          <cell r="AJ530">
            <v>1.7064458636151711E-3</v>
          </cell>
          <cell r="AK530">
            <v>2.1139707069344088E-3</v>
          </cell>
          <cell r="AL530" t="str">
            <v>AAA</v>
          </cell>
          <cell r="AM530" t="str">
            <v>Aaa</v>
          </cell>
          <cell r="AN530" t="str">
            <v>AAA</v>
          </cell>
          <cell r="AO530" t="str">
            <v>Financial</v>
          </cell>
          <cell r="AP530" t="str">
            <v>Banks</v>
          </cell>
          <cell r="AQ530" t="str">
            <v>GERMANY</v>
          </cell>
          <cell r="AR530" t="str">
            <v>#N/A Field Not Applicable</v>
          </cell>
        </row>
        <row r="531">
          <cell r="A531" t="str">
            <v>CP Inc</v>
          </cell>
          <cell r="B531" t="str">
            <v>UBS</v>
          </cell>
          <cell r="C531" t="str">
            <v>13409102</v>
          </cell>
          <cell r="D531" t="str">
            <v>USD</v>
          </cell>
          <cell r="E531" t="str">
            <v>015</v>
          </cell>
          <cell r="F531" t="str">
            <v>070</v>
          </cell>
          <cell r="G531" t="str">
            <v>MET LIFE GLOB FUNDIN</v>
          </cell>
          <cell r="H531" t="str">
            <v>2.625 17 SEP 2012</v>
          </cell>
          <cell r="I531" t="str">
            <v>B59217EBZ6</v>
          </cell>
          <cell r="J531" t="str">
            <v>B</v>
          </cell>
          <cell r="K531" t="str">
            <v>ZZZ</v>
          </cell>
          <cell r="L531">
            <v>2236.11</v>
          </cell>
          <cell r="M531">
            <v>1996271.08</v>
          </cell>
          <cell r="N531">
            <v>1994300</v>
          </cell>
          <cell r="O531">
            <v>2062640</v>
          </cell>
          <cell r="P531">
            <v>2000000</v>
          </cell>
          <cell r="Q531">
            <v>2064876.11</v>
          </cell>
          <cell r="R531" t="str">
            <v>MS   17</v>
          </cell>
          <cell r="S531">
            <v>41169</v>
          </cell>
          <cell r="T531">
            <v>2012</v>
          </cell>
          <cell r="U531">
            <v>9</v>
          </cell>
          <cell r="V531">
            <v>718</v>
          </cell>
          <cell r="W531" t="str">
            <v>MS</v>
          </cell>
          <cell r="X531">
            <v>2.875</v>
          </cell>
          <cell r="Y531">
            <v>1.91</v>
          </cell>
          <cell r="Z531">
            <v>1.7117192591682099E-3</v>
          </cell>
          <cell r="AA531">
            <v>40451</v>
          </cell>
          <cell r="AB531">
            <v>66368.92</v>
          </cell>
          <cell r="AC531">
            <v>4.6500000000000007E-2</v>
          </cell>
          <cell r="AD531">
            <v>1</v>
          </cell>
          <cell r="AE531">
            <v>103.13200000000001</v>
          </cell>
          <cell r="AF531" t="str">
            <v>AA-</v>
          </cell>
          <cell r="AG531">
            <v>99.715000000000003</v>
          </cell>
          <cell r="AH531">
            <v>3</v>
          </cell>
          <cell r="AI531">
            <v>1.3</v>
          </cell>
          <cell r="AJ531">
            <v>2.6885642814160368E-3</v>
          </cell>
          <cell r="AK531">
            <v>3.3306337199486948E-3</v>
          </cell>
          <cell r="AL531" t="str">
            <v>AA-</v>
          </cell>
          <cell r="AM531" t="str">
            <v>Aa3</v>
          </cell>
          <cell r="AN531" t="str">
            <v>AA-</v>
          </cell>
          <cell r="AO531" t="str">
            <v>Financial</v>
          </cell>
          <cell r="AP531" t="str">
            <v>Insurance</v>
          </cell>
          <cell r="AQ531" t="str">
            <v>UNITED STATES</v>
          </cell>
          <cell r="AR531" t="str">
            <v>#N/A Field Not Applicable</v>
          </cell>
        </row>
        <row r="532">
          <cell r="A532" t="str">
            <v>CP Inc</v>
          </cell>
          <cell r="B532" t="str">
            <v>UBS</v>
          </cell>
          <cell r="C532" t="str">
            <v>13409102</v>
          </cell>
          <cell r="D532" t="str">
            <v>USD</v>
          </cell>
          <cell r="E532" t="str">
            <v>015</v>
          </cell>
          <cell r="F532" t="str">
            <v>070</v>
          </cell>
          <cell r="G532" t="str">
            <v>NEW YORK LIFE GLOBAL</v>
          </cell>
          <cell r="H532" t="str">
            <v>4.65 09 MAY 201</v>
          </cell>
          <cell r="I532" t="str">
            <v>B64953BAP3</v>
          </cell>
          <cell r="J532" t="str">
            <v>B</v>
          </cell>
          <cell r="K532" t="str">
            <v>ZZZ</v>
          </cell>
          <cell r="L532">
            <v>71642.55</v>
          </cell>
          <cell r="M532">
            <v>4185178.31</v>
          </cell>
          <cell r="N532">
            <v>4219207.16</v>
          </cell>
          <cell r="O532">
            <v>4230393.3</v>
          </cell>
          <cell r="P532">
            <v>3906000</v>
          </cell>
          <cell r="Q532">
            <v>4302035.8499999996</v>
          </cell>
          <cell r="R532" t="str">
            <v>MN    9</v>
          </cell>
          <cell r="S532">
            <v>41403</v>
          </cell>
          <cell r="T532">
            <v>2013</v>
          </cell>
          <cell r="U532">
            <v>5</v>
          </cell>
          <cell r="V532">
            <v>952</v>
          </cell>
          <cell r="W532" t="str">
            <v>MS</v>
          </cell>
          <cell r="X532">
            <v>4.6500000000000004</v>
          </cell>
          <cell r="Y532">
            <v>2.4300000000000002</v>
          </cell>
          <cell r="Z532">
            <v>4.5656213892828314E-3</v>
          </cell>
          <cell r="AA532">
            <v>40451</v>
          </cell>
          <cell r="AB532">
            <v>45214.99</v>
          </cell>
          <cell r="AC532">
            <v>7.400000000000001E-2</v>
          </cell>
          <cell r="AD532">
            <v>1</v>
          </cell>
          <cell r="AE532">
            <v>108.30500000000001</v>
          </cell>
          <cell r="AF532" t="str">
            <v>AAA</v>
          </cell>
          <cell r="AG532">
            <v>108.01900000000002</v>
          </cell>
          <cell r="AH532">
            <v>1.8</v>
          </cell>
          <cell r="AI532">
            <v>1.4</v>
          </cell>
          <cell r="AJ532">
            <v>3.3819417698391341E-3</v>
          </cell>
          <cell r="AK532">
            <v>4.1896001428675389E-3</v>
          </cell>
          <cell r="AL532" t="str">
            <v>AAA</v>
          </cell>
          <cell r="AM532" t="str">
            <v>Aaa</v>
          </cell>
          <cell r="AN532" t="str">
            <v>AAA</v>
          </cell>
          <cell r="AO532" t="str">
            <v>Financial</v>
          </cell>
          <cell r="AP532" t="str">
            <v>Insurance</v>
          </cell>
          <cell r="AQ532" t="str">
            <v>UNITED STATES</v>
          </cell>
          <cell r="AR532" t="str">
            <v>#N/A Field Not Applicable</v>
          </cell>
        </row>
        <row r="533">
          <cell r="A533" t="str">
            <v>CP Inc</v>
          </cell>
          <cell r="B533" t="str">
            <v>UBS</v>
          </cell>
          <cell r="C533" t="str">
            <v>13409102</v>
          </cell>
          <cell r="D533" t="str">
            <v>USD</v>
          </cell>
          <cell r="E533" t="str">
            <v>015</v>
          </cell>
          <cell r="F533" t="str">
            <v>070</v>
          </cell>
          <cell r="G533" t="str">
            <v>NOVARTIS CAPITAL COR</v>
          </cell>
          <cell r="H533" t="str">
            <v>1.9 24 APR 2013</v>
          </cell>
          <cell r="I533" t="str">
            <v>B66989HAB4</v>
          </cell>
          <cell r="J533" t="str">
            <v>B</v>
          </cell>
          <cell r="K533" t="str">
            <v>ZZZ</v>
          </cell>
          <cell r="L533">
            <v>30875</v>
          </cell>
          <cell r="M533">
            <v>2996709.57</v>
          </cell>
          <cell r="N533">
            <v>2996010</v>
          </cell>
          <cell r="O533">
            <v>3079530</v>
          </cell>
          <cell r="P533">
            <v>3000000</v>
          </cell>
          <cell r="Q533">
            <v>3110405</v>
          </cell>
          <cell r="R533" t="str">
            <v>AO   24</v>
          </cell>
          <cell r="S533">
            <v>41388</v>
          </cell>
          <cell r="T533">
            <v>2013</v>
          </cell>
          <cell r="U533">
            <v>4</v>
          </cell>
          <cell r="V533">
            <v>937</v>
          </cell>
          <cell r="W533" t="str">
            <v>MS</v>
          </cell>
          <cell r="X533">
            <v>1.9</v>
          </cell>
          <cell r="Y533">
            <v>2.48</v>
          </cell>
          <cell r="Z533">
            <v>3.336383696106949E-3</v>
          </cell>
          <cell r="AA533">
            <v>40451</v>
          </cell>
          <cell r="AB533">
            <v>82820.429999999993</v>
          </cell>
          <cell r="AC533">
            <v>7.5499999999999998E-2</v>
          </cell>
          <cell r="AD533">
            <v>1</v>
          </cell>
          <cell r="AE533">
            <v>102.65100000000001</v>
          </cell>
          <cell r="AF533" t="str">
            <v>AA-</v>
          </cell>
          <cell r="AG533">
            <v>99.867000000000004</v>
          </cell>
          <cell r="AH533">
            <v>1.9</v>
          </cell>
          <cell r="AI533">
            <v>0.9</v>
          </cell>
          <cell r="AJ533">
            <v>2.5561004123400011E-3</v>
          </cell>
          <cell r="AK533">
            <v>3.1665354939664821E-3</v>
          </cell>
          <cell r="AL533" t="str">
            <v>AA-</v>
          </cell>
          <cell r="AM533" t="str">
            <v>Aa2</v>
          </cell>
          <cell r="AN533" t="str">
            <v>AA-</v>
          </cell>
          <cell r="AO533" t="str">
            <v>Consumer, Non-cyclical</v>
          </cell>
          <cell r="AP533" t="str">
            <v>Pharmaceuticals</v>
          </cell>
          <cell r="AQ533" t="str">
            <v>UNITED STATES</v>
          </cell>
          <cell r="AR533" t="str">
            <v>#N/A Field Not Applicable</v>
          </cell>
        </row>
        <row r="534">
          <cell r="A534" t="str">
            <v>CP Inc</v>
          </cell>
          <cell r="B534" t="str">
            <v>UBS</v>
          </cell>
          <cell r="C534" t="str">
            <v>13409102</v>
          </cell>
          <cell r="D534" t="str">
            <v>USD</v>
          </cell>
          <cell r="E534" t="str">
            <v>205</v>
          </cell>
          <cell r="F534" t="str">
            <v>070</v>
          </cell>
          <cell r="G534" t="str">
            <v>RABOBANK NEDERLAND</v>
          </cell>
          <cell r="H534" t="str">
            <v>2.65 17 AUG 2012</v>
          </cell>
          <cell r="I534" t="str">
            <v>B74977RBU7</v>
          </cell>
          <cell r="J534" t="str">
            <v>B</v>
          </cell>
          <cell r="K534" t="str">
            <v>ZZZ</v>
          </cell>
          <cell r="L534">
            <v>9716.67</v>
          </cell>
          <cell r="M534">
            <v>3018129.13</v>
          </cell>
          <cell r="N534">
            <v>3028510</v>
          </cell>
          <cell r="O534">
            <v>3096720</v>
          </cell>
          <cell r="P534">
            <v>3000000</v>
          </cell>
          <cell r="Q534">
            <v>3106436.67</v>
          </cell>
          <cell r="R534" t="str">
            <v>FA   17</v>
          </cell>
          <cell r="S534">
            <v>41138</v>
          </cell>
          <cell r="T534">
            <v>2012</v>
          </cell>
          <cell r="U534">
            <v>8</v>
          </cell>
          <cell r="V534">
            <v>687</v>
          </cell>
          <cell r="W534" t="str">
            <v>MS</v>
          </cell>
          <cell r="X534">
            <v>2.65</v>
          </cell>
          <cell r="Y534">
            <v>1.83</v>
          </cell>
          <cell r="Z534">
            <v>2.4795253994902072E-3</v>
          </cell>
          <cell r="AA534">
            <v>40451</v>
          </cell>
          <cell r="AB534">
            <v>78590.87</v>
          </cell>
          <cell r="AC534">
            <v>4.3200000000000002E-2</v>
          </cell>
          <cell r="AD534">
            <v>1</v>
          </cell>
          <cell r="AE534">
            <v>103.22399999999999</v>
          </cell>
          <cell r="AF534" t="str">
            <v>AAA</v>
          </cell>
          <cell r="AG534">
            <v>100.95</v>
          </cell>
          <cell r="AH534">
            <v>2.2999999999999998</v>
          </cell>
          <cell r="AI534">
            <v>0.9</v>
          </cell>
          <cell r="AJ534">
            <v>3.1163433982663801E-3</v>
          </cell>
          <cell r="AK534">
            <v>3.8605729001721309E-3</v>
          </cell>
          <cell r="AL534" t="str">
            <v>AAA</v>
          </cell>
          <cell r="AM534" t="str">
            <v>Aaa</v>
          </cell>
          <cell r="AN534" t="str">
            <v>AAA</v>
          </cell>
          <cell r="AO534" t="str">
            <v>Financial</v>
          </cell>
          <cell r="AP534" t="str">
            <v>Banks</v>
          </cell>
          <cell r="AQ534" t="str">
            <v>NETHERLANDS</v>
          </cell>
          <cell r="AR534" t="str">
            <v>#N/A Field Not Applicable</v>
          </cell>
        </row>
        <row r="535">
          <cell r="A535" t="str">
            <v>CP Inc</v>
          </cell>
          <cell r="B535" t="str">
            <v>UBS</v>
          </cell>
          <cell r="C535" t="str">
            <v>13409102</v>
          </cell>
          <cell r="D535" t="str">
            <v>USD</v>
          </cell>
          <cell r="E535" t="str">
            <v>205</v>
          </cell>
          <cell r="F535" t="str">
            <v>070</v>
          </cell>
          <cell r="G535" t="str">
            <v>RABOBANK NEDERLAND</v>
          </cell>
          <cell r="H535" t="str">
            <v>3.2 11 MAR 2015</v>
          </cell>
          <cell r="I535" t="str">
            <v>B74977RCE2</v>
          </cell>
          <cell r="J535" t="str">
            <v>B</v>
          </cell>
          <cell r="K535" t="str">
            <v>ZZZ</v>
          </cell>
          <cell r="L535">
            <v>5333.33</v>
          </cell>
          <cell r="M535">
            <v>2998161.26</v>
          </cell>
          <cell r="N535">
            <v>2997930</v>
          </cell>
          <cell r="O535">
            <v>3131580</v>
          </cell>
          <cell r="P535">
            <v>3000000</v>
          </cell>
          <cell r="Q535">
            <v>3136913.33</v>
          </cell>
          <cell r="R535" t="str">
            <v>MS   11</v>
          </cell>
          <cell r="S535">
            <v>42074</v>
          </cell>
          <cell r="T535">
            <v>2015</v>
          </cell>
          <cell r="U535">
            <v>3</v>
          </cell>
          <cell r="V535">
            <v>1623</v>
          </cell>
          <cell r="W535" t="str">
            <v>MS</v>
          </cell>
          <cell r="X535">
            <v>3.2</v>
          </cell>
          <cell r="Y535">
            <v>4.1399999999999997</v>
          </cell>
          <cell r="Z535">
            <v>5.5723063410379071E-3</v>
          </cell>
          <cell r="AA535">
            <v>40451</v>
          </cell>
          <cell r="AB535">
            <v>133418.74</v>
          </cell>
          <cell r="AC535">
            <v>0.19829999999999998</v>
          </cell>
          <cell r="AD535">
            <v>1</v>
          </cell>
          <cell r="AE535">
            <v>104.38600000000001</v>
          </cell>
          <cell r="AF535" t="str">
            <v>AAA</v>
          </cell>
          <cell r="AG535">
            <v>99.930999999999997</v>
          </cell>
          <cell r="AH535">
            <v>3.2</v>
          </cell>
          <cell r="AI535">
            <v>2.2000000000000002</v>
          </cell>
          <cell r="AJ535">
            <v>4.3070966887249528E-3</v>
          </cell>
          <cell r="AK535">
            <v>5.3356959198279435E-3</v>
          </cell>
          <cell r="AL535" t="str">
            <v>AAA</v>
          </cell>
          <cell r="AM535" t="str">
            <v>Aaa</v>
          </cell>
          <cell r="AN535" t="str">
            <v>AAA</v>
          </cell>
          <cell r="AO535" t="str">
            <v>Financial</v>
          </cell>
          <cell r="AP535" t="str">
            <v>Banks</v>
          </cell>
          <cell r="AQ535" t="str">
            <v>NETHERLANDS</v>
          </cell>
          <cell r="AR535" t="str">
            <v>#N/A Field Not Applicable</v>
          </cell>
        </row>
        <row r="536">
          <cell r="A536" t="str">
            <v>CP Inc</v>
          </cell>
          <cell r="B536" t="str">
            <v>UBS</v>
          </cell>
          <cell r="C536" t="str">
            <v>13409102</v>
          </cell>
          <cell r="D536" t="str">
            <v>USD</v>
          </cell>
          <cell r="E536" t="str">
            <v>015</v>
          </cell>
          <cell r="F536" t="str">
            <v>070</v>
          </cell>
          <cell r="G536" t="str">
            <v>ROCHE HLDGS INC</v>
          </cell>
          <cell r="H536" t="str">
            <v>FRN 25 FEB 2011</v>
          </cell>
          <cell r="I536" t="str">
            <v>B771196AX0</v>
          </cell>
          <cell r="J536" t="str">
            <v>B</v>
          </cell>
          <cell r="K536" t="str">
            <v>FLR</v>
          </cell>
          <cell r="L536">
            <v>4490.92</v>
          </cell>
          <cell r="M536">
            <v>1755937.5</v>
          </cell>
          <cell r="N536">
            <v>1767812.5</v>
          </cell>
          <cell r="O536">
            <v>1764857.5</v>
          </cell>
          <cell r="P536">
            <v>1750000</v>
          </cell>
          <cell r="Q536">
            <v>1769348.42</v>
          </cell>
          <cell r="R536" t="str">
            <v>FMAN 25</v>
          </cell>
          <cell r="S536">
            <v>40599</v>
          </cell>
          <cell r="T536">
            <v>2011</v>
          </cell>
          <cell r="U536">
            <v>2</v>
          </cell>
          <cell r="V536">
            <v>148</v>
          </cell>
          <cell r="W536" t="str">
            <v>MS</v>
          </cell>
          <cell r="X536">
            <v>2.4969999999999999</v>
          </cell>
          <cell r="Y536">
            <v>0.17</v>
          </cell>
          <cell r="Z536">
            <v>1.3401013040988154E-4</v>
          </cell>
          <cell r="AA536">
            <v>40451</v>
          </cell>
          <cell r="AB536">
            <v>8920</v>
          </cell>
          <cell r="AC536">
            <v>2.7000000000000001E-3</v>
          </cell>
          <cell r="AD536">
            <v>1</v>
          </cell>
          <cell r="AE536">
            <v>100.84899999999999</v>
          </cell>
          <cell r="AF536" t="str">
            <v>AA-</v>
          </cell>
          <cell r="AG536">
            <v>101.01799999999999</v>
          </cell>
          <cell r="AH536">
            <v>1.3</v>
          </cell>
          <cell r="AI536">
            <v>0.4</v>
          </cell>
          <cell r="AJ536">
            <v>1.0247833501932119E-3</v>
          </cell>
          <cell r="AK536">
            <v>1.2695169705958529E-3</v>
          </cell>
          <cell r="AL536" t="str">
            <v>AA-</v>
          </cell>
          <cell r="AM536" t="str">
            <v>A2</v>
          </cell>
          <cell r="AN536" t="str">
            <v>AA-</v>
          </cell>
          <cell r="AO536" t="str">
            <v>Consumer, Non-cyclical</v>
          </cell>
          <cell r="AP536" t="str">
            <v>Healthcare-Services</v>
          </cell>
          <cell r="AQ536" t="str">
            <v>UNITED STATES</v>
          </cell>
          <cell r="AR536" t="str">
            <v>#N/A Field Not Applicable</v>
          </cell>
        </row>
        <row r="537">
          <cell r="A537" t="str">
            <v>CP Inc</v>
          </cell>
          <cell r="B537" t="str">
            <v>UBS</v>
          </cell>
          <cell r="C537" t="str">
            <v>13409102</v>
          </cell>
          <cell r="D537" t="str">
            <v>USD</v>
          </cell>
          <cell r="E537" t="str">
            <v>015</v>
          </cell>
          <cell r="F537" t="str">
            <v>070</v>
          </cell>
          <cell r="G537" t="str">
            <v>TIAA GLOBAL MARKETS</v>
          </cell>
          <cell r="H537" t="str">
            <v>4.95 15 JUL 2013</v>
          </cell>
          <cell r="I537" t="str">
            <v>B87244EAG7</v>
          </cell>
          <cell r="J537" t="str">
            <v>B</v>
          </cell>
          <cell r="K537" t="str">
            <v>ZZZ</v>
          </cell>
          <cell r="L537">
            <v>24599.3</v>
          </cell>
          <cell r="M537">
            <v>2582223.7799999998</v>
          </cell>
          <cell r="N537">
            <v>2595002.52</v>
          </cell>
          <cell r="O537">
            <v>2591495.06</v>
          </cell>
          <cell r="P537">
            <v>2354000</v>
          </cell>
          <cell r="Q537">
            <v>2616094.36</v>
          </cell>
          <cell r="R537" t="str">
            <v>JJ   15</v>
          </cell>
          <cell r="S537">
            <v>41470</v>
          </cell>
          <cell r="T537">
            <v>2013</v>
          </cell>
          <cell r="U537">
            <v>7</v>
          </cell>
          <cell r="V537">
            <v>1019</v>
          </cell>
          <cell r="W537" t="str">
            <v>MS</v>
          </cell>
          <cell r="X537">
            <v>4.95</v>
          </cell>
          <cell r="Y537">
            <v>2.61</v>
          </cell>
          <cell r="Z537">
            <v>3.0256176033627946E-3</v>
          </cell>
          <cell r="AA537">
            <v>40451</v>
          </cell>
          <cell r="AB537">
            <v>9271.2800000000007</v>
          </cell>
          <cell r="AC537">
            <v>8.3800000000000013E-2</v>
          </cell>
          <cell r="AD537">
            <v>1</v>
          </cell>
          <cell r="AE537">
            <v>110.089</v>
          </cell>
          <cell r="AF537" t="str">
            <v>AAA</v>
          </cell>
          <cell r="AG537">
            <v>110.238</v>
          </cell>
          <cell r="AH537">
            <v>1.4</v>
          </cell>
          <cell r="AI537">
            <v>1.3</v>
          </cell>
          <cell r="AJ537">
            <v>1.6229366454819589E-3</v>
          </cell>
          <cell r="AK537">
            <v>2.0105182361255147E-3</v>
          </cell>
          <cell r="AL537" t="str">
            <v>AAA</v>
          </cell>
          <cell r="AM537" t="str">
            <v>Aa1</v>
          </cell>
          <cell r="AN537" t="str">
            <v>AAA</v>
          </cell>
          <cell r="AO537" t="str">
            <v>Financial</v>
          </cell>
          <cell r="AP537" t="str">
            <v>Diversified Finan Serv</v>
          </cell>
          <cell r="AQ537" t="str">
            <v>UNITED STATES</v>
          </cell>
          <cell r="AR537" t="str">
            <v>#N/A Field Not Applicable</v>
          </cell>
        </row>
        <row r="538">
          <cell r="A538" t="str">
            <v>CP Inc</v>
          </cell>
          <cell r="B538" t="str">
            <v>UBS</v>
          </cell>
          <cell r="C538" t="str">
            <v>13409102</v>
          </cell>
          <cell r="D538" t="str">
            <v>USD</v>
          </cell>
          <cell r="E538" t="str">
            <v>015</v>
          </cell>
          <cell r="F538" t="str">
            <v>070</v>
          </cell>
          <cell r="G538" t="str">
            <v>US BANCORP</v>
          </cell>
          <cell r="H538" t="str">
            <v>2.0 14 JUN 2013</v>
          </cell>
          <cell r="I538" t="str">
            <v>B91159HGW4</v>
          </cell>
          <cell r="J538" t="str">
            <v>B</v>
          </cell>
          <cell r="K538" t="str">
            <v>ZZZ</v>
          </cell>
          <cell r="L538">
            <v>11888.89</v>
          </cell>
          <cell r="M538">
            <v>2033655.39</v>
          </cell>
          <cell r="N538">
            <v>2035940</v>
          </cell>
          <cell r="O538">
            <v>2047300</v>
          </cell>
          <cell r="P538">
            <v>2000000</v>
          </cell>
          <cell r="Q538">
            <v>2059188.89</v>
          </cell>
          <cell r="R538" t="str">
            <v>JD   14</v>
          </cell>
          <cell r="S538">
            <v>41439</v>
          </cell>
          <cell r="T538">
            <v>2013</v>
          </cell>
          <cell r="U538">
            <v>6</v>
          </cell>
          <cell r="V538">
            <v>988</v>
          </cell>
          <cell r="W538" t="str">
            <v>MS</v>
          </cell>
          <cell r="X538">
            <v>2</v>
          </cell>
          <cell r="Y538">
            <v>2.62</v>
          </cell>
          <cell r="Z538">
            <v>2.3919842079980413E-3</v>
          </cell>
          <cell r="AA538">
            <v>40451</v>
          </cell>
          <cell r="AB538">
            <v>13644.61</v>
          </cell>
          <cell r="AC538">
            <v>8.2899999999999988E-2</v>
          </cell>
          <cell r="AD538">
            <v>1</v>
          </cell>
          <cell r="AE538">
            <v>102.36499999999999</v>
          </cell>
          <cell r="AF538" t="str">
            <v>A+</v>
          </cell>
          <cell r="AG538">
            <v>101.79699999999998</v>
          </cell>
          <cell r="AH538">
            <v>1.4</v>
          </cell>
          <cell r="AI538">
            <v>1.1000000000000001</v>
          </cell>
          <cell r="AJ538">
            <v>1.2781595004569685E-3</v>
          </cell>
          <cell r="AK538">
            <v>1.5834031423837117E-3</v>
          </cell>
          <cell r="AL538" t="str">
            <v xml:space="preserve">A+ </v>
          </cell>
          <cell r="AM538" t="str">
            <v>Aa3</v>
          </cell>
          <cell r="AN538" t="str">
            <v xml:space="preserve">A+ </v>
          </cell>
          <cell r="AO538" t="str">
            <v>Financial</v>
          </cell>
          <cell r="AP538" t="str">
            <v>Banks</v>
          </cell>
          <cell r="AQ538" t="str">
            <v>UNITED STATES</v>
          </cell>
          <cell r="AR538" t="str">
            <v>#N/A Field Not Applicable</v>
          </cell>
        </row>
        <row r="539">
          <cell r="A539" t="str">
            <v>CP Inc</v>
          </cell>
          <cell r="B539" t="str">
            <v>UBS</v>
          </cell>
          <cell r="C539" t="str">
            <v>13409102</v>
          </cell>
          <cell r="D539" t="str">
            <v>USD</v>
          </cell>
          <cell r="E539" t="str">
            <v>205</v>
          </cell>
          <cell r="F539" t="str">
            <v>070</v>
          </cell>
          <cell r="G539" t="str">
            <v>SHELL INTERNATIONAL</v>
          </cell>
          <cell r="H539" t="str">
            <v>1.3 22 SEP 2011</v>
          </cell>
          <cell r="I539" t="str">
            <v>BB4L0T65</v>
          </cell>
          <cell r="J539" t="str">
            <v>B</v>
          </cell>
          <cell r="K539" t="str">
            <v>ZZZ</v>
          </cell>
          <cell r="L539">
            <v>1462.5</v>
          </cell>
          <cell r="M539">
            <v>4503107.93</v>
          </cell>
          <cell r="N539">
            <v>4506240</v>
          </cell>
          <cell r="O539">
            <v>4539510</v>
          </cell>
          <cell r="P539">
            <v>4500000</v>
          </cell>
          <cell r="Q539">
            <v>4540972.5</v>
          </cell>
          <cell r="R539" t="str">
            <v>MS   22</v>
          </cell>
          <cell r="S539">
            <v>40808</v>
          </cell>
          <cell r="T539">
            <v>2011</v>
          </cell>
          <cell r="U539">
            <v>9</v>
          </cell>
          <cell r="V539">
            <v>357</v>
          </cell>
          <cell r="W539" t="str">
            <v>MS</v>
          </cell>
          <cell r="X539">
            <v>1.3</v>
          </cell>
          <cell r="Y539">
            <v>0.97</v>
          </cell>
          <cell r="Z539">
            <v>1.9609374697883426E-3</v>
          </cell>
          <cell r="AA539">
            <v>40451</v>
          </cell>
          <cell r="AB539">
            <v>36402.07</v>
          </cell>
          <cell r="AC539">
            <v>1.43E-2</v>
          </cell>
          <cell r="AD539">
            <v>1</v>
          </cell>
          <cell r="AE539">
            <v>100.87799999999999</v>
          </cell>
          <cell r="AF539" t="str">
            <v>AA</v>
          </cell>
          <cell r="AG539">
            <v>100.139</v>
          </cell>
          <cell r="AH539">
            <v>1.2</v>
          </cell>
          <cell r="AI539">
            <v>0.4</v>
          </cell>
          <cell r="AJ539">
            <v>2.4259020244804239E-3</v>
          </cell>
          <cell r="AK539">
            <v>3.0052437800634504E-3</v>
          </cell>
          <cell r="AL539" t="str">
            <v>AA</v>
          </cell>
          <cell r="AM539" t="str">
            <v>Aa1</v>
          </cell>
          <cell r="AN539" t="str">
            <v>AA</v>
          </cell>
          <cell r="AO539" t="str">
            <v>Energy</v>
          </cell>
          <cell r="AP539" t="str">
            <v>Oil&amp;Gas</v>
          </cell>
          <cell r="AQ539" t="str">
            <v>NETHERLANDS</v>
          </cell>
          <cell r="AR539" t="str">
            <v>#N/A Field Not Applicable</v>
          </cell>
        </row>
        <row r="540">
          <cell r="A540" t="str">
            <v>CP Inc</v>
          </cell>
          <cell r="B540" t="str">
            <v>UBS</v>
          </cell>
          <cell r="C540" t="str">
            <v>13409102</v>
          </cell>
          <cell r="D540" t="str">
            <v>USD</v>
          </cell>
          <cell r="E540" t="str">
            <v>130</v>
          </cell>
          <cell r="F540" t="str">
            <v>070</v>
          </cell>
          <cell r="G540" t="str">
            <v>DANSKE BANK A/S</v>
          </cell>
          <cell r="H540" t="str">
            <v>2.5 10 MAY 2012</v>
          </cell>
          <cell r="I540" t="str">
            <v>BB61C9F4</v>
          </cell>
          <cell r="J540" t="str">
            <v>B</v>
          </cell>
          <cell r="K540" t="str">
            <v>ZZZ</v>
          </cell>
          <cell r="L540">
            <v>17135.419999999998</v>
          </cell>
          <cell r="M540">
            <v>1748554.97</v>
          </cell>
          <cell r="N540">
            <v>1747427.5</v>
          </cell>
          <cell r="O540">
            <v>1791615</v>
          </cell>
          <cell r="P540">
            <v>1750000</v>
          </cell>
          <cell r="Q540">
            <v>1808750.42</v>
          </cell>
          <cell r="R540" t="str">
            <v>MN   10</v>
          </cell>
          <cell r="S540">
            <v>41039</v>
          </cell>
          <cell r="T540">
            <v>2012</v>
          </cell>
          <cell r="U540">
            <v>5</v>
          </cell>
          <cell r="V540">
            <v>588</v>
          </cell>
          <cell r="W540" t="str">
            <v>MS</v>
          </cell>
          <cell r="X540">
            <v>2.5</v>
          </cell>
          <cell r="Y540">
            <v>1.57</v>
          </cell>
          <cell r="Z540">
            <v>1.2324196012501048E-3</v>
          </cell>
          <cell r="AA540">
            <v>40451</v>
          </cell>
          <cell r="AB540">
            <v>43060.03</v>
          </cell>
          <cell r="AC540">
            <v>3.2799999999999996E-2</v>
          </cell>
          <cell r="AD540">
            <v>1</v>
          </cell>
          <cell r="AE540">
            <v>102.37799999999999</v>
          </cell>
          <cell r="AF540" t="str">
            <v>AAA</v>
          </cell>
          <cell r="AG540">
            <v>99.852999999999994</v>
          </cell>
          <cell r="AH540">
            <v>2.6</v>
          </cell>
          <cell r="AI540">
            <v>1</v>
          </cell>
          <cell r="AJ540">
            <v>2.0409496581211928E-3</v>
          </cell>
          <cell r="AK540">
            <v>2.5283590201071763E-3</v>
          </cell>
          <cell r="AL540" t="str">
            <v>AAA</v>
          </cell>
          <cell r="AM540" t="str">
            <v>Aaa</v>
          </cell>
          <cell r="AN540" t="str">
            <v>AAA</v>
          </cell>
          <cell r="AO540" t="str">
            <v>Financial</v>
          </cell>
          <cell r="AP540" t="str">
            <v>Banks</v>
          </cell>
          <cell r="AQ540" t="str">
            <v>DENMARK</v>
          </cell>
          <cell r="AR540" t="str">
            <v>#N/A Field Not Applicable</v>
          </cell>
        </row>
        <row r="541">
          <cell r="A541" t="str">
            <v>CP Inc</v>
          </cell>
          <cell r="B541" t="str">
            <v>UBS</v>
          </cell>
          <cell r="C541" t="str">
            <v>13409102</v>
          </cell>
          <cell r="D541" t="str">
            <v>USD</v>
          </cell>
          <cell r="E541" t="str">
            <v>600</v>
          </cell>
          <cell r="F541" t="str">
            <v>070</v>
          </cell>
          <cell r="G541" t="str">
            <v>INTL BK RECON &amp; DEV</v>
          </cell>
          <cell r="H541" t="str">
            <v>FRN 04 MAR 2011</v>
          </cell>
          <cell r="I541" t="str">
            <v>BB639LS0</v>
          </cell>
          <cell r="J541" t="str">
            <v>B</v>
          </cell>
          <cell r="K541" t="str">
            <v>FLR</v>
          </cell>
          <cell r="L541">
            <v>900.52</v>
          </cell>
          <cell r="M541">
            <v>1820000</v>
          </cell>
          <cell r="N541">
            <v>1820000</v>
          </cell>
          <cell r="O541">
            <v>1822165.8</v>
          </cell>
          <cell r="P541">
            <v>1820000</v>
          </cell>
          <cell r="Q541">
            <v>1823066.32</v>
          </cell>
          <cell r="R541" t="str">
            <v>MJSD  6</v>
          </cell>
          <cell r="S541">
            <v>40606</v>
          </cell>
          <cell r="T541">
            <v>2011</v>
          </cell>
          <cell r="U541">
            <v>3</v>
          </cell>
          <cell r="V541">
            <v>155</v>
          </cell>
          <cell r="W541" t="str">
            <v>MS</v>
          </cell>
          <cell r="X541">
            <v>0.71299999999999997</v>
          </cell>
          <cell r="Y541">
            <v>0.02</v>
          </cell>
          <cell r="Z541">
            <v>1.6341090617069192E-5</v>
          </cell>
          <cell r="AA541">
            <v>40451</v>
          </cell>
          <cell r="AB541">
            <v>2165.8000000000002</v>
          </cell>
          <cell r="AC541">
            <v>3.0000000000000001E-3</v>
          </cell>
          <cell r="AD541">
            <v>1</v>
          </cell>
          <cell r="AE541">
            <v>100.119</v>
          </cell>
          <cell r="AF541" t="str">
            <v>N/R</v>
          </cell>
          <cell r="AG541">
            <v>100</v>
          </cell>
          <cell r="AH541">
            <v>0.4</v>
          </cell>
          <cell r="AI541">
            <v>0.4</v>
          </cell>
          <cell r="AJ541">
            <v>3.2682181234138381E-4</v>
          </cell>
          <cell r="AK541">
            <v>4.0487175855272617E-4</v>
          </cell>
          <cell r="AL541" t="str">
            <v>NR</v>
          </cell>
          <cell r="AM541" t="str">
            <v>Aaa</v>
          </cell>
          <cell r="AN541" t="str">
            <v>NR</v>
          </cell>
          <cell r="AO541" t="str">
            <v>Government</v>
          </cell>
          <cell r="AP541" t="str">
            <v>Multi-National</v>
          </cell>
          <cell r="AQ541" t="str">
            <v>SNAT</v>
          </cell>
          <cell r="AR541" t="str">
            <v>#N/A Field Not Applicable</v>
          </cell>
        </row>
        <row r="542">
          <cell r="A542" t="str">
            <v>CP Inc</v>
          </cell>
          <cell r="B542" t="str">
            <v>Inveco</v>
          </cell>
          <cell r="C542" t="str">
            <v>13400002</v>
          </cell>
          <cell r="D542" t="str">
            <v>USD</v>
          </cell>
          <cell r="E542" t="str">
            <v>015</v>
          </cell>
          <cell r="F542" t="str">
            <v>072</v>
          </cell>
          <cell r="G542" t="str">
            <v>CME GROUP INC</v>
          </cell>
          <cell r="H542" t="str">
            <v>5.400 AUG 01 13</v>
          </cell>
          <cell r="I542" t="str">
            <v>12572QAA3</v>
          </cell>
          <cell r="J542" t="str">
            <v>B</v>
          </cell>
          <cell r="K542" t="str">
            <v>CAL</v>
          </cell>
          <cell r="L542">
            <v>18000</v>
          </cell>
          <cell r="M542">
            <v>2096859.04</v>
          </cell>
          <cell r="N542">
            <v>2137100</v>
          </cell>
          <cell r="O542">
            <v>2237187.5</v>
          </cell>
          <cell r="P542">
            <v>2000000</v>
          </cell>
          <cell r="Q542">
            <v>2255187.5</v>
          </cell>
          <cell r="R542" t="str">
            <v>FA    1</v>
          </cell>
          <cell r="S542">
            <v>41487</v>
          </cell>
          <cell r="T542">
            <v>2013</v>
          </cell>
          <cell r="U542">
            <v>8</v>
          </cell>
          <cell r="V542">
            <v>1036</v>
          </cell>
          <cell r="W542" t="str">
            <v>MS</v>
          </cell>
          <cell r="X542">
            <v>5.4</v>
          </cell>
          <cell r="Y542">
            <v>2.64</v>
          </cell>
          <cell r="Z542">
            <v>2.4851512049833043E-3</v>
          </cell>
          <cell r="AA542">
            <v>40451</v>
          </cell>
          <cell r="AB542">
            <v>140328.46</v>
          </cell>
          <cell r="AC542">
            <v>8.5900000000000004E-2</v>
          </cell>
          <cell r="AD542">
            <v>1</v>
          </cell>
          <cell r="AE542">
            <v>111.85899999999999</v>
          </cell>
          <cell r="AF542" t="str">
            <v>AA</v>
          </cell>
          <cell r="AG542">
            <v>106.855</v>
          </cell>
          <cell r="AH542">
            <v>3.6</v>
          </cell>
          <cell r="AI542">
            <v>1.1000000000000001</v>
          </cell>
          <cell r="AJ542">
            <v>3.3888425522499606E-3</v>
          </cell>
          <cell r="AK542">
            <v>4.1981489355262811E-3</v>
          </cell>
          <cell r="AL542" t="str">
            <v>AA</v>
          </cell>
          <cell r="AM542" t="str">
            <v>Aa3</v>
          </cell>
          <cell r="AN542" t="str">
            <v>AA</v>
          </cell>
          <cell r="AO542" t="str">
            <v>Financial</v>
          </cell>
          <cell r="AP542" t="str">
            <v>Diversified Finan Serv</v>
          </cell>
          <cell r="AQ542" t="str">
            <v>UNITED STATES</v>
          </cell>
          <cell r="AR542" t="str">
            <v>#N/A Field Not Applicable</v>
          </cell>
        </row>
        <row r="543">
          <cell r="A543" t="str">
            <v>CP Inc</v>
          </cell>
          <cell r="B543" t="str">
            <v>Inveco</v>
          </cell>
          <cell r="C543" t="str">
            <v>13400002</v>
          </cell>
          <cell r="D543" t="str">
            <v>USD</v>
          </cell>
          <cell r="E543" t="str">
            <v>015</v>
          </cell>
          <cell r="F543" t="str">
            <v>072</v>
          </cell>
          <cell r="G543" t="str">
            <v>MORGAN STANLEY  FDIC</v>
          </cell>
          <cell r="H543" t="str">
            <v>3.250 DEC 01 11</v>
          </cell>
          <cell r="I543" t="str">
            <v>61757UAB6</v>
          </cell>
          <cell r="J543" t="str">
            <v>B</v>
          </cell>
          <cell r="K543" t="str">
            <v>ZZZ</v>
          </cell>
          <cell r="L543">
            <v>18958.330000000002</v>
          </cell>
          <cell r="M543">
            <v>1776413.03</v>
          </cell>
          <cell r="N543">
            <v>1814172.5</v>
          </cell>
          <cell r="O543">
            <v>1807148.44</v>
          </cell>
          <cell r="P543">
            <v>1750000</v>
          </cell>
          <cell r="Q543">
            <v>1826106.77</v>
          </cell>
          <cell r="R543" t="str">
            <v>JD    1</v>
          </cell>
          <cell r="S543">
            <v>40878</v>
          </cell>
          <cell r="T543">
            <v>2011</v>
          </cell>
          <cell r="U543">
            <v>12</v>
          </cell>
          <cell r="V543">
            <v>427</v>
          </cell>
          <cell r="W543" t="str">
            <v>MS</v>
          </cell>
          <cell r="X543">
            <v>3.25</v>
          </cell>
          <cell r="Y543">
            <v>1.1399999999999999</v>
          </cell>
          <cell r="Z543">
            <v>9.0913516423331286E-4</v>
          </cell>
          <cell r="AA543">
            <v>40451</v>
          </cell>
          <cell r="AB543">
            <v>30735.41</v>
          </cell>
          <cell r="AC543">
            <v>1.9E-2</v>
          </cell>
          <cell r="AD543">
            <v>1</v>
          </cell>
          <cell r="AE543">
            <v>103.26600000000001</v>
          </cell>
          <cell r="AF543" t="str">
            <v>AAA</v>
          </cell>
          <cell r="AG543">
            <v>103.667</v>
          </cell>
          <cell r="AH543">
            <v>0.9</v>
          </cell>
          <cell r="AI543">
            <v>0.4</v>
          </cell>
          <cell r="AJ543">
            <v>7.177382875526155E-4</v>
          </cell>
          <cell r="AK543">
            <v>8.8914494592701784E-4</v>
          </cell>
          <cell r="AL543" t="str">
            <v>AAA</v>
          </cell>
          <cell r="AM543" t="str">
            <v>Aaa</v>
          </cell>
          <cell r="AN543" t="str">
            <v>AAA</v>
          </cell>
          <cell r="AO543" t="str">
            <v>Financial</v>
          </cell>
          <cell r="AP543" t="str">
            <v>Banks</v>
          </cell>
          <cell r="AQ543" t="str">
            <v>UNITED STATES</v>
          </cell>
          <cell r="AR543" t="str">
            <v>#N/A Field Not Applicable</v>
          </cell>
        </row>
        <row r="544">
          <cell r="A544" t="str">
            <v>CP Inc</v>
          </cell>
          <cell r="B544" t="str">
            <v>Inveco</v>
          </cell>
          <cell r="C544" t="str">
            <v>13400002</v>
          </cell>
          <cell r="D544" t="str">
            <v>USD</v>
          </cell>
          <cell r="E544" t="str">
            <v>575</v>
          </cell>
          <cell r="F544" t="str">
            <v>072</v>
          </cell>
          <cell r="G544" t="str">
            <v>NOVARTIS CAPITAL COR</v>
          </cell>
          <cell r="H544" t="str">
            <v>4.125 FEB 10 14</v>
          </cell>
          <cell r="I544" t="str">
            <v>66989HAA6</v>
          </cell>
          <cell r="J544" t="str">
            <v>B</v>
          </cell>
          <cell r="K544" t="str">
            <v>CAL</v>
          </cell>
          <cell r="L544">
            <v>5843.75</v>
          </cell>
          <cell r="M544">
            <v>1050451.8700000001</v>
          </cell>
          <cell r="N544">
            <v>1060230</v>
          </cell>
          <cell r="O544">
            <v>1091980</v>
          </cell>
          <cell r="P544">
            <v>1000000</v>
          </cell>
          <cell r="Q544">
            <v>1097823.75</v>
          </cell>
          <cell r="R544" t="str">
            <v>FA   10</v>
          </cell>
          <cell r="S544">
            <v>41680</v>
          </cell>
          <cell r="T544">
            <v>2014</v>
          </cell>
          <cell r="U544">
            <v>2</v>
          </cell>
          <cell r="V544">
            <v>1229</v>
          </cell>
          <cell r="W544" t="str">
            <v>MS</v>
          </cell>
          <cell r="X544">
            <v>4.125</v>
          </cell>
          <cell r="Y544">
            <v>3.15</v>
          </cell>
          <cell r="Z544">
            <v>1.4854784881620968E-3</v>
          </cell>
          <cell r="AA544">
            <v>40451</v>
          </cell>
          <cell r="AB544">
            <v>41528.129999999997</v>
          </cell>
          <cell r="AC544">
            <v>0.11840000000000001</v>
          </cell>
          <cell r="AD544">
            <v>1</v>
          </cell>
          <cell r="AE544">
            <v>109.19799999999999</v>
          </cell>
          <cell r="AF544" t="str">
            <v>AA-</v>
          </cell>
          <cell r="AG544">
            <v>106.023</v>
          </cell>
          <cell r="AH544">
            <v>2.5</v>
          </cell>
          <cell r="AI544">
            <v>1.3</v>
          </cell>
          <cell r="AJ544">
            <v>1.1789511810810292E-3</v>
          </cell>
          <cell r="AK544">
            <v>1.4605023897043261E-3</v>
          </cell>
          <cell r="AL544" t="str">
            <v>AA-</v>
          </cell>
          <cell r="AM544" t="str">
            <v>Aa2</v>
          </cell>
          <cell r="AN544" t="str">
            <v>AA-</v>
          </cell>
          <cell r="AO544" t="str">
            <v>Consumer, Non-cyclical</v>
          </cell>
          <cell r="AP544" t="str">
            <v>Pharmaceuticals</v>
          </cell>
          <cell r="AQ544" t="str">
            <v>UNITED STATES</v>
          </cell>
          <cell r="AR544" t="str">
            <v>#N/A Field Not Applicable</v>
          </cell>
        </row>
        <row r="545">
          <cell r="A545" t="str">
            <v>CP Inc</v>
          </cell>
          <cell r="B545" t="str">
            <v>Inveco</v>
          </cell>
          <cell r="C545" t="str">
            <v>13400002</v>
          </cell>
          <cell r="D545" t="str">
            <v>USD</v>
          </cell>
          <cell r="E545" t="str">
            <v>270</v>
          </cell>
          <cell r="F545" t="str">
            <v>072</v>
          </cell>
          <cell r="G545" t="str">
            <v>ASTRAZENECA PLC</v>
          </cell>
          <cell r="H545" t="str">
            <v>5.4 15 SEP 2012</v>
          </cell>
          <cell r="I545" t="str">
            <v>B046353AC2</v>
          </cell>
          <cell r="J545" t="str">
            <v>B</v>
          </cell>
          <cell r="K545" t="str">
            <v>CAL</v>
          </cell>
          <cell r="L545">
            <v>7200</v>
          </cell>
          <cell r="M545">
            <v>3056823.25</v>
          </cell>
          <cell r="N545">
            <v>3129560</v>
          </cell>
          <cell r="O545">
            <v>3268530</v>
          </cell>
          <cell r="P545">
            <v>3000000</v>
          </cell>
          <cell r="Q545">
            <v>3275730</v>
          </cell>
          <cell r="R545" t="str">
            <v>MS   15</v>
          </cell>
          <cell r="S545">
            <v>41167</v>
          </cell>
          <cell r="T545">
            <v>2012</v>
          </cell>
          <cell r="U545">
            <v>9</v>
          </cell>
          <cell r="V545">
            <v>716</v>
          </cell>
          <cell r="W545" t="str">
            <v>MS</v>
          </cell>
          <cell r="X545">
            <v>5.4</v>
          </cell>
          <cell r="Y545">
            <v>1.88</v>
          </cell>
          <cell r="Z545">
            <v>2.5799294607086322E-3</v>
          </cell>
          <cell r="AA545">
            <v>40451</v>
          </cell>
          <cell r="AB545">
            <v>211706.75</v>
          </cell>
          <cell r="AC545">
            <v>4.5400000000000003E-2</v>
          </cell>
          <cell r="AD545">
            <v>1</v>
          </cell>
          <cell r="AE545">
            <v>108.95100000000001</v>
          </cell>
          <cell r="AF545" t="str">
            <v>AA-</v>
          </cell>
          <cell r="AG545">
            <v>104.319</v>
          </cell>
          <cell r="AH545">
            <v>4.3</v>
          </cell>
          <cell r="AI545">
            <v>0.8</v>
          </cell>
          <cell r="AJ545">
            <v>5.9009024899186807E-3</v>
          </cell>
          <cell r="AK545">
            <v>7.3101264295235531E-3</v>
          </cell>
          <cell r="AL545" t="str">
            <v>AA-</v>
          </cell>
          <cell r="AM545" t="str">
            <v>A1</v>
          </cell>
          <cell r="AN545" t="str">
            <v>AA-</v>
          </cell>
          <cell r="AO545" t="str">
            <v>Consumer, Non-cyclical</v>
          </cell>
          <cell r="AP545" t="str">
            <v>Pharmaceuticals</v>
          </cell>
          <cell r="AQ545" t="str">
            <v>BRITAIN</v>
          </cell>
          <cell r="AR545" t="str">
            <v>#N/A Field Not Applicable</v>
          </cell>
        </row>
        <row r="546">
          <cell r="A546" t="str">
            <v>CP Inc</v>
          </cell>
          <cell r="B546" t="str">
            <v>Inveco</v>
          </cell>
          <cell r="C546" t="str">
            <v>13400002</v>
          </cell>
          <cell r="D546" t="str">
            <v>USD</v>
          </cell>
          <cell r="E546" t="str">
            <v>015</v>
          </cell>
          <cell r="F546" t="str">
            <v>072</v>
          </cell>
          <cell r="G546" t="str">
            <v>CME GROUP INC</v>
          </cell>
          <cell r="H546" t="str">
            <v>5.75 15 FEB 2014</v>
          </cell>
          <cell r="I546" t="str">
            <v>B12572QAD7</v>
          </cell>
          <cell r="J546" t="str">
            <v>B</v>
          </cell>
          <cell r="K546" t="str">
            <v>CAL</v>
          </cell>
          <cell r="L546">
            <v>14694.44</v>
          </cell>
          <cell r="M546">
            <v>2131474.0099999998</v>
          </cell>
          <cell r="N546">
            <v>2178817.4500000002</v>
          </cell>
          <cell r="O546">
            <v>2268880</v>
          </cell>
          <cell r="P546">
            <v>2000000</v>
          </cell>
          <cell r="Q546">
            <v>2283574.44</v>
          </cell>
          <cell r="R546" t="str">
            <v>FA   15</v>
          </cell>
          <cell r="S546">
            <v>41685</v>
          </cell>
          <cell r="T546">
            <v>2014</v>
          </cell>
          <cell r="U546">
            <v>2</v>
          </cell>
          <cell r="V546">
            <v>1234</v>
          </cell>
          <cell r="W546" t="str">
            <v>MS</v>
          </cell>
          <cell r="X546">
            <v>5.75</v>
          </cell>
          <cell r="Y546">
            <v>3.09</v>
          </cell>
          <cell r="Z546">
            <v>2.9567743057992832E-3</v>
          </cell>
          <cell r="AA546">
            <v>40451</v>
          </cell>
          <cell r="AB546">
            <v>137405.99</v>
          </cell>
          <cell r="AC546">
            <v>0.1157</v>
          </cell>
          <cell r="AD546">
            <v>1</v>
          </cell>
          <cell r="AE546">
            <v>113.444</v>
          </cell>
          <cell r="AF546" t="str">
            <v>AA</v>
          </cell>
          <cell r="AG546">
            <v>108.941</v>
          </cell>
          <cell r="AH546">
            <v>3.6</v>
          </cell>
          <cell r="AI546">
            <v>1.6</v>
          </cell>
          <cell r="AJ546">
            <v>3.4447855989894567E-3</v>
          </cell>
          <cell r="AK546">
            <v>4.267452020133615E-3</v>
          </cell>
          <cell r="AL546" t="str">
            <v>AA</v>
          </cell>
          <cell r="AM546" t="str">
            <v>Aa3</v>
          </cell>
          <cell r="AN546" t="str">
            <v>AA</v>
          </cell>
          <cell r="AO546" t="str">
            <v>Financial</v>
          </cell>
          <cell r="AP546" t="str">
            <v>Diversified Finan Serv</v>
          </cell>
          <cell r="AQ546" t="str">
            <v>UNITED STATES</v>
          </cell>
          <cell r="AR546" t="str">
            <v>#N/A Field Not Applicable</v>
          </cell>
        </row>
        <row r="547">
          <cell r="A547" t="str">
            <v>CP Inc</v>
          </cell>
          <cell r="B547" t="str">
            <v>Inveco</v>
          </cell>
          <cell r="C547" t="str">
            <v>13400002</v>
          </cell>
          <cell r="D547" t="str">
            <v>USD</v>
          </cell>
          <cell r="E547" t="str">
            <v>015</v>
          </cell>
          <cell r="F547" t="str">
            <v>072</v>
          </cell>
          <cell r="G547" t="str">
            <v>GENERAL DYNAMICS</v>
          </cell>
          <cell r="H547" t="str">
            <v>5.25 01 FEB 201</v>
          </cell>
          <cell r="I547" t="str">
            <v>B369550AN8</v>
          </cell>
          <cell r="J547" t="str">
            <v>B</v>
          </cell>
          <cell r="K547" t="str">
            <v>ZZZ</v>
          </cell>
          <cell r="L547">
            <v>8750</v>
          </cell>
          <cell r="M547">
            <v>1127493.51</v>
          </cell>
          <cell r="N547">
            <v>1132200</v>
          </cell>
          <cell r="O547">
            <v>1128840</v>
          </cell>
          <cell r="P547">
            <v>1000000</v>
          </cell>
          <cell r="Q547">
            <v>1137590</v>
          </cell>
          <cell r="R547" t="str">
            <v>FA    1</v>
          </cell>
          <cell r="S547">
            <v>41671</v>
          </cell>
          <cell r="T547">
            <v>2014</v>
          </cell>
          <cell r="U547">
            <v>2</v>
          </cell>
          <cell r="V547">
            <v>1220</v>
          </cell>
          <cell r="W547" t="str">
            <v>MS</v>
          </cell>
          <cell r="X547">
            <v>5.25</v>
          </cell>
          <cell r="Y547">
            <v>3.08</v>
          </cell>
          <cell r="Z547">
            <v>1.5589939214441654E-3</v>
          </cell>
          <cell r="AA547">
            <v>40451</v>
          </cell>
          <cell r="AB547">
            <v>1346.49</v>
          </cell>
          <cell r="AC547">
            <v>0.11460000000000001</v>
          </cell>
          <cell r="AD547">
            <v>1</v>
          </cell>
          <cell r="AE547">
            <v>112.884</v>
          </cell>
          <cell r="AF547" t="str">
            <v>A</v>
          </cell>
          <cell r="AG547">
            <v>113.22</v>
          </cell>
          <cell r="AH547">
            <v>1.3</v>
          </cell>
          <cell r="AI547">
            <v>1.3</v>
          </cell>
          <cell r="AJ547">
            <v>6.5801691489526457E-4</v>
          </cell>
          <cell r="AK547">
            <v>8.151612145544389E-4</v>
          </cell>
          <cell r="AL547" t="str">
            <v xml:space="preserve">A </v>
          </cell>
          <cell r="AM547" t="str">
            <v>A2</v>
          </cell>
          <cell r="AN547" t="str">
            <v xml:space="preserve">A </v>
          </cell>
          <cell r="AO547" t="str">
            <v>Industrial</v>
          </cell>
          <cell r="AP547" t="str">
            <v>Aerospace/Defense</v>
          </cell>
          <cell r="AQ547" t="str">
            <v>UNITED STATES</v>
          </cell>
          <cell r="AR547" t="str">
            <v>#N/A Field Not Applicable</v>
          </cell>
        </row>
        <row r="548">
          <cell r="A548" t="str">
            <v>CP Inc</v>
          </cell>
          <cell r="B548" t="str">
            <v>Inveco</v>
          </cell>
          <cell r="C548" t="str">
            <v>13400002</v>
          </cell>
          <cell r="D548" t="str">
            <v>USD</v>
          </cell>
          <cell r="E548" t="str">
            <v>015</v>
          </cell>
          <cell r="F548" t="str">
            <v>072</v>
          </cell>
          <cell r="G548" t="str">
            <v>ELI LILLY &amp; CO</v>
          </cell>
          <cell r="H548" t="str">
            <v>4.2 06 MAR 2014</v>
          </cell>
          <cell r="I548" t="str">
            <v>B532457BE7</v>
          </cell>
          <cell r="J548" t="str">
            <v>B</v>
          </cell>
          <cell r="K548" t="str">
            <v>CAL</v>
          </cell>
          <cell r="L548">
            <v>2916.67</v>
          </cell>
          <cell r="M548">
            <v>1054636.74</v>
          </cell>
          <cell r="N548">
            <v>1065066.6000000001</v>
          </cell>
          <cell r="O548">
            <v>1100530</v>
          </cell>
          <cell r="P548">
            <v>1000000</v>
          </cell>
          <cell r="Q548">
            <v>1103446.67</v>
          </cell>
          <cell r="R548" t="str">
            <v>MS    6</v>
          </cell>
          <cell r="S548">
            <v>41704</v>
          </cell>
          <cell r="T548">
            <v>2014</v>
          </cell>
          <cell r="U548">
            <v>3</v>
          </cell>
          <cell r="V548">
            <v>1253</v>
          </cell>
          <cell r="W548" t="str">
            <v>MS</v>
          </cell>
          <cell r="X548">
            <v>4.2</v>
          </cell>
          <cell r="Y548">
            <v>3.22</v>
          </cell>
          <cell r="Z548">
            <v>1.524538593607308E-3</v>
          </cell>
          <cell r="AA548">
            <v>40451</v>
          </cell>
          <cell r="AB548">
            <v>45893.26</v>
          </cell>
          <cell r="AC548">
            <v>0.12330000000000001</v>
          </cell>
          <cell r="AD548">
            <v>1</v>
          </cell>
          <cell r="AE548">
            <v>110.053</v>
          </cell>
          <cell r="AF548" t="str">
            <v>AA-</v>
          </cell>
          <cell r="AG548">
            <v>106.50700000000001</v>
          </cell>
          <cell r="AH548">
            <v>2.5</v>
          </cell>
          <cell r="AI548">
            <v>1.2</v>
          </cell>
          <cell r="AJ548">
            <v>1.1836479764031895E-3</v>
          </cell>
          <cell r="AK548">
            <v>1.4663208501308868E-3</v>
          </cell>
          <cell r="AL548" t="str">
            <v>AA-</v>
          </cell>
          <cell r="AM548" t="str">
            <v>A1</v>
          </cell>
          <cell r="AN548" t="str">
            <v>AA-</v>
          </cell>
          <cell r="AO548" t="str">
            <v>Consumer, Non-cyclical</v>
          </cell>
          <cell r="AP548" t="str">
            <v>Pharmaceuticals</v>
          </cell>
          <cell r="AQ548" t="str">
            <v>UNITED STATES</v>
          </cell>
          <cell r="AR548" t="str">
            <v>#N/A Field Not Applicable</v>
          </cell>
        </row>
        <row r="549">
          <cell r="A549" t="str">
            <v>CP Inc</v>
          </cell>
          <cell r="B549" t="str">
            <v>Inveco</v>
          </cell>
          <cell r="C549" t="str">
            <v>13400002</v>
          </cell>
          <cell r="D549" t="str">
            <v>USD</v>
          </cell>
          <cell r="E549" t="str">
            <v>015</v>
          </cell>
          <cell r="F549" t="str">
            <v>072</v>
          </cell>
          <cell r="G549" t="str">
            <v>PRINCIPAL LIFE INC F</v>
          </cell>
          <cell r="H549" t="str">
            <v>5.3 14 DEC 2012</v>
          </cell>
          <cell r="I549" t="str">
            <v>B74254PVP4</v>
          </cell>
          <cell r="J549" t="str">
            <v>B</v>
          </cell>
          <cell r="K549" t="str">
            <v>ZZZ</v>
          </cell>
          <cell r="L549">
            <v>47258.33</v>
          </cell>
          <cell r="M549">
            <v>3060429.45</v>
          </cell>
          <cell r="N549">
            <v>3133170</v>
          </cell>
          <cell r="O549">
            <v>3225990</v>
          </cell>
          <cell r="P549">
            <v>3000000</v>
          </cell>
          <cell r="Q549">
            <v>3273248.33</v>
          </cell>
          <cell r="R549" t="str">
            <v>JD   14</v>
          </cell>
          <cell r="S549">
            <v>41257</v>
          </cell>
          <cell r="T549">
            <v>2012</v>
          </cell>
          <cell r="U549">
            <v>12</v>
          </cell>
          <cell r="V549">
            <v>806</v>
          </cell>
          <cell r="W549" t="str">
            <v>MS</v>
          </cell>
          <cell r="X549">
            <v>5.3</v>
          </cell>
          <cell r="Y549">
            <v>2.0699999999999998</v>
          </cell>
          <cell r="Z549">
            <v>2.844018208435886E-3</v>
          </cell>
          <cell r="AA549">
            <v>40451</v>
          </cell>
          <cell r="AB549">
            <v>165560.54999999999</v>
          </cell>
          <cell r="AC549">
            <v>5.4600000000000003E-2</v>
          </cell>
          <cell r="AD549">
            <v>1</v>
          </cell>
          <cell r="AE549">
            <v>107.53299999999999</v>
          </cell>
          <cell r="AF549" t="str">
            <v>A</v>
          </cell>
          <cell r="AG549">
            <v>104.43899999999999</v>
          </cell>
          <cell r="AH549">
            <v>4.3</v>
          </cell>
          <cell r="AI549">
            <v>1.8</v>
          </cell>
          <cell r="AJ549">
            <v>5.9078639112436276E-3</v>
          </cell>
          <cell r="AK549">
            <v>7.3187503425777827E-3</v>
          </cell>
          <cell r="AL549" t="str">
            <v xml:space="preserve">A </v>
          </cell>
          <cell r="AM549" t="str">
            <v>Aa3</v>
          </cell>
          <cell r="AN549" t="str">
            <v xml:space="preserve">A </v>
          </cell>
          <cell r="AO549" t="str">
            <v>Financial</v>
          </cell>
          <cell r="AP549" t="str">
            <v>Insurance</v>
          </cell>
          <cell r="AQ549" t="str">
            <v>UNITED STATES</v>
          </cell>
          <cell r="AR549" t="str">
            <v>#N/A Field Not Applicable</v>
          </cell>
        </row>
        <row r="550">
          <cell r="A550" t="str">
            <v>CP Inc</v>
          </cell>
          <cell r="B550" t="str">
            <v>Inveco</v>
          </cell>
          <cell r="C550" t="str">
            <v>13400002</v>
          </cell>
          <cell r="D550" t="str">
            <v>USD</v>
          </cell>
          <cell r="E550" t="str">
            <v>195</v>
          </cell>
          <cell r="F550" t="str">
            <v>072</v>
          </cell>
          <cell r="G550" t="str">
            <v>PROCTER &amp; GAMBLE INT</v>
          </cell>
          <cell r="H550" t="str">
            <v>1.35 26 AUG 2011</v>
          </cell>
          <cell r="I550" t="str">
            <v>B742732AE0</v>
          </cell>
          <cell r="J550" t="str">
            <v>B</v>
          </cell>
          <cell r="K550" t="str">
            <v>CAL</v>
          </cell>
          <cell r="L550">
            <v>1575</v>
          </cell>
          <cell r="M550">
            <v>1206545.8700000001</v>
          </cell>
          <cell r="N550">
            <v>1210664.3999999999</v>
          </cell>
          <cell r="O550">
            <v>1210176</v>
          </cell>
          <cell r="P550">
            <v>1200000</v>
          </cell>
          <cell r="Q550">
            <v>1211751</v>
          </cell>
          <cell r="R550" t="str">
            <v>FA   26</v>
          </cell>
          <cell r="S550">
            <v>40781</v>
          </cell>
          <cell r="T550">
            <v>2011</v>
          </cell>
          <cell r="U550">
            <v>8</v>
          </cell>
          <cell r="V550">
            <v>330</v>
          </cell>
          <cell r="W550" t="str">
            <v>MS</v>
          </cell>
          <cell r="X550">
            <v>1.35</v>
          </cell>
          <cell r="Y550">
            <v>0.9</v>
          </cell>
          <cell r="Z550">
            <v>4.8749032570847596E-4</v>
          </cell>
          <cell r="AA550">
            <v>40451</v>
          </cell>
          <cell r="AB550">
            <v>3630.13</v>
          </cell>
          <cell r="AC550">
            <v>1.26E-2</v>
          </cell>
          <cell r="AD550">
            <v>1</v>
          </cell>
          <cell r="AE550">
            <v>100.848</v>
          </cell>
          <cell r="AF550" t="str">
            <v>AA-</v>
          </cell>
          <cell r="AG550">
            <v>100.889</v>
          </cell>
          <cell r="AH550">
            <v>0.7</v>
          </cell>
          <cell r="AI550">
            <v>0.4</v>
          </cell>
          <cell r="AJ550">
            <v>3.7915914221770355E-4</v>
          </cell>
          <cell r="AK550">
            <v>4.6970802707829707E-4</v>
          </cell>
          <cell r="AL550" t="str">
            <v>AA-</v>
          </cell>
          <cell r="AM550" t="str">
            <v>Aa3</v>
          </cell>
          <cell r="AN550" t="str">
            <v>AA-</v>
          </cell>
          <cell r="AO550" t="str">
            <v>Consumer, Non-cyclical</v>
          </cell>
          <cell r="AP550" t="str">
            <v>Cosmetics/Personal Care</v>
          </cell>
          <cell r="AQ550" t="str">
            <v>LUXEMBOURG</v>
          </cell>
          <cell r="AR550" t="str">
            <v>#N/A Field Not Applicable</v>
          </cell>
        </row>
        <row r="551">
          <cell r="A551" t="str">
            <v>CP Inc</v>
          </cell>
          <cell r="B551" t="str">
            <v>Inveco</v>
          </cell>
          <cell r="C551" t="str">
            <v>13400002</v>
          </cell>
          <cell r="D551" t="str">
            <v>USD</v>
          </cell>
          <cell r="E551" t="str">
            <v>205</v>
          </cell>
          <cell r="F551" t="str">
            <v>072</v>
          </cell>
          <cell r="G551" t="str">
            <v>SHELL INTERNATIONAL</v>
          </cell>
          <cell r="H551" t="str">
            <v>1.875 25 MAR 2013</v>
          </cell>
          <cell r="I551" t="str">
            <v>B822582AL6</v>
          </cell>
          <cell r="J551" t="str">
            <v>B</v>
          </cell>
          <cell r="K551" t="str">
            <v>ZZZ</v>
          </cell>
          <cell r="L551">
            <v>156.25</v>
          </cell>
          <cell r="M551">
            <v>499508.15</v>
          </cell>
          <cell r="N551">
            <v>499405</v>
          </cell>
          <cell r="O551">
            <v>511796.88</v>
          </cell>
          <cell r="P551">
            <v>500000</v>
          </cell>
          <cell r="Q551">
            <v>511953.13</v>
          </cell>
          <cell r="R551" t="str">
            <v>MS   25</v>
          </cell>
          <cell r="S551">
            <v>41358</v>
          </cell>
          <cell r="T551">
            <v>2013</v>
          </cell>
          <cell r="U551">
            <v>3</v>
          </cell>
          <cell r="V551">
            <v>907</v>
          </cell>
          <cell r="W551" t="str">
            <v>MS</v>
          </cell>
          <cell r="X551">
            <v>1.875</v>
          </cell>
          <cell r="Y551">
            <v>2.4300000000000002</v>
          </cell>
          <cell r="Z551">
            <v>5.4491467862001247E-4</v>
          </cell>
          <cell r="AA551">
            <v>40451</v>
          </cell>
          <cell r="AB551">
            <v>12288.73</v>
          </cell>
          <cell r="AC551">
            <v>7.1800000000000003E-2</v>
          </cell>
          <cell r="AD551">
            <v>1</v>
          </cell>
          <cell r="AE551">
            <v>102.35899999999999</v>
          </cell>
          <cell r="AF551" t="str">
            <v>AA</v>
          </cell>
          <cell r="AG551">
            <v>99.881</v>
          </cell>
          <cell r="AH551">
            <v>1.9</v>
          </cell>
          <cell r="AI551">
            <v>0.9</v>
          </cell>
          <cell r="AJ551">
            <v>4.2606497505268462E-4</v>
          </cell>
          <cell r="AK551">
            <v>5.2781567567808515E-4</v>
          </cell>
          <cell r="AL551" t="str">
            <v>AA</v>
          </cell>
          <cell r="AM551" t="str">
            <v>Aa1</v>
          </cell>
          <cell r="AN551" t="str">
            <v>AA</v>
          </cell>
          <cell r="AO551" t="str">
            <v>Energy</v>
          </cell>
          <cell r="AP551" t="str">
            <v>Oil&amp;Gas</v>
          </cell>
          <cell r="AQ551" t="str">
            <v>NETHERLANDS</v>
          </cell>
          <cell r="AR551" t="str">
            <v>#N/A Field Not Applicable</v>
          </cell>
        </row>
        <row r="552">
          <cell r="A552" t="str">
            <v>CP Inc</v>
          </cell>
          <cell r="B552" t="str">
            <v>Inveco</v>
          </cell>
          <cell r="C552" t="str">
            <v>13400002</v>
          </cell>
          <cell r="D552" t="str">
            <v>USD</v>
          </cell>
          <cell r="E552" t="str">
            <v>015</v>
          </cell>
          <cell r="F552" t="str">
            <v>072</v>
          </cell>
          <cell r="G552" t="str">
            <v>STATE STREET CAP TRU</v>
          </cell>
          <cell r="H552" t="str">
            <v>2.15 30 APR 2012</v>
          </cell>
          <cell r="I552" t="str">
            <v>B85748KAA1</v>
          </cell>
          <cell r="J552" t="str">
            <v>B</v>
          </cell>
          <cell r="K552" t="str">
            <v>ZZZ</v>
          </cell>
          <cell r="L552">
            <v>11452.93</v>
          </cell>
          <cell r="M552">
            <v>1269083.21</v>
          </cell>
          <cell r="N552">
            <v>1268171.2</v>
          </cell>
          <cell r="O552">
            <v>1302880.3</v>
          </cell>
          <cell r="P552">
            <v>1270000</v>
          </cell>
          <cell r="Q552">
            <v>1314333.23</v>
          </cell>
          <cell r="R552" t="str">
            <v>AO   30</v>
          </cell>
          <cell r="S552">
            <v>41029</v>
          </cell>
          <cell r="T552">
            <v>2012</v>
          </cell>
          <cell r="U552">
            <v>4</v>
          </cell>
          <cell r="V552">
            <v>578</v>
          </cell>
          <cell r="W552" t="str">
            <v>MS</v>
          </cell>
          <cell r="X552">
            <v>2.15</v>
          </cell>
          <cell r="Y552">
            <v>1.55</v>
          </cell>
          <cell r="Z552">
            <v>8.8308285136200898E-4</v>
          </cell>
          <cell r="AA552">
            <v>40451</v>
          </cell>
          <cell r="AB552">
            <v>33797.089999999997</v>
          </cell>
          <cell r="AC552">
            <v>3.2000000000000001E-2</v>
          </cell>
          <cell r="AD552">
            <v>1</v>
          </cell>
          <cell r="AE552">
            <v>102.589</v>
          </cell>
          <cell r="AF552" t="str">
            <v>AAA</v>
          </cell>
          <cell r="AG552">
            <v>99.85599999999998</v>
          </cell>
          <cell r="AH552">
            <v>2.2000000000000002</v>
          </cell>
          <cell r="AI552">
            <v>0.5</v>
          </cell>
          <cell r="AJ552">
            <v>1.2534079180622061E-3</v>
          </cell>
          <cell r="AK552">
            <v>1.5527405112106664E-3</v>
          </cell>
          <cell r="AL552" t="str">
            <v>AAA</v>
          </cell>
          <cell r="AM552" t="str">
            <v>Aaa</v>
          </cell>
          <cell r="AN552" t="str">
            <v>AAA</v>
          </cell>
          <cell r="AO552" t="str">
            <v>Financial</v>
          </cell>
          <cell r="AP552" t="str">
            <v>Banks</v>
          </cell>
          <cell r="AQ552" t="str">
            <v>UNITED STATES</v>
          </cell>
          <cell r="AR552" t="str">
            <v>#N/A Field Not Applicable</v>
          </cell>
        </row>
        <row r="553">
          <cell r="A553" t="str">
            <v>CP Inc</v>
          </cell>
          <cell r="B553" t="str">
            <v>Inveco</v>
          </cell>
          <cell r="C553" t="str">
            <v>13400002</v>
          </cell>
          <cell r="D553" t="str">
            <v>USD</v>
          </cell>
          <cell r="E553" t="str">
            <v>250</v>
          </cell>
          <cell r="F553" t="str">
            <v>072</v>
          </cell>
          <cell r="G553" t="str">
            <v>SVENSKA HANDELSBANKE</v>
          </cell>
          <cell r="H553" t="str">
            <v>2.875 14 SEP 2012</v>
          </cell>
          <cell r="I553" t="str">
            <v>B86959LAB9</v>
          </cell>
          <cell r="J553" t="str">
            <v>B</v>
          </cell>
          <cell r="K553" t="str">
            <v>ZZZ</v>
          </cell>
          <cell r="L553">
            <v>2131.4899999999998</v>
          </cell>
          <cell r="M553">
            <v>1568741.97</v>
          </cell>
          <cell r="N553">
            <v>1568068.9</v>
          </cell>
          <cell r="O553">
            <v>1615294.5</v>
          </cell>
          <cell r="P553">
            <v>1570000</v>
          </cell>
          <cell r="Q553">
            <v>1617425.99</v>
          </cell>
          <cell r="R553" t="str">
            <v>MS   14</v>
          </cell>
          <cell r="S553">
            <v>41166</v>
          </cell>
          <cell r="T553">
            <v>2012</v>
          </cell>
          <cell r="U553">
            <v>9</v>
          </cell>
          <cell r="V553">
            <v>715</v>
          </cell>
          <cell r="W553" t="str">
            <v>MS</v>
          </cell>
          <cell r="X553">
            <v>2.875</v>
          </cell>
          <cell r="Y553">
            <v>1.9</v>
          </cell>
          <cell r="Z553">
            <v>1.3380882940791843E-3</v>
          </cell>
          <cell r="AA553">
            <v>40451</v>
          </cell>
          <cell r="AB553">
            <v>46552.53</v>
          </cell>
          <cell r="AC553">
            <v>4.5999999999999999E-2</v>
          </cell>
          <cell r="AD553">
            <v>1</v>
          </cell>
          <cell r="AE553">
            <v>102.88500000000001</v>
          </cell>
          <cell r="AF553" t="str">
            <v>AA-</v>
          </cell>
          <cell r="AG553">
            <v>99.876999999999995</v>
          </cell>
          <cell r="AH553">
            <v>2.9</v>
          </cell>
          <cell r="AI553">
            <v>1.4</v>
          </cell>
          <cell r="AJ553">
            <v>2.0423452909629652E-3</v>
          </cell>
          <cell r="AK553">
            <v>2.5300879509851195E-3</v>
          </cell>
          <cell r="AL553" t="str">
            <v>AA-</v>
          </cell>
          <cell r="AM553" t="str">
            <v>Aa2</v>
          </cell>
          <cell r="AN553" t="str">
            <v>AA-</v>
          </cell>
          <cell r="AO553" t="str">
            <v>Financial</v>
          </cell>
          <cell r="AP553" t="str">
            <v>Banks</v>
          </cell>
          <cell r="AQ553" t="str">
            <v>SWEDEN</v>
          </cell>
          <cell r="AR553" t="str">
            <v>#N/A Field Not Applicable</v>
          </cell>
        </row>
        <row r="554">
          <cell r="A554" t="str">
            <v>CP Inc</v>
          </cell>
          <cell r="B554" t="str">
            <v>Inveco</v>
          </cell>
          <cell r="C554" t="str">
            <v>13400002</v>
          </cell>
          <cell r="D554" t="str">
            <v>USD</v>
          </cell>
          <cell r="E554" t="str">
            <v>015</v>
          </cell>
          <cell r="F554" t="str">
            <v>072</v>
          </cell>
          <cell r="G554" t="str">
            <v>WELL FARGO COMPANY</v>
          </cell>
          <cell r="H554" t="str">
            <v>5.25 23 OCT 2012</v>
          </cell>
          <cell r="I554" t="str">
            <v>B949746NW7</v>
          </cell>
          <cell r="J554" t="str">
            <v>B</v>
          </cell>
          <cell r="K554" t="str">
            <v>ZZZ</v>
          </cell>
          <cell r="L554">
            <v>23041.67</v>
          </cell>
          <cell r="M554">
            <v>1012914.41</v>
          </cell>
          <cell r="N554">
            <v>1028092.7</v>
          </cell>
          <cell r="O554">
            <v>1082170</v>
          </cell>
          <cell r="P554">
            <v>1000000</v>
          </cell>
          <cell r="Q554">
            <v>1105211.67</v>
          </cell>
          <cell r="R554" t="str">
            <v>AO   23</v>
          </cell>
          <cell r="S554">
            <v>41205</v>
          </cell>
          <cell r="T554">
            <v>2012</v>
          </cell>
          <cell r="U554">
            <v>10</v>
          </cell>
          <cell r="V554">
            <v>754</v>
          </cell>
          <cell r="W554" t="str">
            <v>MS</v>
          </cell>
          <cell r="X554">
            <v>5.25</v>
          </cell>
          <cell r="Y554">
            <v>1.93</v>
          </cell>
          <cell r="Z554">
            <v>8.7762646953324687E-4</v>
          </cell>
          <cell r="AA554">
            <v>40451</v>
          </cell>
          <cell r="AB554">
            <v>69255.59</v>
          </cell>
          <cell r="AC554">
            <v>4.8600000000000004E-2</v>
          </cell>
          <cell r="AD554">
            <v>1</v>
          </cell>
          <cell r="AE554">
            <v>108.21700000000001</v>
          </cell>
          <cell r="AF554" t="str">
            <v>AA-</v>
          </cell>
          <cell r="AG554">
            <v>102.809</v>
          </cell>
          <cell r="AH554">
            <v>4.5999999999999996</v>
          </cell>
          <cell r="AI554">
            <v>1.2</v>
          </cell>
          <cell r="AJ554">
            <v>2.0917522071776866E-3</v>
          </cell>
          <cell r="AK554">
            <v>2.5912939791544591E-3</v>
          </cell>
          <cell r="AL554" t="str">
            <v>AA-</v>
          </cell>
          <cell r="AM554" t="str">
            <v>A1</v>
          </cell>
          <cell r="AN554" t="str">
            <v>AA-</v>
          </cell>
          <cell r="AO554" t="str">
            <v>Financial</v>
          </cell>
          <cell r="AP554" t="str">
            <v>Banks</v>
          </cell>
          <cell r="AQ554" t="str">
            <v>UNITED STATES</v>
          </cell>
          <cell r="AR554" t="str">
            <v>#N/A Field Not Applicable</v>
          </cell>
        </row>
        <row r="555">
          <cell r="A555" t="str">
            <v>CP Ltd</v>
          </cell>
          <cell r="B555" t="str">
            <v>HSBC CP Ltd</v>
          </cell>
          <cell r="C555" t="str">
            <v>13400012</v>
          </cell>
          <cell r="D555" t="str">
            <v>USD</v>
          </cell>
          <cell r="E555" t="str">
            <v>015</v>
          </cell>
          <cell r="F555" t="str">
            <v>072</v>
          </cell>
          <cell r="G555" t="str">
            <v>BERKSHIRE HATHAWAY F</v>
          </cell>
          <cell r="H555" t="str">
            <v>4.000 APR 15 12</v>
          </cell>
          <cell r="I555" t="str">
            <v>084664BK6</v>
          </cell>
          <cell r="J555" t="str">
            <v>B</v>
          </cell>
          <cell r="K555" t="str">
            <v>CAL</v>
          </cell>
          <cell r="L555">
            <v>74054.44</v>
          </cell>
          <cell r="M555">
            <v>4177613.06</v>
          </cell>
          <cell r="N555">
            <v>4230323.0999999996</v>
          </cell>
          <cell r="O555">
            <v>4210209.3</v>
          </cell>
          <cell r="P555">
            <v>4015000</v>
          </cell>
          <cell r="Q555">
            <v>4284263.74</v>
          </cell>
          <cell r="R555" t="str">
            <v>AO   15</v>
          </cell>
          <cell r="S555">
            <v>41014</v>
          </cell>
          <cell r="T555">
            <v>2012</v>
          </cell>
          <cell r="U555">
            <v>4</v>
          </cell>
          <cell r="V555">
            <v>563</v>
          </cell>
          <cell r="W555" t="str">
            <v>MS</v>
          </cell>
          <cell r="X555">
            <v>4</v>
          </cell>
          <cell r="Y555">
            <v>1.48</v>
          </cell>
          <cell r="Z555">
            <v>2.7756811893746517E-3</v>
          </cell>
          <cell r="AA555">
            <v>40451</v>
          </cell>
          <cell r="AB555">
            <v>32596.240000000002</v>
          </cell>
          <cell r="AC555">
            <v>2.9900000000000003E-2</v>
          </cell>
          <cell r="AD555">
            <v>1</v>
          </cell>
          <cell r="AE555">
            <v>104.86200000000001</v>
          </cell>
          <cell r="AF555" t="str">
            <v>AA+</v>
          </cell>
          <cell r="AG555">
            <v>105.363</v>
          </cell>
          <cell r="AH555">
            <v>1.4</v>
          </cell>
          <cell r="AI555">
            <v>0.8</v>
          </cell>
          <cell r="AJ555">
            <v>2.6256443683273733E-3</v>
          </cell>
          <cell r="AK555">
            <v>3.2526875887596836E-3</v>
          </cell>
          <cell r="AL555" t="str">
            <v>AA+</v>
          </cell>
          <cell r="AM555" t="str">
            <v>Aa2</v>
          </cell>
          <cell r="AN555" t="str">
            <v>AA+</v>
          </cell>
          <cell r="AO555" t="str">
            <v>Financial</v>
          </cell>
          <cell r="AP555" t="str">
            <v>Insurance</v>
          </cell>
          <cell r="AQ555" t="str">
            <v>UNITED STATES</v>
          </cell>
          <cell r="AR555" t="str">
            <v>#N/A Field Not Applicable</v>
          </cell>
        </row>
        <row r="556">
          <cell r="A556" t="str">
            <v>CP Ltd</v>
          </cell>
          <cell r="B556" t="str">
            <v>HSBC CP Ltd</v>
          </cell>
          <cell r="C556" t="str">
            <v>13400012</v>
          </cell>
          <cell r="D556" t="str">
            <v>USD</v>
          </cell>
          <cell r="E556" t="str">
            <v>015</v>
          </cell>
          <cell r="F556" t="str">
            <v>072</v>
          </cell>
          <cell r="G556" t="str">
            <v>CITIGROUP INC FDIC G</v>
          </cell>
          <cell r="H556" t="str">
            <v>2.875 DEC 09 11</v>
          </cell>
          <cell r="I556" t="str">
            <v>17313UAA7</v>
          </cell>
          <cell r="J556" t="str">
            <v>B</v>
          </cell>
          <cell r="K556" t="str">
            <v>ZZZ</v>
          </cell>
          <cell r="L556">
            <v>35777.78</v>
          </cell>
          <cell r="M556">
            <v>4095866.81</v>
          </cell>
          <cell r="N556">
            <v>4123920</v>
          </cell>
          <cell r="O556">
            <v>4115600</v>
          </cell>
          <cell r="P556">
            <v>4000000</v>
          </cell>
          <cell r="Q556">
            <v>4151377.78</v>
          </cell>
          <cell r="R556" t="str">
            <v>JD    9</v>
          </cell>
          <cell r="S556">
            <v>40886</v>
          </cell>
          <cell r="T556">
            <v>2011</v>
          </cell>
          <cell r="U556">
            <v>12</v>
          </cell>
          <cell r="V556">
            <v>435</v>
          </cell>
          <cell r="W556" t="str">
            <v>MS</v>
          </cell>
          <cell r="X556">
            <v>2.875</v>
          </cell>
          <cell r="Y556">
            <v>1.17</v>
          </cell>
          <cell r="Z556">
            <v>2.151351343853232E-3</v>
          </cell>
          <cell r="AA556">
            <v>40451</v>
          </cell>
          <cell r="AB556">
            <v>19733.189999999999</v>
          </cell>
          <cell r="AC556">
            <v>1.9599999999999999E-2</v>
          </cell>
          <cell r="AD556">
            <v>1</v>
          </cell>
          <cell r="AE556">
            <v>102.89</v>
          </cell>
          <cell r="AF556" t="str">
            <v>AAA</v>
          </cell>
          <cell r="AG556">
            <v>103.098</v>
          </cell>
          <cell r="AH556">
            <v>0.8</v>
          </cell>
          <cell r="AI556">
            <v>0.4</v>
          </cell>
          <cell r="AJ556">
            <v>1.4710094658825521E-3</v>
          </cell>
          <cell r="AK556">
            <v>1.8223085694092801E-3</v>
          </cell>
          <cell r="AL556" t="str">
            <v>AAA</v>
          </cell>
          <cell r="AM556" t="str">
            <v>Aaa</v>
          </cell>
          <cell r="AN556" t="str">
            <v>AAA</v>
          </cell>
          <cell r="AO556" t="str">
            <v>Financial</v>
          </cell>
          <cell r="AP556" t="str">
            <v>Banks</v>
          </cell>
          <cell r="AQ556" t="str">
            <v>UNITED STATES</v>
          </cell>
          <cell r="AR556" t="str">
            <v>#N/A Field Not Applicable</v>
          </cell>
        </row>
        <row r="557">
          <cell r="A557" t="str">
            <v>CP Ltd</v>
          </cell>
          <cell r="B557" t="str">
            <v>HSBC CP Ltd</v>
          </cell>
          <cell r="C557" t="str">
            <v>13400012</v>
          </cell>
          <cell r="D557" t="str">
            <v>USD</v>
          </cell>
          <cell r="E557" t="str">
            <v>015</v>
          </cell>
          <cell r="F557" t="str">
            <v>072</v>
          </cell>
          <cell r="G557" t="str">
            <v>INTL BUSINESS MCHN</v>
          </cell>
          <cell r="H557" t="str">
            <v>4.950 MAR 22 11</v>
          </cell>
          <cell r="I557" t="str">
            <v>459200DU2</v>
          </cell>
          <cell r="J557" t="str">
            <v>B</v>
          </cell>
          <cell r="K557" t="str">
            <v>ZZZ</v>
          </cell>
          <cell r="L557">
            <v>6187.5</v>
          </cell>
          <cell r="M557">
            <v>5097551.0599999996</v>
          </cell>
          <cell r="N557">
            <v>5172780</v>
          </cell>
          <cell r="O557">
            <v>5101900</v>
          </cell>
          <cell r="P557">
            <v>5000000</v>
          </cell>
          <cell r="Q557">
            <v>5108087.5</v>
          </cell>
          <cell r="R557" t="str">
            <v>MS   22</v>
          </cell>
          <cell r="S557">
            <v>40624</v>
          </cell>
          <cell r="T557">
            <v>2011</v>
          </cell>
          <cell r="U557">
            <v>3</v>
          </cell>
          <cell r="V557">
            <v>173</v>
          </cell>
          <cell r="W557" t="str">
            <v>MS</v>
          </cell>
          <cell r="X557">
            <v>4.95</v>
          </cell>
          <cell r="Y557">
            <v>0.48</v>
          </cell>
          <cell r="Z557">
            <v>1.0984555225924892E-3</v>
          </cell>
          <cell r="AA557">
            <v>40451</v>
          </cell>
          <cell r="AB557">
            <v>4348.9399999999996</v>
          </cell>
          <cell r="AC557">
            <v>4.5999999999999999E-3</v>
          </cell>
          <cell r="AD557">
            <v>1</v>
          </cell>
          <cell r="AE557">
            <v>102.038</v>
          </cell>
          <cell r="AF557" t="str">
            <v>A+</v>
          </cell>
          <cell r="AG557">
            <v>103.456</v>
          </cell>
          <cell r="AH557">
            <v>0.8</v>
          </cell>
          <cell r="AI557">
            <v>0.7</v>
          </cell>
          <cell r="AJ557">
            <v>1.8307592043208154E-3</v>
          </cell>
          <cell r="AK557">
            <v>2.2679719362357288E-3</v>
          </cell>
          <cell r="AL557" t="str">
            <v xml:space="preserve">A+ </v>
          </cell>
          <cell r="AM557" t="str">
            <v>A1</v>
          </cell>
          <cell r="AN557" t="str">
            <v xml:space="preserve">A+ </v>
          </cell>
          <cell r="AO557" t="str">
            <v>Technology</v>
          </cell>
          <cell r="AP557" t="str">
            <v>Computers</v>
          </cell>
          <cell r="AQ557" t="str">
            <v>UNITED STATES</v>
          </cell>
          <cell r="AR557" t="str">
            <v>#N/A Field Not Applicable</v>
          </cell>
        </row>
        <row r="558">
          <cell r="A558" t="str">
            <v>CP Ltd</v>
          </cell>
          <cell r="B558" t="str">
            <v>HSBC CP Ltd</v>
          </cell>
          <cell r="C558" t="str">
            <v>13400012</v>
          </cell>
          <cell r="D558" t="str">
            <v>USD</v>
          </cell>
          <cell r="E558" t="str">
            <v>015</v>
          </cell>
          <cell r="F558" t="str">
            <v>072</v>
          </cell>
          <cell r="G558" t="str">
            <v>MORGAN STANLEY  FDIC</v>
          </cell>
          <cell r="H558" t="str">
            <v>2.900 DEC 01 10</v>
          </cell>
          <cell r="I558" t="str">
            <v>61757UAA8</v>
          </cell>
          <cell r="J558" t="str">
            <v>B</v>
          </cell>
          <cell r="K558" t="str">
            <v>ZZZ</v>
          </cell>
          <cell r="L558">
            <v>33833.33</v>
          </cell>
          <cell r="M558">
            <v>3512892.15</v>
          </cell>
          <cell r="N558">
            <v>3593130</v>
          </cell>
          <cell r="O558">
            <v>3515312.5</v>
          </cell>
          <cell r="P558">
            <v>3500000</v>
          </cell>
          <cell r="Q558">
            <v>3549145.83</v>
          </cell>
          <cell r="R558" t="str">
            <v>JD    1</v>
          </cell>
          <cell r="S558">
            <v>40513</v>
          </cell>
          <cell r="T558">
            <v>2010</v>
          </cell>
          <cell r="U558">
            <v>12</v>
          </cell>
          <cell r="V558">
            <v>62</v>
          </cell>
          <cell r="W558" t="str">
            <v>MS</v>
          </cell>
          <cell r="X558">
            <v>2.9</v>
          </cell>
          <cell r="Y558">
            <v>0.17</v>
          </cell>
          <cell r="Z558">
            <v>2.6809788795862559E-4</v>
          </cell>
          <cell r="AA558">
            <v>40451</v>
          </cell>
          <cell r="AB558">
            <v>2420.35</v>
          </cell>
          <cell r="AC558">
            <v>1.1000000000000001E-3</v>
          </cell>
          <cell r="AD558">
            <v>1</v>
          </cell>
          <cell r="AE558">
            <v>100.43799999999999</v>
          </cell>
          <cell r="AF558" t="str">
            <v>AAA</v>
          </cell>
          <cell r="AG558">
            <v>102.661</v>
          </cell>
          <cell r="AH558">
            <v>0.7</v>
          </cell>
          <cell r="AI558">
            <v>0.3</v>
          </cell>
          <cell r="AJ558">
            <v>1.1039324798296348E-3</v>
          </cell>
          <cell r="AK558">
            <v>1.3675680984390067E-3</v>
          </cell>
          <cell r="AL558" t="str">
            <v>AAA</v>
          </cell>
          <cell r="AM558" t="str">
            <v>Aaa</v>
          </cell>
          <cell r="AN558" t="str">
            <v>AAA</v>
          </cell>
          <cell r="AO558" t="str">
            <v>Financial</v>
          </cell>
          <cell r="AP558" t="str">
            <v>Banks</v>
          </cell>
          <cell r="AQ558" t="str">
            <v>UNITED STATES</v>
          </cell>
          <cell r="AR558" t="str">
            <v>#N/A Field Not Applicable</v>
          </cell>
        </row>
        <row r="559">
          <cell r="A559" t="str">
            <v>CP Ltd</v>
          </cell>
          <cell r="B559" t="str">
            <v>HSBC CP Ltd</v>
          </cell>
          <cell r="C559" t="str">
            <v>13400012</v>
          </cell>
          <cell r="D559" t="str">
            <v>USD</v>
          </cell>
          <cell r="E559" t="str">
            <v>575</v>
          </cell>
          <cell r="F559" t="str">
            <v>072</v>
          </cell>
          <cell r="G559" t="str">
            <v>NOVARTIS CAPITAL COR</v>
          </cell>
          <cell r="H559" t="str">
            <v>4.125 FEB 10 14</v>
          </cell>
          <cell r="I559" t="str">
            <v>66989HAA6</v>
          </cell>
          <cell r="J559" t="str">
            <v>B</v>
          </cell>
          <cell r="K559" t="str">
            <v>CAL</v>
          </cell>
          <cell r="L559">
            <v>17531.25</v>
          </cell>
          <cell r="M559">
            <v>3135804.21</v>
          </cell>
          <cell r="N559">
            <v>3160545</v>
          </cell>
          <cell r="O559">
            <v>3275940</v>
          </cell>
          <cell r="P559">
            <v>3000000</v>
          </cell>
          <cell r="Q559">
            <v>3293471.25</v>
          </cell>
          <cell r="R559" t="str">
            <v>FA   10</v>
          </cell>
          <cell r="S559">
            <v>41680</v>
          </cell>
          <cell r="T559">
            <v>2014</v>
          </cell>
          <cell r="U559">
            <v>2</v>
          </cell>
          <cell r="V559">
            <v>1229</v>
          </cell>
          <cell r="W559" t="str">
            <v>MS</v>
          </cell>
          <cell r="X559">
            <v>4.125</v>
          </cell>
          <cell r="Y559">
            <v>3.15</v>
          </cell>
          <cell r="Z559">
            <v>4.4344437190093613E-3</v>
          </cell>
          <cell r="AA559">
            <v>40451</v>
          </cell>
          <cell r="AB559">
            <v>140135.79</v>
          </cell>
          <cell r="AC559">
            <v>0.11840000000000001</v>
          </cell>
          <cell r="AD559">
            <v>1</v>
          </cell>
          <cell r="AE559">
            <v>109.19799999999999</v>
          </cell>
          <cell r="AF559" t="str">
            <v>AA-</v>
          </cell>
          <cell r="AG559">
            <v>105.352</v>
          </cell>
          <cell r="AH559">
            <v>2.7</v>
          </cell>
          <cell r="AI559">
            <v>1.3</v>
          </cell>
          <cell r="AJ559">
            <v>3.8009517591508814E-3</v>
          </cell>
          <cell r="AK559">
            <v>4.7086759964908029E-3</v>
          </cell>
          <cell r="AL559" t="str">
            <v>AA-</v>
          </cell>
          <cell r="AM559" t="str">
            <v>Aa2</v>
          </cell>
          <cell r="AN559" t="str">
            <v>AA-</v>
          </cell>
          <cell r="AO559" t="str">
            <v>Consumer, Non-cyclical</v>
          </cell>
          <cell r="AP559" t="str">
            <v>Pharmaceuticals</v>
          </cell>
          <cell r="AQ559" t="str">
            <v>UNITED STATES</v>
          </cell>
          <cell r="AR559" t="str">
            <v>#N/A Field Not Applicable</v>
          </cell>
        </row>
        <row r="560">
          <cell r="A560" t="str">
            <v>CP Ltd</v>
          </cell>
          <cell r="B560" t="str">
            <v>HSBC CP Ltd</v>
          </cell>
          <cell r="C560" t="str">
            <v>13400012</v>
          </cell>
          <cell r="D560" t="str">
            <v>USD</v>
          </cell>
          <cell r="E560" t="str">
            <v>015</v>
          </cell>
          <cell r="F560" t="str">
            <v>072</v>
          </cell>
          <cell r="G560" t="str">
            <v>PEPSICO INC</v>
          </cell>
          <cell r="H560" t="str">
            <v>3.750 MAR 01 14</v>
          </cell>
          <cell r="I560" t="str">
            <v>713448BK3</v>
          </cell>
          <cell r="J560" t="str">
            <v>B</v>
          </cell>
          <cell r="K560" t="str">
            <v>CAL</v>
          </cell>
          <cell r="L560">
            <v>7812.5</v>
          </cell>
          <cell r="M560">
            <v>2570811.0499999998</v>
          </cell>
          <cell r="N560">
            <v>2592700</v>
          </cell>
          <cell r="O560">
            <v>2704225</v>
          </cell>
          <cell r="P560">
            <v>2500000</v>
          </cell>
          <cell r="Q560">
            <v>2712037.5</v>
          </cell>
          <cell r="R560" t="str">
            <v>MS    1</v>
          </cell>
          <cell r="S560">
            <v>41699</v>
          </cell>
          <cell r="T560">
            <v>2014</v>
          </cell>
          <cell r="U560">
            <v>3</v>
          </cell>
          <cell r="V560">
            <v>1248</v>
          </cell>
          <cell r="W560" t="str">
            <v>MS</v>
          </cell>
          <cell r="X560">
            <v>3.75</v>
          </cell>
          <cell r="Y560">
            <v>3.22</v>
          </cell>
          <cell r="Z560">
            <v>3.7162565212711315E-3</v>
          </cell>
          <cell r="AA560">
            <v>40451</v>
          </cell>
          <cell r="AB560">
            <v>133413.95000000001</v>
          </cell>
          <cell r="AC560">
            <v>0.1232</v>
          </cell>
          <cell r="AD560">
            <v>1</v>
          </cell>
          <cell r="AE560">
            <v>108.169</v>
          </cell>
          <cell r="AF560" t="str">
            <v>A-</v>
          </cell>
          <cell r="AG560">
            <v>103.708</v>
          </cell>
          <cell r="AH560">
            <v>2.9</v>
          </cell>
          <cell r="AI560">
            <v>1.3</v>
          </cell>
          <cell r="AJ560">
            <v>3.3469391030081616E-3</v>
          </cell>
          <cell r="AK560">
            <v>4.1462383146824355E-3</v>
          </cell>
          <cell r="AL560" t="str">
            <v>A-</v>
          </cell>
          <cell r="AM560" t="str">
            <v>Aa3</v>
          </cell>
          <cell r="AN560" t="str">
            <v>A-</v>
          </cell>
          <cell r="AO560" t="str">
            <v>Consumer, Non-cyclical</v>
          </cell>
          <cell r="AP560" t="str">
            <v>Beverages</v>
          </cell>
          <cell r="AQ560" t="str">
            <v>UNITED STATES</v>
          </cell>
          <cell r="AR560" t="str">
            <v>#N/A Field Not Applicable</v>
          </cell>
        </row>
        <row r="561">
          <cell r="A561" t="str">
            <v>CP Ltd</v>
          </cell>
          <cell r="B561" t="str">
            <v>HSBC CP Ltd</v>
          </cell>
          <cell r="C561" t="str">
            <v>13400012</v>
          </cell>
          <cell r="D561" t="str">
            <v>USD</v>
          </cell>
          <cell r="E561" t="str">
            <v>015</v>
          </cell>
          <cell r="F561" t="str">
            <v>072</v>
          </cell>
          <cell r="G561" t="str">
            <v>GOLDMAN SACHS GROUP</v>
          </cell>
          <cell r="H561" t="str">
            <v>3.625 01 AUG 20</v>
          </cell>
          <cell r="I561" t="str">
            <v>B38141EA41</v>
          </cell>
          <cell r="J561" t="str">
            <v>B</v>
          </cell>
          <cell r="K561" t="str">
            <v>ZZZ</v>
          </cell>
          <cell r="L561">
            <v>28395.83</v>
          </cell>
          <cell r="M561">
            <v>4829638.45</v>
          </cell>
          <cell r="N561">
            <v>4856045</v>
          </cell>
          <cell r="O561">
            <v>4891995</v>
          </cell>
          <cell r="P561">
            <v>4700000</v>
          </cell>
          <cell r="Q561">
            <v>4920390.83</v>
          </cell>
          <cell r="R561" t="str">
            <v>FA    1</v>
          </cell>
          <cell r="S561">
            <v>41122</v>
          </cell>
          <cell r="T561">
            <v>2012</v>
          </cell>
          <cell r="U561">
            <v>8</v>
          </cell>
          <cell r="V561">
            <v>671</v>
          </cell>
          <cell r="W561" t="str">
            <v>MS</v>
          </cell>
          <cell r="X561">
            <v>3.625</v>
          </cell>
          <cell r="Y561">
            <v>1.77</v>
          </cell>
          <cell r="Z561">
            <v>3.8376692422984319E-3</v>
          </cell>
          <cell r="AA561">
            <v>40451</v>
          </cell>
          <cell r="AB561">
            <v>62356.55</v>
          </cell>
          <cell r="AC561">
            <v>4.0800000000000003E-2</v>
          </cell>
          <cell r="AD561">
            <v>1</v>
          </cell>
          <cell r="AE561">
            <v>104.08499999999999</v>
          </cell>
          <cell r="AF561" t="str">
            <v>A</v>
          </cell>
          <cell r="AG561">
            <v>103.32</v>
          </cell>
          <cell r="AH561">
            <v>2.2000000000000002</v>
          </cell>
          <cell r="AI561">
            <v>1.4</v>
          </cell>
          <cell r="AJ561">
            <v>4.7699843689585032E-3</v>
          </cell>
          <cell r="AK561">
            <v>5.9091281144722507E-3</v>
          </cell>
          <cell r="AL561" t="str">
            <v xml:space="preserve">A </v>
          </cell>
          <cell r="AM561" t="str">
            <v>A1</v>
          </cell>
          <cell r="AN561" t="str">
            <v xml:space="preserve">A </v>
          </cell>
          <cell r="AO561" t="str">
            <v>Financial</v>
          </cell>
          <cell r="AP561" t="str">
            <v>Banks</v>
          </cell>
          <cell r="AQ561" t="str">
            <v>UNITED STATES</v>
          </cell>
          <cell r="AR561" t="str">
            <v>#N/A Field Not Applicable</v>
          </cell>
        </row>
        <row r="562">
          <cell r="A562" t="str">
            <v>CP Ltd</v>
          </cell>
          <cell r="B562" t="str">
            <v>HSBC CP Ltd</v>
          </cell>
          <cell r="C562" t="str">
            <v>13400012</v>
          </cell>
          <cell r="D562" t="str">
            <v>USD</v>
          </cell>
          <cell r="E562" t="str">
            <v>015</v>
          </cell>
          <cell r="F562" t="str">
            <v>072</v>
          </cell>
          <cell r="G562" t="str">
            <v>HEWLETT-PACKARD CO</v>
          </cell>
          <cell r="H562" t="str">
            <v>2.25 27 MAY 2011</v>
          </cell>
          <cell r="I562" t="str">
            <v>B428236AX1</v>
          </cell>
          <cell r="J562" t="str">
            <v>B</v>
          </cell>
          <cell r="K562" t="str">
            <v>CAL</v>
          </cell>
          <cell r="L562">
            <v>23250</v>
          </cell>
          <cell r="M562">
            <v>3028642.99</v>
          </cell>
          <cell r="N562">
            <v>3052160</v>
          </cell>
          <cell r="O562">
            <v>3039330</v>
          </cell>
          <cell r="P562">
            <v>3000000</v>
          </cell>
          <cell r="Q562">
            <v>3062580</v>
          </cell>
          <cell r="R562" t="str">
            <v>MN   27</v>
          </cell>
          <cell r="S562">
            <v>40690</v>
          </cell>
          <cell r="T562">
            <v>2011</v>
          </cell>
          <cell r="U562">
            <v>5</v>
          </cell>
          <cell r="V562">
            <v>239</v>
          </cell>
          <cell r="W562" t="str">
            <v>MS</v>
          </cell>
          <cell r="X562">
            <v>2.25</v>
          </cell>
          <cell r="Y562">
            <v>0.65</v>
          </cell>
          <cell r="Z562">
            <v>8.8377374189895321E-4</v>
          </cell>
          <cell r="AA562">
            <v>40451</v>
          </cell>
          <cell r="AB562">
            <v>10687.01</v>
          </cell>
          <cell r="AC562">
            <v>7.4999999999999997E-3</v>
          </cell>
          <cell r="AD562">
            <v>1</v>
          </cell>
          <cell r="AE562">
            <v>101.31100000000001</v>
          </cell>
          <cell r="AF562" t="str">
            <v>A</v>
          </cell>
          <cell r="AG562">
            <v>101.73899999999999</v>
          </cell>
          <cell r="AH562">
            <v>0.9</v>
          </cell>
          <cell r="AI562">
            <v>0.3</v>
          </cell>
          <cell r="AJ562">
            <v>1.2236867195523967E-3</v>
          </cell>
          <cell r="AK562">
            <v>1.5159214451246127E-3</v>
          </cell>
          <cell r="AL562" t="str">
            <v xml:space="preserve">A </v>
          </cell>
          <cell r="AM562" t="str">
            <v>A2</v>
          </cell>
          <cell r="AN562" t="str">
            <v xml:space="preserve">A </v>
          </cell>
          <cell r="AO562" t="str">
            <v>Technology</v>
          </cell>
          <cell r="AP562" t="str">
            <v>Computers</v>
          </cell>
          <cell r="AQ562" t="str">
            <v>UNITED STATES</v>
          </cell>
          <cell r="AR562" t="str">
            <v>#N/A Field Not Applicable</v>
          </cell>
        </row>
        <row r="563">
          <cell r="A563" t="str">
            <v>CP Ltd</v>
          </cell>
          <cell r="B563" t="str">
            <v>HSBC CP Ltd</v>
          </cell>
          <cell r="C563" t="str">
            <v>13400012</v>
          </cell>
          <cell r="D563" t="str">
            <v>USD</v>
          </cell>
          <cell r="E563" t="str">
            <v>285</v>
          </cell>
          <cell r="F563" t="str">
            <v>072</v>
          </cell>
          <cell r="G563" t="str">
            <v>NATIONAL AUSTRALIA B</v>
          </cell>
          <cell r="H563" t="str">
            <v>2.35 16 NOV 201</v>
          </cell>
          <cell r="I563" t="str">
            <v>B6325C0AY7</v>
          </cell>
          <cell r="J563" t="str">
            <v>B</v>
          </cell>
          <cell r="K563" t="str">
            <v>ZZZ</v>
          </cell>
          <cell r="L563">
            <v>25115.62</v>
          </cell>
          <cell r="M563">
            <v>2866864.01</v>
          </cell>
          <cell r="N563">
            <v>2871338</v>
          </cell>
          <cell r="O563">
            <v>2908335.94</v>
          </cell>
          <cell r="P563">
            <v>2850000</v>
          </cell>
          <cell r="Q563">
            <v>2933451.56</v>
          </cell>
          <cell r="R563" t="str">
            <v>MN   16</v>
          </cell>
          <cell r="S563">
            <v>41229</v>
          </cell>
          <cell r="T563">
            <v>2012</v>
          </cell>
          <cell r="U563">
            <v>11</v>
          </cell>
          <cell r="V563">
            <v>778</v>
          </cell>
          <cell r="W563" t="str">
            <v>MS</v>
          </cell>
          <cell r="X563">
            <v>2.35</v>
          </cell>
          <cell r="Y563">
            <v>2.0499999999999998</v>
          </cell>
          <cell r="Z563">
            <v>2.6383998180538435E-3</v>
          </cell>
          <cell r="AA563">
            <v>40451</v>
          </cell>
          <cell r="AB563">
            <v>41471.919999999998</v>
          </cell>
          <cell r="AC563">
            <v>5.33E-2</v>
          </cell>
          <cell r="AD563">
            <v>1</v>
          </cell>
          <cell r="AE563">
            <v>102.04700000000001</v>
          </cell>
          <cell r="AF563" t="str">
            <v>AA</v>
          </cell>
          <cell r="AG563">
            <v>100.749</v>
          </cell>
          <cell r="AH563">
            <v>2.1</v>
          </cell>
          <cell r="AI563">
            <v>1.4</v>
          </cell>
          <cell r="AJ563">
            <v>2.702751033128328E-3</v>
          </cell>
          <cell r="AK563">
            <v>3.348208480558328E-3</v>
          </cell>
          <cell r="AL563" t="str">
            <v>AA</v>
          </cell>
          <cell r="AM563" t="str">
            <v>Aa1</v>
          </cell>
          <cell r="AN563" t="str">
            <v>AA</v>
          </cell>
          <cell r="AO563" t="str">
            <v>Financial</v>
          </cell>
          <cell r="AP563" t="str">
            <v>Banks</v>
          </cell>
          <cell r="AQ563" t="str">
            <v>AUSTRALIA</v>
          </cell>
          <cell r="AR563" t="str">
            <v>#N/A Field Not Applicable</v>
          </cell>
        </row>
        <row r="564">
          <cell r="A564" t="str">
            <v>CP Ltd</v>
          </cell>
          <cell r="B564" t="str">
            <v>HSBC CP Ltd</v>
          </cell>
          <cell r="C564" t="str">
            <v>13400012</v>
          </cell>
          <cell r="D564" t="str">
            <v>USD</v>
          </cell>
          <cell r="E564" t="str">
            <v>015</v>
          </cell>
          <cell r="F564" t="str">
            <v>072</v>
          </cell>
          <cell r="G564" t="str">
            <v>PRIVATE EXPORT FDG</v>
          </cell>
          <cell r="H564" t="str">
            <v>5.685 15 MAY 2012</v>
          </cell>
          <cell r="I564" t="str">
            <v>B742651CW0</v>
          </cell>
          <cell r="J564" t="str">
            <v>B</v>
          </cell>
          <cell r="K564" t="str">
            <v>ZZZ</v>
          </cell>
          <cell r="L564">
            <v>151131.29999999999</v>
          </cell>
          <cell r="M564">
            <v>7548353.79</v>
          </cell>
          <cell r="N564">
            <v>7699885.9000000004</v>
          </cell>
          <cell r="O564">
            <v>7628547.8099999996</v>
          </cell>
          <cell r="P564">
            <v>7037000</v>
          </cell>
          <cell r="Q564">
            <v>7779679.1100000003</v>
          </cell>
          <cell r="R564" t="str">
            <v>MN   15</v>
          </cell>
          <cell r="S564">
            <v>41044</v>
          </cell>
          <cell r="T564">
            <v>2012</v>
          </cell>
          <cell r="U564">
            <v>5</v>
          </cell>
          <cell r="V564">
            <v>593</v>
          </cell>
          <cell r="W564" t="str">
            <v>MS</v>
          </cell>
          <cell r="X564">
            <v>5.6849999999999996</v>
          </cell>
          <cell r="Y564">
            <v>1.54</v>
          </cell>
          <cell r="Z564">
            <v>5.2185833315883242E-3</v>
          </cell>
          <cell r="AA564">
            <v>40451</v>
          </cell>
          <cell r="AB564">
            <v>80194.02</v>
          </cell>
          <cell r="AC564">
            <v>3.2400000000000005E-2</v>
          </cell>
          <cell r="AD564">
            <v>1</v>
          </cell>
          <cell r="AE564">
            <v>108.40600000000001</v>
          </cell>
          <cell r="AF564" t="str">
            <v>AA+</v>
          </cell>
          <cell r="AG564">
            <v>109.42</v>
          </cell>
          <cell r="AH564">
            <v>1.2</v>
          </cell>
          <cell r="AI564">
            <v>0.5</v>
          </cell>
          <cell r="AJ564">
            <v>4.0664285700688241E-3</v>
          </cell>
          <cell r="AK564">
            <v>5.037552648025443E-3</v>
          </cell>
          <cell r="AL564" t="str">
            <v>AA+</v>
          </cell>
          <cell r="AM564" t="str">
            <v>Aaa</v>
          </cell>
          <cell r="AN564" t="str">
            <v>AA+</v>
          </cell>
          <cell r="AO564" t="str">
            <v>Financial</v>
          </cell>
          <cell r="AP564" t="str">
            <v>Diversified Finan Serv</v>
          </cell>
          <cell r="AQ564" t="str">
            <v>UNITED STATES</v>
          </cell>
          <cell r="AR564" t="str">
            <v>#N/A Field Not Applicable</v>
          </cell>
        </row>
        <row r="565">
          <cell r="A565" t="str">
            <v>CP Ltd</v>
          </cell>
          <cell r="B565" t="str">
            <v>HSBC CP Ltd</v>
          </cell>
          <cell r="C565" t="str">
            <v>13400012</v>
          </cell>
          <cell r="D565" t="str">
            <v>USD</v>
          </cell>
          <cell r="E565" t="str">
            <v>015</v>
          </cell>
          <cell r="F565" t="str">
            <v>072</v>
          </cell>
          <cell r="G565" t="str">
            <v>YALE UNIVERSITY</v>
          </cell>
          <cell r="H565" t="str">
            <v>2.9 15 OCT 2014</v>
          </cell>
          <cell r="I565" t="str">
            <v>B98458PAB1</v>
          </cell>
          <cell r="J565" t="str">
            <v>B</v>
          </cell>
          <cell r="K565" t="str">
            <v>CAL</v>
          </cell>
          <cell r="L565">
            <v>71407.67</v>
          </cell>
          <cell r="M565">
            <v>5412556.4699999997</v>
          </cell>
          <cell r="N565">
            <v>5421103.0999999996</v>
          </cell>
          <cell r="O565">
            <v>5653244.4000000004</v>
          </cell>
          <cell r="P565">
            <v>5340000</v>
          </cell>
          <cell r="Q565">
            <v>5724652.0700000003</v>
          </cell>
          <cell r="R565" t="str">
            <v>AO   15</v>
          </cell>
          <cell r="S565">
            <v>41927</v>
          </cell>
          <cell r="T565">
            <v>2014</v>
          </cell>
          <cell r="U565">
            <v>10</v>
          </cell>
          <cell r="V565">
            <v>1476</v>
          </cell>
          <cell r="W565" t="str">
            <v>MS</v>
          </cell>
          <cell r="X565">
            <v>2.9</v>
          </cell>
          <cell r="Y565">
            <v>3.78</v>
          </cell>
          <cell r="Z565">
            <v>9.1848886351900069E-3</v>
          </cell>
          <cell r="AA565">
            <v>40451</v>
          </cell>
          <cell r="AB565">
            <v>240687.93</v>
          </cell>
          <cell r="AC565">
            <v>0.16750000000000001</v>
          </cell>
          <cell r="AD565">
            <v>1</v>
          </cell>
          <cell r="AE565">
            <v>105.866</v>
          </cell>
          <cell r="AF565" t="str">
            <v>AAA</v>
          </cell>
          <cell r="AG565">
            <v>101.51900000000002</v>
          </cell>
          <cell r="AH565">
            <v>2.5</v>
          </cell>
          <cell r="AI565">
            <v>1.4</v>
          </cell>
          <cell r="AJ565">
            <v>6.0746617957605862E-3</v>
          </cell>
          <cell r="AK565">
            <v>7.5253820613833643E-3</v>
          </cell>
          <cell r="AL565" t="str">
            <v>AAA</v>
          </cell>
          <cell r="AM565" t="str">
            <v>Aaa</v>
          </cell>
          <cell r="AN565" t="str">
            <v>AAA</v>
          </cell>
          <cell r="AO565" t="str">
            <v>Consumer, Non-cyclical</v>
          </cell>
          <cell r="AP565" t="str">
            <v>Commercial Services</v>
          </cell>
          <cell r="AQ565" t="str">
            <v>UNITED STATES</v>
          </cell>
          <cell r="AR565" t="str">
            <v>#N/A Field Not Applicable</v>
          </cell>
        </row>
        <row r="566">
          <cell r="A566" t="str">
            <v>CP Inc</v>
          </cell>
          <cell r="B566" t="str">
            <v>HSBC US Branch</v>
          </cell>
          <cell r="C566" t="str">
            <v>13400022</v>
          </cell>
          <cell r="D566" t="str">
            <v>USD</v>
          </cell>
          <cell r="E566" t="str">
            <v>015</v>
          </cell>
          <cell r="F566" t="str">
            <v>072</v>
          </cell>
          <cell r="G566" t="str">
            <v>GENERAL ELEC CAP COR</v>
          </cell>
          <cell r="H566" t="str">
            <v>5.25 19 OCT 2012</v>
          </cell>
          <cell r="I566" t="str">
            <v>B36962G3K8</v>
          </cell>
          <cell r="J566" t="str">
            <v>B</v>
          </cell>
          <cell r="K566" t="str">
            <v>ZZZ</v>
          </cell>
          <cell r="L566">
            <v>11812.5</v>
          </cell>
          <cell r="M566">
            <v>527573.87</v>
          </cell>
          <cell r="N566">
            <v>538250</v>
          </cell>
          <cell r="O566">
            <v>538325</v>
          </cell>
          <cell r="P566">
            <v>500000</v>
          </cell>
          <cell r="Q566">
            <v>550137.5</v>
          </cell>
          <cell r="R566" t="str">
            <v>AO   19</v>
          </cell>
          <cell r="S566">
            <v>41201</v>
          </cell>
          <cell r="T566">
            <v>2012</v>
          </cell>
          <cell r="U566">
            <v>10</v>
          </cell>
          <cell r="V566">
            <v>750</v>
          </cell>
          <cell r="W566" t="str">
            <v>MS</v>
          </cell>
          <cell r="X566">
            <v>5.25</v>
          </cell>
          <cell r="Y566">
            <v>1.92</v>
          </cell>
          <cell r="Z566">
            <v>4.5474105056006399E-4</v>
          </cell>
          <cell r="AA566">
            <v>40451</v>
          </cell>
          <cell r="AB566">
            <v>10751.13</v>
          </cell>
          <cell r="AC566">
            <v>4.8000000000000001E-2</v>
          </cell>
          <cell r="AD566">
            <v>1</v>
          </cell>
          <cell r="AE566">
            <v>107.66500000000001</v>
          </cell>
          <cell r="AF566" t="str">
            <v>AA+</v>
          </cell>
          <cell r="AG566">
            <v>107.65</v>
          </cell>
          <cell r="AH566">
            <v>2.4</v>
          </cell>
          <cell r="AI566">
            <v>1.4</v>
          </cell>
          <cell r="AJ566">
            <v>5.6842631320008004E-4</v>
          </cell>
          <cell r="AK566">
            <v>7.0417503465945274E-4</v>
          </cell>
          <cell r="AL566" t="str">
            <v>AA+</v>
          </cell>
          <cell r="AM566" t="str">
            <v>Aa2</v>
          </cell>
          <cell r="AN566" t="str">
            <v>AA+</v>
          </cell>
          <cell r="AO566" t="str">
            <v>Financial</v>
          </cell>
          <cell r="AP566" t="str">
            <v>Diversified Finan Serv</v>
          </cell>
          <cell r="AQ566" t="str">
            <v>UNITED STATES</v>
          </cell>
          <cell r="AR566" t="str">
            <v>#N/A Field Not Applicable</v>
          </cell>
        </row>
        <row r="567">
          <cell r="A567" t="str">
            <v>CP Inc</v>
          </cell>
          <cell r="B567" t="str">
            <v>HSBC US Branch</v>
          </cell>
          <cell r="C567" t="str">
            <v>13400022</v>
          </cell>
          <cell r="D567" t="str">
            <v>USD</v>
          </cell>
          <cell r="E567" t="str">
            <v>270</v>
          </cell>
          <cell r="F567" t="str">
            <v>072</v>
          </cell>
          <cell r="G567" t="str">
            <v>BARCLAYS BANK PLC</v>
          </cell>
          <cell r="H567" t="str">
            <v>2.500 JAN 23 13</v>
          </cell>
          <cell r="I567" t="str">
            <v>B3X8N91</v>
          </cell>
          <cell r="J567" t="str">
            <v>B</v>
          </cell>
          <cell r="K567" t="str">
            <v>ZZZ</v>
          </cell>
          <cell r="L567">
            <v>4722.22</v>
          </cell>
          <cell r="M567">
            <v>1005430.02</v>
          </cell>
          <cell r="N567">
            <v>1007300</v>
          </cell>
          <cell r="O567">
            <v>1022050</v>
          </cell>
          <cell r="P567">
            <v>1000000</v>
          </cell>
          <cell r="Q567">
            <v>1026772.22</v>
          </cell>
          <cell r="R567" t="str">
            <v>JJ   23</v>
          </cell>
          <cell r="S567">
            <v>41297</v>
          </cell>
          <cell r="T567">
            <v>2013</v>
          </cell>
          <cell r="U567">
            <v>1</v>
          </cell>
          <cell r="V567">
            <v>846</v>
          </cell>
          <cell r="W567" t="str">
            <v>MS</v>
          </cell>
          <cell r="X567">
            <v>2.5</v>
          </cell>
          <cell r="Y567">
            <v>2.2400000000000002</v>
          </cell>
          <cell r="Z567">
            <v>1.011066034827181E-3</v>
          </cell>
          <cell r="AA567">
            <v>40451</v>
          </cell>
          <cell r="AB567">
            <v>16619.98</v>
          </cell>
          <cell r="AC567">
            <v>6.2E-2</v>
          </cell>
          <cell r="AD567">
            <v>1</v>
          </cell>
          <cell r="AE567">
            <v>102.205</v>
          </cell>
          <cell r="AF567" t="str">
            <v>AA-</v>
          </cell>
          <cell r="AG567">
            <v>100.73</v>
          </cell>
          <cell r="AH567">
            <v>2.2999999999999998</v>
          </cell>
          <cell r="AI567">
            <v>1.5</v>
          </cell>
          <cell r="AJ567">
            <v>1.0381481607600518E-3</v>
          </cell>
          <cell r="AK567">
            <v>1.2860734981977144E-3</v>
          </cell>
          <cell r="AL567" t="str">
            <v>AA-</v>
          </cell>
          <cell r="AM567" t="str">
            <v>Aa3</v>
          </cell>
          <cell r="AN567" t="str">
            <v>AA-</v>
          </cell>
          <cell r="AO567" t="str">
            <v>Financial</v>
          </cell>
          <cell r="AP567" t="str">
            <v>Banks</v>
          </cell>
          <cell r="AQ567" t="str">
            <v>BRITAIN</v>
          </cell>
          <cell r="AR567" t="str">
            <v>#N/A Field Not Applicable</v>
          </cell>
        </row>
        <row r="568">
          <cell r="A568" t="str">
            <v>CP Ltd</v>
          </cell>
          <cell r="B568" t="str">
            <v>HSBC IPO</v>
          </cell>
          <cell r="C568" t="str">
            <v>13400032</v>
          </cell>
          <cell r="D568" t="str">
            <v>USD</v>
          </cell>
          <cell r="E568" t="str">
            <v>015</v>
          </cell>
          <cell r="F568" t="str">
            <v>072</v>
          </cell>
          <cell r="G568" t="str">
            <v>BERKSHIRE HATHAWAY F</v>
          </cell>
          <cell r="H568" t="str">
            <v>4.600 MAY 15 13</v>
          </cell>
          <cell r="I568" t="str">
            <v>084664BD2</v>
          </cell>
          <cell r="J568" t="str">
            <v>B</v>
          </cell>
          <cell r="K568" t="str">
            <v>CAL</v>
          </cell>
          <cell r="L568">
            <v>26066.67</v>
          </cell>
          <cell r="M568">
            <v>1579177.8</v>
          </cell>
          <cell r="N568">
            <v>1610700</v>
          </cell>
          <cell r="O568">
            <v>1634595</v>
          </cell>
          <cell r="P568">
            <v>1500000</v>
          </cell>
          <cell r="Q568">
            <v>1660661.67</v>
          </cell>
          <cell r="R568" t="str">
            <v>MN   15</v>
          </cell>
          <cell r="S568">
            <v>41409</v>
          </cell>
          <cell r="T568">
            <v>2013</v>
          </cell>
          <cell r="U568">
            <v>5</v>
          </cell>
          <cell r="V568">
            <v>958</v>
          </cell>
          <cell r="W568" t="str">
            <v>MS</v>
          </cell>
          <cell r="X568">
            <v>4.5999999999999996</v>
          </cell>
          <cell r="Y568">
            <v>2.46</v>
          </cell>
          <cell r="Z568">
            <v>1.7439972341881692E-3</v>
          </cell>
          <cell r="AA568">
            <v>40451</v>
          </cell>
          <cell r="AB568">
            <v>55417.2</v>
          </cell>
          <cell r="AC568">
            <v>7.51E-2</v>
          </cell>
          <cell r="AD568">
            <v>1</v>
          </cell>
          <cell r="AE568">
            <v>108.973</v>
          </cell>
          <cell r="AF568" t="str">
            <v>AA+</v>
          </cell>
          <cell r="AG568">
            <v>107.38</v>
          </cell>
          <cell r="AH568">
            <v>2.5</v>
          </cell>
          <cell r="AI568">
            <v>1.1000000000000001</v>
          </cell>
          <cell r="AJ568">
            <v>1.7723549127928548E-3</v>
          </cell>
          <cell r="AK568">
            <v>2.195619824702697E-3</v>
          </cell>
          <cell r="AL568" t="str">
            <v>AA+</v>
          </cell>
          <cell r="AM568" t="str">
            <v>Aa2</v>
          </cell>
          <cell r="AN568" t="str">
            <v>AA+</v>
          </cell>
          <cell r="AO568" t="str">
            <v>Financial</v>
          </cell>
          <cell r="AP568" t="str">
            <v>Insurance</v>
          </cell>
          <cell r="AQ568" t="str">
            <v>UNITED STATES</v>
          </cell>
          <cell r="AR568" t="str">
            <v>#N/A Field Not Applicable</v>
          </cell>
        </row>
        <row r="569">
          <cell r="A569" t="str">
            <v>CP Ltd</v>
          </cell>
          <cell r="B569" t="str">
            <v>HSBC IPO</v>
          </cell>
          <cell r="C569" t="str">
            <v>13400032</v>
          </cell>
          <cell r="D569" t="str">
            <v>USD</v>
          </cell>
          <cell r="E569" t="str">
            <v>255</v>
          </cell>
          <cell r="F569" t="str">
            <v>072</v>
          </cell>
          <cell r="G569" t="str">
            <v>CS FIRST BOSTON NY B</v>
          </cell>
          <cell r="H569" t="str">
            <v>5.000 MAY 15 13</v>
          </cell>
          <cell r="I569" t="str">
            <v>2254C0TC1</v>
          </cell>
          <cell r="J569" t="str">
            <v>B</v>
          </cell>
          <cell r="K569" t="str">
            <v>ZZZ</v>
          </cell>
          <cell r="L569">
            <v>18888.89</v>
          </cell>
          <cell r="M569">
            <v>1041717.77</v>
          </cell>
          <cell r="N569">
            <v>1058370</v>
          </cell>
          <cell r="O569">
            <v>1089375</v>
          </cell>
          <cell r="P569">
            <v>1000000</v>
          </cell>
          <cell r="Q569">
            <v>1108263.8899999999</v>
          </cell>
          <cell r="R569" t="str">
            <v>MN   15</v>
          </cell>
          <cell r="S569">
            <v>41409</v>
          </cell>
          <cell r="T569">
            <v>2013</v>
          </cell>
          <cell r="U569">
            <v>5</v>
          </cell>
          <cell r="V569">
            <v>958</v>
          </cell>
          <cell r="W569" t="str">
            <v>MS</v>
          </cell>
          <cell r="X569">
            <v>5</v>
          </cell>
          <cell r="Y569">
            <v>2.44</v>
          </cell>
          <cell r="Z569">
            <v>1.1410890913141271E-3</v>
          </cell>
          <cell r="AA569">
            <v>40451</v>
          </cell>
          <cell r="AB569">
            <v>47657.23</v>
          </cell>
          <cell r="AC569">
            <v>7.4400000000000008E-2</v>
          </cell>
          <cell r="AD569">
            <v>1</v>
          </cell>
          <cell r="AE569">
            <v>108.93799999999999</v>
          </cell>
          <cell r="AF569" t="str">
            <v>A+</v>
          </cell>
          <cell r="AG569">
            <v>105.837</v>
          </cell>
          <cell r="AH569">
            <v>3.3</v>
          </cell>
          <cell r="AI569">
            <v>1.5</v>
          </cell>
          <cell r="AJ569">
            <v>1.5432762300559915E-3</v>
          </cell>
          <cell r="AK569">
            <v>1.9118337197846569E-3</v>
          </cell>
          <cell r="AL569" t="str">
            <v xml:space="preserve">A+ </v>
          </cell>
          <cell r="AM569" t="str">
            <v>Aa1</v>
          </cell>
          <cell r="AN569" t="str">
            <v xml:space="preserve">A+ </v>
          </cell>
          <cell r="AO569" t="str">
            <v>Financial</v>
          </cell>
          <cell r="AP569" t="str">
            <v>Banks</v>
          </cell>
          <cell r="AQ569" t="str">
            <v>SWITZERLAND</v>
          </cell>
          <cell r="AR569" t="str">
            <v>#N/A Field Not Applicable</v>
          </cell>
        </row>
        <row r="570">
          <cell r="A570" t="str">
            <v>CP Ltd</v>
          </cell>
          <cell r="B570" t="str">
            <v>HSBC IPO</v>
          </cell>
          <cell r="C570" t="str">
            <v>13400032</v>
          </cell>
          <cell r="D570" t="str">
            <v>USD</v>
          </cell>
          <cell r="E570" t="str">
            <v>150</v>
          </cell>
          <cell r="F570" t="str">
            <v>072</v>
          </cell>
          <cell r="G570" t="str">
            <v>DEUTSCHE BK AG</v>
          </cell>
          <cell r="H570" t="str">
            <v>5.375 OCT 12 12</v>
          </cell>
          <cell r="I570" t="str">
            <v>2515A0HQ9</v>
          </cell>
          <cell r="J570" t="str">
            <v>B</v>
          </cell>
          <cell r="K570" t="str">
            <v>ZZZ</v>
          </cell>
          <cell r="L570">
            <v>37848.959999999999</v>
          </cell>
          <cell r="M570">
            <v>1584639.54</v>
          </cell>
          <cell r="N570">
            <v>1628100</v>
          </cell>
          <cell r="O570">
            <v>1632421.88</v>
          </cell>
          <cell r="P570">
            <v>1500000</v>
          </cell>
          <cell r="Q570">
            <v>1670270.84</v>
          </cell>
          <cell r="R570" t="str">
            <v>AO   12</v>
          </cell>
          <cell r="S570">
            <v>41194</v>
          </cell>
          <cell r="T570">
            <v>2012</v>
          </cell>
          <cell r="U570">
            <v>10</v>
          </cell>
          <cell r="V570">
            <v>743</v>
          </cell>
          <cell r="W570" t="str">
            <v>MS</v>
          </cell>
          <cell r="X570">
            <v>5.375</v>
          </cell>
          <cell r="Y570">
            <v>1.9</v>
          </cell>
          <cell r="Z570">
            <v>1.3516484287145218E-3</v>
          </cell>
          <cell r="AA570">
            <v>40451</v>
          </cell>
          <cell r="AB570">
            <v>47782.34</v>
          </cell>
          <cell r="AC570">
            <v>4.7400000000000005E-2</v>
          </cell>
          <cell r="AD570">
            <v>1</v>
          </cell>
          <cell r="AE570">
            <v>108.82799999999999</v>
          </cell>
          <cell r="AF570" t="str">
            <v>A+</v>
          </cell>
          <cell r="AG570">
            <v>108.54</v>
          </cell>
          <cell r="AH570">
            <v>2.5</v>
          </cell>
          <cell r="AI570">
            <v>1</v>
          </cell>
          <cell r="AJ570">
            <v>1.7784847746243708E-3</v>
          </cell>
          <cell r="AK570">
            <v>2.2032135893955461E-3</v>
          </cell>
          <cell r="AL570" t="str">
            <v xml:space="preserve">A+ </v>
          </cell>
          <cell r="AM570" t="str">
            <v>Aa3</v>
          </cell>
          <cell r="AN570" t="str">
            <v xml:space="preserve">A+ </v>
          </cell>
          <cell r="AO570" t="str">
            <v>Financial</v>
          </cell>
          <cell r="AP570" t="str">
            <v>Banks</v>
          </cell>
          <cell r="AQ570" t="str">
            <v>GERMANY</v>
          </cell>
          <cell r="AR570" t="str">
            <v>#N/A Field Not Applicable</v>
          </cell>
        </row>
        <row r="571">
          <cell r="A571" t="str">
            <v>CP Ltd</v>
          </cell>
          <cell r="B571" t="str">
            <v>HSBC IPO</v>
          </cell>
          <cell r="C571" t="str">
            <v>13400032</v>
          </cell>
          <cell r="D571" t="str">
            <v>USD</v>
          </cell>
          <cell r="E571" t="str">
            <v>015</v>
          </cell>
          <cell r="F571" t="str">
            <v>072</v>
          </cell>
          <cell r="G571" t="str">
            <v>GENERAL ELEC CAP COR</v>
          </cell>
          <cell r="H571" t="str">
            <v>5.000 APR 10 12</v>
          </cell>
          <cell r="I571" t="str">
            <v>36962G2L7</v>
          </cell>
          <cell r="J571" t="str">
            <v>B</v>
          </cell>
          <cell r="K571" t="str">
            <v>ZZZ</v>
          </cell>
          <cell r="L571">
            <v>23750</v>
          </cell>
          <cell r="M571">
            <v>1006248.06</v>
          </cell>
          <cell r="N571">
            <v>1017600</v>
          </cell>
          <cell r="O571">
            <v>1058270</v>
          </cell>
          <cell r="P571">
            <v>1000000</v>
          </cell>
          <cell r="Q571">
            <v>1082020</v>
          </cell>
          <cell r="R571" t="str">
            <v>AO   10</v>
          </cell>
          <cell r="S571">
            <v>41009</v>
          </cell>
          <cell r="T571">
            <v>2012</v>
          </cell>
          <cell r="U571">
            <v>4</v>
          </cell>
          <cell r="V571">
            <v>558</v>
          </cell>
          <cell r="W571" t="str">
            <v>MS</v>
          </cell>
          <cell r="X571">
            <v>5</v>
          </cell>
          <cell r="Y571">
            <v>1.45</v>
          </cell>
          <cell r="Z571">
            <v>6.5501721321372557E-4</v>
          </cell>
          <cell r="AA571">
            <v>40451</v>
          </cell>
          <cell r="AB571">
            <v>52021.94</v>
          </cell>
          <cell r="AC571">
            <v>2.8999999999999998E-2</v>
          </cell>
          <cell r="AD571">
            <v>1</v>
          </cell>
          <cell r="AE571">
            <v>105.82700000000001</v>
          </cell>
          <cell r="AF571" t="str">
            <v>AA+</v>
          </cell>
          <cell r="AG571">
            <v>101.76</v>
          </cell>
          <cell r="AH571">
            <v>4.5</v>
          </cell>
          <cell r="AI571">
            <v>1.1000000000000001</v>
          </cell>
          <cell r="AJ571">
            <v>2.0328120410081137E-3</v>
          </cell>
          <cell r="AK571">
            <v>2.5182780180853176E-3</v>
          </cell>
          <cell r="AL571" t="str">
            <v>AA+</v>
          </cell>
          <cell r="AM571" t="str">
            <v>Aa2</v>
          </cell>
          <cell r="AN571" t="str">
            <v>AA+</v>
          </cell>
          <cell r="AO571" t="str">
            <v>Financial</v>
          </cell>
          <cell r="AP571" t="str">
            <v>Diversified Finan Serv</v>
          </cell>
          <cell r="AQ571" t="str">
            <v>UNITED STATES</v>
          </cell>
          <cell r="AR571" t="str">
            <v>#N/A Field Not Applicable</v>
          </cell>
        </row>
        <row r="572">
          <cell r="A572" t="str">
            <v>CP Ltd</v>
          </cell>
          <cell r="B572" t="str">
            <v>HSBC IPO</v>
          </cell>
          <cell r="C572" t="str">
            <v>13400032</v>
          </cell>
          <cell r="D572" t="str">
            <v>USD</v>
          </cell>
          <cell r="E572" t="str">
            <v>015</v>
          </cell>
          <cell r="F572" t="str">
            <v>072</v>
          </cell>
          <cell r="G572" t="str">
            <v>INTL BUSINESS MCHN</v>
          </cell>
          <cell r="H572" t="str">
            <v>4.950 MAR 22 11</v>
          </cell>
          <cell r="I572" t="str">
            <v>459200DU2</v>
          </cell>
          <cell r="J572" t="str">
            <v>B</v>
          </cell>
          <cell r="K572" t="str">
            <v>ZZZ</v>
          </cell>
          <cell r="L572">
            <v>1237.5</v>
          </cell>
          <cell r="M572">
            <v>1001909.5</v>
          </cell>
          <cell r="N572">
            <v>1013200</v>
          </cell>
          <cell r="O572">
            <v>1020380</v>
          </cell>
          <cell r="P572">
            <v>1000000</v>
          </cell>
          <cell r="Q572">
            <v>1021617.5</v>
          </cell>
          <cell r="R572" t="str">
            <v>MS   22</v>
          </cell>
          <cell r="S572">
            <v>40624</v>
          </cell>
          <cell r="T572">
            <v>2011</v>
          </cell>
          <cell r="U572">
            <v>3</v>
          </cell>
          <cell r="V572">
            <v>173</v>
          </cell>
          <cell r="W572" t="str">
            <v>MS</v>
          </cell>
          <cell r="X572">
            <v>4.95</v>
          </cell>
          <cell r="Y572">
            <v>0.48</v>
          </cell>
          <cell r="Z572">
            <v>2.158983814892635E-4</v>
          </cell>
          <cell r="AA572">
            <v>40451</v>
          </cell>
          <cell r="AB572">
            <v>18470.5</v>
          </cell>
          <cell r="AC572">
            <v>4.5999999999999999E-3</v>
          </cell>
          <cell r="AD572">
            <v>1</v>
          </cell>
          <cell r="AE572">
            <v>102.038</v>
          </cell>
          <cell r="AF572" t="str">
            <v>A+</v>
          </cell>
          <cell r="AG572">
            <v>101.32</v>
          </cell>
          <cell r="AH572">
            <v>4.5</v>
          </cell>
          <cell r="AI572">
            <v>0.7</v>
          </cell>
          <cell r="AJ572">
            <v>2.0240473264618456E-3</v>
          </cell>
          <cell r="AK572">
            <v>2.5074201583661698E-3</v>
          </cell>
          <cell r="AL572" t="str">
            <v xml:space="preserve">A+ </v>
          </cell>
          <cell r="AM572" t="str">
            <v>A1</v>
          </cell>
          <cell r="AN572" t="str">
            <v xml:space="preserve">A+ </v>
          </cell>
          <cell r="AO572" t="str">
            <v>Technology</v>
          </cell>
          <cell r="AP572" t="str">
            <v>Computers</v>
          </cell>
          <cell r="AQ572" t="str">
            <v>UNITED STATES</v>
          </cell>
          <cell r="AR572" t="str">
            <v>#N/A Field Not Applicable</v>
          </cell>
        </row>
        <row r="573">
          <cell r="A573" t="str">
            <v>CP Ltd</v>
          </cell>
          <cell r="B573" t="str">
            <v>HSBC IPO</v>
          </cell>
          <cell r="C573" t="str">
            <v>13400032</v>
          </cell>
          <cell r="D573" t="str">
            <v>USD</v>
          </cell>
          <cell r="E573" t="str">
            <v>270</v>
          </cell>
          <cell r="F573" t="str">
            <v>072</v>
          </cell>
          <cell r="G573" t="str">
            <v>ASTRAZENECA PLC</v>
          </cell>
          <cell r="H573" t="str">
            <v>5.4 15 SEP 2012</v>
          </cell>
          <cell r="I573" t="str">
            <v>B046353AC2</v>
          </cell>
          <cell r="J573" t="str">
            <v>B</v>
          </cell>
          <cell r="K573" t="str">
            <v>CAL</v>
          </cell>
          <cell r="L573">
            <v>2400</v>
          </cell>
          <cell r="M573">
            <v>1019274.69</v>
          </cell>
          <cell r="N573">
            <v>1043240</v>
          </cell>
          <cell r="O573">
            <v>1089510</v>
          </cell>
          <cell r="P573">
            <v>1000000</v>
          </cell>
          <cell r="Q573">
            <v>1091910</v>
          </cell>
          <cell r="R573" t="str">
            <v>MS   15</v>
          </cell>
          <cell r="S573">
            <v>41167</v>
          </cell>
          <cell r="T573">
            <v>2012</v>
          </cell>
          <cell r="U573">
            <v>9</v>
          </cell>
          <cell r="V573">
            <v>716</v>
          </cell>
          <cell r="W573" t="str">
            <v>MS</v>
          </cell>
          <cell r="X573">
            <v>5.4</v>
          </cell>
          <cell r="Y573">
            <v>1.88</v>
          </cell>
          <cell r="Z573">
            <v>8.6025804772508791E-4</v>
          </cell>
          <cell r="AA573">
            <v>40451</v>
          </cell>
          <cell r="AB573">
            <v>70235.31</v>
          </cell>
          <cell r="AC573">
            <v>4.5400000000000003E-2</v>
          </cell>
          <cell r="AD573">
            <v>1</v>
          </cell>
          <cell r="AE573">
            <v>108.95100000000001</v>
          </cell>
          <cell r="AF573" t="str">
            <v>AA-</v>
          </cell>
          <cell r="AG573">
            <v>104.324</v>
          </cell>
          <cell r="AH573">
            <v>4.3</v>
          </cell>
          <cell r="AI573">
            <v>0.8</v>
          </cell>
          <cell r="AJ573">
            <v>1.9676114921371689E-3</v>
          </cell>
          <cell r="AK573">
            <v>2.4375066011138933E-3</v>
          </cell>
          <cell r="AL573" t="str">
            <v>AA-</v>
          </cell>
          <cell r="AM573" t="str">
            <v>A1</v>
          </cell>
          <cell r="AN573" t="str">
            <v>AA-</v>
          </cell>
          <cell r="AO573" t="str">
            <v>Consumer, Non-cyclical</v>
          </cell>
          <cell r="AP573" t="str">
            <v>Pharmaceuticals</v>
          </cell>
          <cell r="AQ573" t="str">
            <v>BRITAIN</v>
          </cell>
          <cell r="AR573" t="str">
            <v>#N/A Field Not Applicable</v>
          </cell>
        </row>
        <row r="574">
          <cell r="A574" t="str">
            <v>CP Ltd</v>
          </cell>
          <cell r="B574" t="str">
            <v>HSBC IPO</v>
          </cell>
          <cell r="C574" t="str">
            <v>13400032</v>
          </cell>
          <cell r="D574" t="str">
            <v>USD</v>
          </cell>
          <cell r="E574" t="str">
            <v>015</v>
          </cell>
          <cell r="F574" t="str">
            <v>072</v>
          </cell>
          <cell r="G574" t="str">
            <v>JOHN DEERE CAP CORP</v>
          </cell>
          <cell r="H574" t="str">
            <v>4.5 03 APR 2013</v>
          </cell>
          <cell r="I574" t="str">
            <v>B24422EQQ5</v>
          </cell>
          <cell r="J574" t="str">
            <v>B</v>
          </cell>
          <cell r="K574" t="str">
            <v>ZZZ</v>
          </cell>
          <cell r="L574">
            <v>17800</v>
          </cell>
          <cell r="M574">
            <v>832857.27</v>
          </cell>
          <cell r="N574">
            <v>846072</v>
          </cell>
          <cell r="O574">
            <v>864608</v>
          </cell>
          <cell r="P574">
            <v>800000</v>
          </cell>
          <cell r="Q574">
            <v>882408</v>
          </cell>
          <cell r="R574" t="str">
            <v>AO    3</v>
          </cell>
          <cell r="S574">
            <v>41367</v>
          </cell>
          <cell r="T574">
            <v>2013</v>
          </cell>
          <cell r="U574">
            <v>4</v>
          </cell>
          <cell r="V574">
            <v>916</v>
          </cell>
          <cell r="W574" t="str">
            <v>MS</v>
          </cell>
          <cell r="X574">
            <v>4.5</v>
          </cell>
          <cell r="Y574">
            <v>2.34</v>
          </cell>
          <cell r="Z574">
            <v>8.7491546486709814E-4</v>
          </cell>
          <cell r="AA574">
            <v>40451</v>
          </cell>
          <cell r="AB574">
            <v>31750.73</v>
          </cell>
          <cell r="AC574">
            <v>6.9000000000000006E-2</v>
          </cell>
          <cell r="AD574">
            <v>1</v>
          </cell>
          <cell r="AE574">
            <v>108.07600000000001</v>
          </cell>
          <cell r="AF574" t="str">
            <v>A</v>
          </cell>
          <cell r="AG574">
            <v>105.759</v>
          </cell>
          <cell r="AH574">
            <v>2.8</v>
          </cell>
          <cell r="AI574">
            <v>1.2</v>
          </cell>
          <cell r="AJ574">
            <v>1.0469073938580661E-3</v>
          </cell>
          <cell r="AK574">
            <v>1.2969245674166255E-3</v>
          </cell>
          <cell r="AL574" t="str">
            <v xml:space="preserve">A </v>
          </cell>
          <cell r="AM574" t="str">
            <v>A2</v>
          </cell>
          <cell r="AN574" t="str">
            <v xml:space="preserve">A </v>
          </cell>
          <cell r="AO574" t="str">
            <v>Financial</v>
          </cell>
          <cell r="AP574" t="str">
            <v>Diversified Finan Serv</v>
          </cell>
          <cell r="AQ574" t="str">
            <v>UNITED STATES</v>
          </cell>
          <cell r="AR574" t="str">
            <v>#N/A Field Not Applicable</v>
          </cell>
        </row>
        <row r="575">
          <cell r="A575" t="str">
            <v>CP Ltd</v>
          </cell>
          <cell r="B575" t="str">
            <v>HSBC IPO</v>
          </cell>
          <cell r="C575" t="str">
            <v>13400032</v>
          </cell>
          <cell r="D575" t="str">
            <v>USD</v>
          </cell>
          <cell r="E575" t="str">
            <v>015</v>
          </cell>
          <cell r="F575" t="str">
            <v>072</v>
          </cell>
          <cell r="G575" t="str">
            <v>GENERAL ELEC CAP COR</v>
          </cell>
          <cell r="H575" t="str">
            <v>5.25 19 OCT 2012</v>
          </cell>
          <cell r="I575" t="str">
            <v>B36962G3K8</v>
          </cell>
          <cell r="J575" t="str">
            <v>B</v>
          </cell>
          <cell r="K575" t="str">
            <v>ZZZ</v>
          </cell>
          <cell r="L575">
            <v>23625</v>
          </cell>
          <cell r="M575">
            <v>1020674.15</v>
          </cell>
          <cell r="N575">
            <v>1047200</v>
          </cell>
          <cell r="O575">
            <v>1076650</v>
          </cell>
          <cell r="P575">
            <v>1000000</v>
          </cell>
          <cell r="Q575">
            <v>1100275</v>
          </cell>
          <cell r="R575" t="str">
            <v>AO   19</v>
          </cell>
          <cell r="S575">
            <v>41201</v>
          </cell>
          <cell r="T575">
            <v>2012</v>
          </cell>
          <cell r="U575">
            <v>10</v>
          </cell>
          <cell r="V575">
            <v>750</v>
          </cell>
          <cell r="W575" t="str">
            <v>MS</v>
          </cell>
          <cell r="X575">
            <v>5.25</v>
          </cell>
          <cell r="Y575">
            <v>1.92</v>
          </cell>
          <cell r="Z575">
            <v>8.7976767168264109E-4</v>
          </cell>
          <cell r="AA575">
            <v>40451</v>
          </cell>
          <cell r="AB575">
            <v>55975.85</v>
          </cell>
          <cell r="AC575">
            <v>4.8000000000000001E-2</v>
          </cell>
          <cell r="AD575">
            <v>1</v>
          </cell>
          <cell r="AE575">
            <v>107.66500000000001</v>
          </cell>
          <cell r="AF575" t="str">
            <v>AA+</v>
          </cell>
          <cell r="AG575">
            <v>104.72</v>
          </cell>
          <cell r="AH575">
            <v>4.0999999999999996</v>
          </cell>
          <cell r="AI575">
            <v>1.4</v>
          </cell>
          <cell r="AJ575">
            <v>1.8786705489056397E-3</v>
          </cell>
          <cell r="AK575">
            <v>2.3273252278588142E-3</v>
          </cell>
          <cell r="AL575" t="str">
            <v>AA+</v>
          </cell>
          <cell r="AM575" t="str">
            <v>Aa2</v>
          </cell>
          <cell r="AN575" t="str">
            <v>AA+</v>
          </cell>
          <cell r="AO575" t="str">
            <v>Financial</v>
          </cell>
          <cell r="AP575" t="str">
            <v>Diversified Finan Serv</v>
          </cell>
          <cell r="AQ575" t="str">
            <v>UNITED STATES</v>
          </cell>
          <cell r="AR575" t="str">
            <v>#N/A Field Not Applicable</v>
          </cell>
        </row>
        <row r="576">
          <cell r="A576" t="str">
            <v>CP Inc</v>
          </cell>
          <cell r="B576" t="str">
            <v>Deutsche Bank</v>
          </cell>
          <cell r="C576" t="str">
            <v>13401302</v>
          </cell>
          <cell r="D576" t="str">
            <v>USD</v>
          </cell>
          <cell r="E576" t="str">
            <v>015</v>
          </cell>
          <cell r="F576" t="str">
            <v>072</v>
          </cell>
          <cell r="G576" t="str">
            <v>INTL BUSINESS MCHN</v>
          </cell>
          <cell r="H576" t="str">
            <v>4.950 MAR 22 11</v>
          </cell>
          <cell r="I576" t="str">
            <v>459200DU2</v>
          </cell>
          <cell r="J576" t="str">
            <v>B</v>
          </cell>
          <cell r="K576" t="str">
            <v>ZZZ</v>
          </cell>
          <cell r="L576">
            <v>1237.5</v>
          </cell>
          <cell r="M576">
            <v>1000819.42</v>
          </cell>
          <cell r="N576">
            <v>1004140</v>
          </cell>
          <cell r="O576">
            <v>1020380</v>
          </cell>
          <cell r="P576">
            <v>1000000</v>
          </cell>
          <cell r="Q576">
            <v>1021617.5</v>
          </cell>
          <cell r="R576" t="str">
            <v>MS   22</v>
          </cell>
          <cell r="S576">
            <v>40624</v>
          </cell>
          <cell r="T576">
            <v>2011</v>
          </cell>
          <cell r="U576">
            <v>3</v>
          </cell>
          <cell r="V576">
            <v>173</v>
          </cell>
          <cell r="W576" t="str">
            <v>MS</v>
          </cell>
          <cell r="X576">
            <v>4.95</v>
          </cell>
          <cell r="Y576">
            <v>0.48</v>
          </cell>
          <cell r="Z576">
            <v>2.1566348351924347E-4</v>
          </cell>
          <cell r="AA576">
            <v>40451</v>
          </cell>
          <cell r="AB576">
            <v>19560.580000000002</v>
          </cell>
          <cell r="AC576">
            <v>4.5999999999999999E-3</v>
          </cell>
          <cell r="AD576">
            <v>1</v>
          </cell>
          <cell r="AE576">
            <v>102.038</v>
          </cell>
          <cell r="AF576" t="str">
            <v>A+</v>
          </cell>
          <cell r="AG576">
            <v>100.414</v>
          </cell>
          <cell r="AH576">
            <v>4.8</v>
          </cell>
          <cell r="AI576">
            <v>0.7</v>
          </cell>
          <cell r="AJ576">
            <v>2.1566348351924345E-3</v>
          </cell>
          <cell r="AK576">
            <v>2.6716715510051833E-3</v>
          </cell>
          <cell r="AL576" t="str">
            <v xml:space="preserve">A+ </v>
          </cell>
          <cell r="AM576" t="str">
            <v>A1</v>
          </cell>
          <cell r="AN576" t="str">
            <v xml:space="preserve">A+ </v>
          </cell>
          <cell r="AO576" t="str">
            <v>Technology</v>
          </cell>
          <cell r="AP576" t="str">
            <v>Computers</v>
          </cell>
          <cell r="AQ576" t="str">
            <v>UNITED STATES</v>
          </cell>
          <cell r="AR576" t="str">
            <v>#N/A Field Not Applicable</v>
          </cell>
        </row>
        <row r="577">
          <cell r="A577" t="str">
            <v>CP Inc</v>
          </cell>
          <cell r="B577" t="str">
            <v>Deutsche Bank</v>
          </cell>
          <cell r="C577" t="str">
            <v>13401302</v>
          </cell>
          <cell r="D577" t="str">
            <v>USD</v>
          </cell>
          <cell r="E577" t="str">
            <v>575</v>
          </cell>
          <cell r="F577" t="str">
            <v>072</v>
          </cell>
          <cell r="G577" t="str">
            <v>NOVARTIS CAPITAL COR</v>
          </cell>
          <cell r="H577" t="str">
            <v>4.125 FEB 10 14</v>
          </cell>
          <cell r="I577" t="str">
            <v>66989HAA6</v>
          </cell>
          <cell r="J577" t="str">
            <v>B</v>
          </cell>
          <cell r="K577" t="str">
            <v>CAL</v>
          </cell>
          <cell r="L577">
            <v>23375</v>
          </cell>
          <cell r="M577">
            <v>4147273.55</v>
          </cell>
          <cell r="N577">
            <v>4197760</v>
          </cell>
          <cell r="O577">
            <v>4367920</v>
          </cell>
          <cell r="P577">
            <v>4000000</v>
          </cell>
          <cell r="Q577">
            <v>4391295</v>
          </cell>
          <cell r="R577" t="str">
            <v>FA   10</v>
          </cell>
          <cell r="S577">
            <v>41680</v>
          </cell>
          <cell r="T577">
            <v>2014</v>
          </cell>
          <cell r="U577">
            <v>2</v>
          </cell>
          <cell r="V577">
            <v>1229</v>
          </cell>
          <cell r="W577" t="str">
            <v>MS</v>
          </cell>
          <cell r="X577">
            <v>4.125</v>
          </cell>
          <cell r="Y577">
            <v>3.15</v>
          </cell>
          <cell r="Z577">
            <v>5.8647957312395966E-3</v>
          </cell>
          <cell r="AA577">
            <v>40451</v>
          </cell>
          <cell r="AB577">
            <v>220646.45</v>
          </cell>
          <cell r="AC577">
            <v>0.11840000000000001</v>
          </cell>
          <cell r="AD577">
            <v>1</v>
          </cell>
          <cell r="AE577">
            <v>109.19799999999999</v>
          </cell>
          <cell r="AF577" t="str">
            <v>AA-</v>
          </cell>
          <cell r="AG577">
            <v>104.944</v>
          </cell>
          <cell r="AH577">
            <v>3</v>
          </cell>
          <cell r="AI577">
            <v>1.3</v>
          </cell>
          <cell r="AJ577">
            <v>5.5855197440377105E-3</v>
          </cell>
          <cell r="AK577">
            <v>6.9194255579163762E-3</v>
          </cell>
          <cell r="AL577" t="str">
            <v>AA-</v>
          </cell>
          <cell r="AM577" t="str">
            <v>Aa2</v>
          </cell>
          <cell r="AN577" t="str">
            <v>AA-</v>
          </cell>
          <cell r="AO577" t="str">
            <v>Consumer, Non-cyclical</v>
          </cell>
          <cell r="AP577" t="str">
            <v>Pharmaceuticals</v>
          </cell>
          <cell r="AQ577" t="str">
            <v>UNITED STATES</v>
          </cell>
          <cell r="AR577" t="str">
            <v>#N/A Field Not Applicable</v>
          </cell>
        </row>
        <row r="578">
          <cell r="A578" t="str">
            <v>CP Inc</v>
          </cell>
          <cell r="B578" t="str">
            <v>Deutsche Bank</v>
          </cell>
          <cell r="C578" t="str">
            <v>13401302</v>
          </cell>
          <cell r="D578" t="str">
            <v>USD</v>
          </cell>
          <cell r="E578" t="str">
            <v>015</v>
          </cell>
          <cell r="F578" t="str">
            <v>072</v>
          </cell>
          <cell r="G578" t="str">
            <v>ALABAMA POWER CO</v>
          </cell>
          <cell r="H578" t="str">
            <v>5.8 15 NOV 2013</v>
          </cell>
          <cell r="I578" t="str">
            <v>B010392FA1</v>
          </cell>
          <cell r="J578" t="str">
            <v>B</v>
          </cell>
          <cell r="K578" t="str">
            <v>CAL</v>
          </cell>
          <cell r="L578">
            <v>21911.11</v>
          </cell>
          <cell r="M578">
            <v>1044697.77</v>
          </cell>
          <cell r="N578">
            <v>1069260</v>
          </cell>
          <cell r="O578">
            <v>1137150</v>
          </cell>
          <cell r="P578">
            <v>1000000</v>
          </cell>
          <cell r="Q578">
            <v>1159061.1100000001</v>
          </cell>
          <cell r="R578" t="str">
            <v>MN   15</v>
          </cell>
          <cell r="S578">
            <v>41593</v>
          </cell>
          <cell r="T578">
            <v>2013</v>
          </cell>
          <cell r="U578">
            <v>11</v>
          </cell>
          <cell r="V578">
            <v>1142</v>
          </cell>
          <cell r="W578" t="str">
            <v>MS</v>
          </cell>
          <cell r="X578">
            <v>5.8</v>
          </cell>
          <cell r="Y578">
            <v>2.85</v>
          </cell>
          <cell r="Z578">
            <v>1.3366422429122887E-3</v>
          </cell>
          <cell r="AA578">
            <v>40451</v>
          </cell>
          <cell r="AB578">
            <v>92452.23</v>
          </cell>
          <cell r="AC578">
            <v>0.10009999999999999</v>
          </cell>
          <cell r="AD578">
            <v>1</v>
          </cell>
          <cell r="AE578">
            <v>113.715</v>
          </cell>
          <cell r="AF578" t="str">
            <v>A</v>
          </cell>
          <cell r="AG578">
            <v>106.926</v>
          </cell>
          <cell r="AH578">
            <v>3.7</v>
          </cell>
          <cell r="AI578">
            <v>1.3</v>
          </cell>
          <cell r="AJ578">
            <v>1.735289929394901E-3</v>
          </cell>
          <cell r="AK578">
            <v>2.1497031678506077E-3</v>
          </cell>
          <cell r="AL578" t="str">
            <v xml:space="preserve">A </v>
          </cell>
          <cell r="AM578" t="str">
            <v>A2</v>
          </cell>
          <cell r="AN578" t="str">
            <v xml:space="preserve">A </v>
          </cell>
          <cell r="AO578" t="str">
            <v>Utilities</v>
          </cell>
          <cell r="AP578" t="str">
            <v>Electric</v>
          </cell>
          <cell r="AQ578" t="str">
            <v>UNITED STATES</v>
          </cell>
          <cell r="AR578" t="str">
            <v>#N/A Field Not Applicable</v>
          </cell>
        </row>
        <row r="579">
          <cell r="A579" t="str">
            <v>CP Inc</v>
          </cell>
          <cell r="B579" t="str">
            <v>Deutsche Bank</v>
          </cell>
          <cell r="C579" t="str">
            <v>13401302</v>
          </cell>
          <cell r="D579" t="str">
            <v>USD</v>
          </cell>
          <cell r="E579" t="str">
            <v>015</v>
          </cell>
          <cell r="F579" t="str">
            <v>072</v>
          </cell>
          <cell r="G579" t="str">
            <v>CATERPILLAR FIN SERV</v>
          </cell>
          <cell r="H579" t="str">
            <v>4.25 08 FEB 2013</v>
          </cell>
          <cell r="I579" t="str">
            <v>B14912L3S8</v>
          </cell>
          <cell r="J579" t="str">
            <v>B</v>
          </cell>
          <cell r="K579" t="str">
            <v>ZZZ</v>
          </cell>
          <cell r="L579">
            <v>18770.830000000002</v>
          </cell>
          <cell r="M579">
            <v>3223503.26</v>
          </cell>
          <cell r="N579">
            <v>3231810</v>
          </cell>
          <cell r="O579">
            <v>3214440</v>
          </cell>
          <cell r="P579">
            <v>3000000</v>
          </cell>
          <cell r="Q579">
            <v>3233210.83</v>
          </cell>
          <cell r="R579" t="str">
            <v>FA    8</v>
          </cell>
          <cell r="S579">
            <v>41313</v>
          </cell>
          <cell r="T579">
            <v>2013</v>
          </cell>
          <cell r="U579">
            <v>2</v>
          </cell>
          <cell r="V579">
            <v>862</v>
          </cell>
          <cell r="W579" t="str">
            <v>MS</v>
          </cell>
          <cell r="X579">
            <v>4.25</v>
          </cell>
          <cell r="Y579">
            <v>2.2400000000000002</v>
          </cell>
          <cell r="Z579">
            <v>3.2415728539124892E-3</v>
          </cell>
          <cell r="AA579">
            <v>40451</v>
          </cell>
          <cell r="AB579">
            <v>-9063.26</v>
          </cell>
          <cell r="AC579">
            <v>6.2899999999999998E-2</v>
          </cell>
          <cell r="AD579">
            <v>1</v>
          </cell>
          <cell r="AE579">
            <v>107.148</v>
          </cell>
          <cell r="AF579" t="str">
            <v>A</v>
          </cell>
          <cell r="AG579">
            <v>107.727</v>
          </cell>
          <cell r="AH579">
            <v>1.1000000000000001</v>
          </cell>
          <cell r="AI579">
            <v>1.2</v>
          </cell>
          <cell r="AJ579">
            <v>1.5918438121891687E-3</v>
          </cell>
          <cell r="AK579">
            <v>1.9719999683163601E-3</v>
          </cell>
          <cell r="AL579" t="str">
            <v xml:space="preserve">A </v>
          </cell>
          <cell r="AM579" t="str">
            <v>A2</v>
          </cell>
          <cell r="AN579" t="str">
            <v xml:space="preserve">A </v>
          </cell>
          <cell r="AO579" t="str">
            <v>Financial</v>
          </cell>
          <cell r="AP579" t="str">
            <v>Diversified Finan Serv</v>
          </cell>
          <cell r="AQ579" t="str">
            <v>UNITED STATES</v>
          </cell>
          <cell r="AR579" t="str">
            <v>#N/A Field Not Applicable</v>
          </cell>
        </row>
        <row r="580">
          <cell r="A580" t="str">
            <v>CP Inc</v>
          </cell>
          <cell r="B580" t="str">
            <v>Deutsche Bank</v>
          </cell>
          <cell r="C580" t="str">
            <v>13401302</v>
          </cell>
          <cell r="D580" t="str">
            <v>USD</v>
          </cell>
          <cell r="E580" t="str">
            <v>015</v>
          </cell>
          <cell r="F580" t="str">
            <v>072</v>
          </cell>
          <cell r="G580" t="str">
            <v>GENERAL ELECTRIC CAP</v>
          </cell>
          <cell r="H580" t="str">
            <v>4 15 FEB 2012</v>
          </cell>
          <cell r="I580" t="str">
            <v>B36966RV94</v>
          </cell>
          <cell r="J580" t="str">
            <v>B</v>
          </cell>
          <cell r="K580" t="str">
            <v>ZZZ</v>
          </cell>
          <cell r="L580">
            <v>12777.78</v>
          </cell>
          <cell r="M580">
            <v>2500000</v>
          </cell>
          <cell r="N580">
            <v>2500000</v>
          </cell>
          <cell r="O580">
            <v>2581750</v>
          </cell>
          <cell r="P580">
            <v>2500000</v>
          </cell>
          <cell r="Q580">
            <v>2594527.7799999998</v>
          </cell>
          <cell r="R580" t="str">
            <v>FA   15</v>
          </cell>
          <cell r="S580">
            <v>40954</v>
          </cell>
          <cell r="T580">
            <v>2012</v>
          </cell>
          <cell r="U580">
            <v>2</v>
          </cell>
          <cell r="V580">
            <v>503</v>
          </cell>
          <cell r="W580" t="str">
            <v>MS</v>
          </cell>
          <cell r="X580">
            <v>4</v>
          </cell>
          <cell r="Y580">
            <v>1.34</v>
          </cell>
          <cell r="Z580">
            <v>1.5039190540434557E-3</v>
          </cell>
          <cell r="AA580">
            <v>40451</v>
          </cell>
          <cell r="AB580">
            <v>81750</v>
          </cell>
          <cell r="AC580">
            <v>2.4700000000000003E-2</v>
          </cell>
          <cell r="AD580">
            <v>1</v>
          </cell>
          <cell r="AE580">
            <v>103.27</v>
          </cell>
          <cell r="AF580" t="str">
            <v>AA+</v>
          </cell>
          <cell r="AG580">
            <v>100</v>
          </cell>
          <cell r="AH580">
            <v>4</v>
          </cell>
          <cell r="AI580">
            <v>1.6</v>
          </cell>
          <cell r="AJ580">
            <v>4.489310609084942E-3</v>
          </cell>
          <cell r="AK580">
            <v>5.5614252548451398E-3</v>
          </cell>
          <cell r="AL580" t="str">
            <v>AA+</v>
          </cell>
          <cell r="AM580" t="str">
            <v>Aa2</v>
          </cell>
          <cell r="AN580" t="str">
            <v>AA+</v>
          </cell>
          <cell r="AO580" t="str">
            <v>Financial</v>
          </cell>
          <cell r="AP580" t="str">
            <v>Diversified Finan Serv</v>
          </cell>
          <cell r="AQ580" t="str">
            <v>UNITED STATES</v>
          </cell>
          <cell r="AR580" t="str">
            <v>#N/A Field Not Applicable</v>
          </cell>
        </row>
        <row r="581">
          <cell r="A581" t="str">
            <v>CP Inc</v>
          </cell>
          <cell r="B581" t="str">
            <v>Deutsche Bank</v>
          </cell>
          <cell r="C581" t="str">
            <v>13401302</v>
          </cell>
          <cell r="D581" t="str">
            <v>USD</v>
          </cell>
          <cell r="E581" t="str">
            <v>015</v>
          </cell>
          <cell r="F581" t="str">
            <v>072</v>
          </cell>
          <cell r="G581" t="str">
            <v>GENERAL ELEC CAP COR</v>
          </cell>
          <cell r="H581" t="str">
            <v>3.0 09 DEC 2011</v>
          </cell>
          <cell r="I581" t="str">
            <v>B36967HAD9</v>
          </cell>
          <cell r="J581" t="str">
            <v>B</v>
          </cell>
          <cell r="K581" t="str">
            <v>ZZZ</v>
          </cell>
          <cell r="L581">
            <v>28000</v>
          </cell>
          <cell r="M581">
            <v>3038292</v>
          </cell>
          <cell r="N581">
            <v>3095730</v>
          </cell>
          <cell r="O581">
            <v>3091110</v>
          </cell>
          <cell r="P581">
            <v>3000000</v>
          </cell>
          <cell r="Q581">
            <v>3119110</v>
          </cell>
          <cell r="R581" t="str">
            <v>JD    9</v>
          </cell>
          <cell r="S581">
            <v>40886</v>
          </cell>
          <cell r="T581">
            <v>2011</v>
          </cell>
          <cell r="U581">
            <v>12</v>
          </cell>
          <cell r="V581">
            <v>435</v>
          </cell>
          <cell r="W581" t="str">
            <v>MS</v>
          </cell>
          <cell r="X581">
            <v>3</v>
          </cell>
          <cell r="Y581">
            <v>1.17</v>
          </cell>
          <cell r="Z581">
            <v>1.5958608715644551E-3</v>
          </cell>
          <cell r="AA581">
            <v>40451</v>
          </cell>
          <cell r="AB581">
            <v>52818</v>
          </cell>
          <cell r="AC581">
            <v>1.9599999999999999E-2</v>
          </cell>
          <cell r="AD581">
            <v>1</v>
          </cell>
          <cell r="AE581">
            <v>103.03700000000001</v>
          </cell>
          <cell r="AF581" t="str">
            <v>AAA</v>
          </cell>
          <cell r="AG581">
            <v>103.191</v>
          </cell>
          <cell r="AH581">
            <v>1.9</v>
          </cell>
          <cell r="AI581">
            <v>0.4</v>
          </cell>
          <cell r="AJ581">
            <v>2.5915689367286025E-3</v>
          </cell>
          <cell r="AK581">
            <v>3.2104744334748503E-3</v>
          </cell>
          <cell r="AL581" t="str">
            <v>AAA</v>
          </cell>
          <cell r="AM581" t="str">
            <v>Aaa</v>
          </cell>
          <cell r="AN581" t="str">
            <v>AAA</v>
          </cell>
          <cell r="AO581" t="str">
            <v>Financial</v>
          </cell>
          <cell r="AP581" t="str">
            <v>Diversified Finan Serv</v>
          </cell>
          <cell r="AQ581" t="str">
            <v>UNITED STATES</v>
          </cell>
          <cell r="AR581" t="str">
            <v>#N/A Field Not Applicable</v>
          </cell>
        </row>
        <row r="582">
          <cell r="A582" t="str">
            <v>CP Inc</v>
          </cell>
          <cell r="B582" t="str">
            <v>Deutsche Bank</v>
          </cell>
          <cell r="C582" t="str">
            <v>13401302</v>
          </cell>
          <cell r="D582" t="str">
            <v>USD</v>
          </cell>
          <cell r="E582" t="str">
            <v>015</v>
          </cell>
          <cell r="F582" t="str">
            <v>072</v>
          </cell>
          <cell r="G582" t="str">
            <v>HONEYWELL INTL</v>
          </cell>
          <cell r="H582" t="str">
            <v>4.25 01 MAR 2013</v>
          </cell>
          <cell r="I582" t="str">
            <v>B438516AW6</v>
          </cell>
          <cell r="J582" t="str">
            <v>B</v>
          </cell>
          <cell r="K582" t="str">
            <v>ZZZ</v>
          </cell>
          <cell r="L582">
            <v>8854.17</v>
          </cell>
          <cell r="M582">
            <v>2508024.31</v>
          </cell>
          <cell r="N582">
            <v>2514875</v>
          </cell>
          <cell r="O582">
            <v>2704545</v>
          </cell>
          <cell r="P582">
            <v>2500000</v>
          </cell>
          <cell r="Q582">
            <v>2713399.17</v>
          </cell>
          <cell r="R582" t="str">
            <v>MS    1</v>
          </cell>
          <cell r="S582">
            <v>41334</v>
          </cell>
          <cell r="T582">
            <v>2013</v>
          </cell>
          <cell r="U582">
            <v>3</v>
          </cell>
          <cell r="V582">
            <v>883</v>
          </cell>
          <cell r="W582" t="str">
            <v>MS</v>
          </cell>
          <cell r="X582">
            <v>4.25</v>
          </cell>
          <cell r="Y582">
            <v>2.31</v>
          </cell>
          <cell r="Z582">
            <v>2.6008983329696925E-3</v>
          </cell>
          <cell r="AA582">
            <v>40451</v>
          </cell>
          <cell r="AB582">
            <v>196520.69</v>
          </cell>
          <cell r="AC582">
            <v>6.6400000000000001E-2</v>
          </cell>
          <cell r="AD582">
            <v>1</v>
          </cell>
          <cell r="AE582">
            <v>108.182</v>
          </cell>
          <cell r="AF582" t="str">
            <v>A</v>
          </cell>
          <cell r="AG582">
            <v>100.595</v>
          </cell>
          <cell r="AH582">
            <v>4.0999999999999996</v>
          </cell>
          <cell r="AI582">
            <v>0.8</v>
          </cell>
          <cell r="AJ582">
            <v>4.6163130585176364E-3</v>
          </cell>
          <cell r="AK582">
            <v>5.718757792333818E-3</v>
          </cell>
          <cell r="AL582" t="str">
            <v xml:space="preserve">A </v>
          </cell>
          <cell r="AM582" t="str">
            <v>A2</v>
          </cell>
          <cell r="AN582" t="str">
            <v xml:space="preserve">A </v>
          </cell>
          <cell r="AO582" t="str">
            <v>Industrial</v>
          </cell>
          <cell r="AP582" t="str">
            <v>Miscellaneous Manufactur</v>
          </cell>
          <cell r="AQ582" t="str">
            <v>UNITED STATES</v>
          </cell>
          <cell r="AR582" t="str">
            <v>#N/A Field Not Applicable</v>
          </cell>
        </row>
        <row r="583">
          <cell r="A583" t="str">
            <v>CP Inc</v>
          </cell>
          <cell r="B583" t="str">
            <v>Deutsche Bank</v>
          </cell>
          <cell r="C583" t="str">
            <v>13401302</v>
          </cell>
          <cell r="D583" t="str">
            <v>USD</v>
          </cell>
          <cell r="E583" t="str">
            <v>015</v>
          </cell>
          <cell r="F583" t="str">
            <v>072</v>
          </cell>
          <cell r="G583" t="str">
            <v>MERRILL LYNCH &amp; CO</v>
          </cell>
          <cell r="H583" t="str">
            <v>4.5 04 NOV 2010</v>
          </cell>
          <cell r="I583" t="str">
            <v>B59018YSH5</v>
          </cell>
          <cell r="J583" t="str">
            <v>B</v>
          </cell>
          <cell r="K583" t="str">
            <v>ZZZ</v>
          </cell>
          <cell r="L583">
            <v>27562.5</v>
          </cell>
          <cell r="M583">
            <v>1499106.16</v>
          </cell>
          <cell r="N583">
            <v>1469925</v>
          </cell>
          <cell r="O583">
            <v>1503900</v>
          </cell>
          <cell r="P583">
            <v>1500000</v>
          </cell>
          <cell r="Q583">
            <v>1531462.5</v>
          </cell>
          <cell r="R583" t="str">
            <v>MN    4</v>
          </cell>
          <cell r="S583">
            <v>40486</v>
          </cell>
          <cell r="T583">
            <v>2010</v>
          </cell>
          <cell r="U583">
            <v>11</v>
          </cell>
          <cell r="V583">
            <v>35</v>
          </cell>
          <cell r="W583" t="str">
            <v>MS</v>
          </cell>
          <cell r="X583">
            <v>4.5</v>
          </cell>
          <cell r="Y583">
            <v>0.09</v>
          </cell>
          <cell r="Z583">
            <v>6.0569578694093292E-5</v>
          </cell>
          <cell r="AA583">
            <v>40451</v>
          </cell>
          <cell r="AB583">
            <v>4793.84</v>
          </cell>
          <cell r="AC583">
            <v>5.9999999999999995E-4</v>
          </cell>
          <cell r="AD583">
            <v>1</v>
          </cell>
          <cell r="AE583">
            <v>100.26</v>
          </cell>
          <cell r="AF583" t="str">
            <v>A</v>
          </cell>
          <cell r="AG583">
            <v>97.995000000000005</v>
          </cell>
          <cell r="AH583">
            <v>5.2</v>
          </cell>
          <cell r="AI583">
            <v>1.7</v>
          </cell>
          <cell r="AJ583">
            <v>3.4995756578809459E-3</v>
          </cell>
          <cell r="AK583">
            <v>4.3353267661173176E-3</v>
          </cell>
          <cell r="AL583" t="str">
            <v xml:space="preserve">A </v>
          </cell>
          <cell r="AM583" t="str">
            <v>A2</v>
          </cell>
          <cell r="AN583" t="str">
            <v xml:space="preserve">A </v>
          </cell>
          <cell r="AO583" t="str">
            <v>Financial</v>
          </cell>
          <cell r="AP583" t="str">
            <v>Diversified Finan Serv</v>
          </cell>
          <cell r="AQ583" t="str">
            <v>UNITED STATES</v>
          </cell>
          <cell r="AR583" t="str">
            <v>#N/A Field Not Applicable</v>
          </cell>
        </row>
        <row r="584">
          <cell r="A584" t="str">
            <v>CP Inc</v>
          </cell>
          <cell r="B584" t="str">
            <v>Deutsche Bank</v>
          </cell>
          <cell r="C584" t="str">
            <v>13401302</v>
          </cell>
          <cell r="D584" t="str">
            <v>USD</v>
          </cell>
          <cell r="E584" t="str">
            <v>195</v>
          </cell>
          <cell r="F584" t="str">
            <v>072</v>
          </cell>
          <cell r="G584" t="str">
            <v>PROCTER &amp; GAMBLE INT</v>
          </cell>
          <cell r="H584" t="str">
            <v>1.35 26 AUG 2011</v>
          </cell>
          <cell r="I584" t="str">
            <v>B742732AE0</v>
          </cell>
          <cell r="J584" t="str">
            <v>B</v>
          </cell>
          <cell r="K584" t="str">
            <v>CAL</v>
          </cell>
          <cell r="L584">
            <v>5250</v>
          </cell>
          <cell r="M584">
            <v>4011977.51</v>
          </cell>
          <cell r="N584">
            <v>4025120</v>
          </cell>
          <cell r="O584">
            <v>4033920</v>
          </cell>
          <cell r="P584">
            <v>4000000</v>
          </cell>
          <cell r="Q584">
            <v>4039170</v>
          </cell>
          <cell r="R584" t="str">
            <v>FA   26</v>
          </cell>
          <cell r="S584">
            <v>40781</v>
          </cell>
          <cell r="T584">
            <v>2011</v>
          </cell>
          <cell r="U584">
            <v>8</v>
          </cell>
          <cell r="V584">
            <v>330</v>
          </cell>
          <cell r="W584" t="str">
            <v>MS</v>
          </cell>
          <cell r="X584">
            <v>1.35</v>
          </cell>
          <cell r="Y584">
            <v>0.9</v>
          </cell>
          <cell r="Z584">
            <v>1.620991187914787E-3</v>
          </cell>
          <cell r="AA584">
            <v>40451</v>
          </cell>
          <cell r="AB584">
            <v>21942.49</v>
          </cell>
          <cell r="AC584">
            <v>1.26E-2</v>
          </cell>
          <cell r="AD584">
            <v>1</v>
          </cell>
          <cell r="AE584">
            <v>100.848</v>
          </cell>
          <cell r="AF584" t="str">
            <v>AA-</v>
          </cell>
          <cell r="AG584">
            <v>100.62799999999999</v>
          </cell>
          <cell r="AH584">
            <v>1</v>
          </cell>
          <cell r="AI584">
            <v>0.4</v>
          </cell>
          <cell r="AJ584">
            <v>1.8011013199053189E-3</v>
          </cell>
          <cell r="AK584">
            <v>2.2312313045984716E-3</v>
          </cell>
          <cell r="AL584" t="str">
            <v>AA-</v>
          </cell>
          <cell r="AM584" t="str">
            <v>Aa3</v>
          </cell>
          <cell r="AN584" t="str">
            <v>AA-</v>
          </cell>
          <cell r="AO584" t="str">
            <v>Consumer, Non-cyclical</v>
          </cell>
          <cell r="AP584" t="str">
            <v>Cosmetics/Personal Care</v>
          </cell>
          <cell r="AQ584" t="str">
            <v>LUXEMBOURG</v>
          </cell>
          <cell r="AR584" t="str">
            <v>#N/A Field Not Applicable</v>
          </cell>
        </row>
        <row r="585">
          <cell r="A585" t="str">
            <v>CP Inc</v>
          </cell>
          <cell r="B585" t="str">
            <v>Deutsche Bank</v>
          </cell>
          <cell r="C585" t="str">
            <v>13401302</v>
          </cell>
          <cell r="D585" t="str">
            <v>USD</v>
          </cell>
          <cell r="E585" t="str">
            <v>015</v>
          </cell>
          <cell r="F585" t="str">
            <v>072</v>
          </cell>
          <cell r="G585" t="str">
            <v>CHEVRON CORP</v>
          </cell>
          <cell r="H585" t="str">
            <v>3.45 03 MAR 2012</v>
          </cell>
          <cell r="I585" t="str">
            <v>BEH7402538</v>
          </cell>
          <cell r="J585" t="str">
            <v>B</v>
          </cell>
          <cell r="K585" t="str">
            <v>CAL</v>
          </cell>
          <cell r="L585">
            <v>10733.33</v>
          </cell>
          <cell r="M585">
            <v>4069138.55</v>
          </cell>
          <cell r="N585">
            <v>4127122.5</v>
          </cell>
          <cell r="O585">
            <v>4153750</v>
          </cell>
          <cell r="P585">
            <v>4000000</v>
          </cell>
          <cell r="Q585">
            <v>4164483.33</v>
          </cell>
          <cell r="R585" t="str">
            <v>MS    3</v>
          </cell>
          <cell r="S585">
            <v>40971</v>
          </cell>
          <cell r="T585">
            <v>2012</v>
          </cell>
          <cell r="U585">
            <v>3</v>
          </cell>
          <cell r="V585">
            <v>520</v>
          </cell>
          <cell r="W585" t="str">
            <v>MS</v>
          </cell>
          <cell r="X585">
            <v>3.45</v>
          </cell>
          <cell r="Y585">
            <v>1.4</v>
          </cell>
          <cell r="Z585">
            <v>2.5574677607292126E-3</v>
          </cell>
          <cell r="AA585">
            <v>40451</v>
          </cell>
          <cell r="AB585">
            <v>84611.45</v>
          </cell>
          <cell r="AC585">
            <v>2.6600000000000002E-2</v>
          </cell>
          <cell r="AD585">
            <v>1</v>
          </cell>
          <cell r="AE585">
            <v>103.84399999999999</v>
          </cell>
          <cell r="AF585" t="str">
            <v>AA</v>
          </cell>
          <cell r="AG585">
            <v>103.178</v>
          </cell>
          <cell r="AH585">
            <v>2.2000000000000002</v>
          </cell>
          <cell r="AI585">
            <v>0.7</v>
          </cell>
          <cell r="AJ585">
            <v>4.0188779097173341E-3</v>
          </cell>
          <cell r="AK585">
            <v>4.9786461774354654E-3</v>
          </cell>
          <cell r="AL585" t="str">
            <v>AA</v>
          </cell>
          <cell r="AM585" t="str">
            <v>Aa1</v>
          </cell>
          <cell r="AN585" t="str">
            <v>AA</v>
          </cell>
          <cell r="AO585" t="str">
            <v>Energy</v>
          </cell>
          <cell r="AP585" t="str">
            <v>Oil&amp;Gas</v>
          </cell>
          <cell r="AQ585" t="str">
            <v>UNITED STATES</v>
          </cell>
          <cell r="AR585" t="str">
            <v>#N/A Field Not Applicable</v>
          </cell>
        </row>
        <row r="586">
          <cell r="A586" t="str">
            <v>CP Inc</v>
          </cell>
          <cell r="B586" t="str">
            <v>Treasury - Partners</v>
          </cell>
          <cell r="C586" t="str">
            <v>13401822</v>
          </cell>
          <cell r="D586" t="str">
            <v>USD</v>
          </cell>
          <cell r="E586" t="str">
            <v>015</v>
          </cell>
          <cell r="F586" t="str">
            <v>072</v>
          </cell>
          <cell r="G586" t="str">
            <v>INTL BUSINESS MCHN</v>
          </cell>
          <cell r="H586" t="str">
            <v>4.950 MAR 22 11</v>
          </cell>
          <cell r="I586" t="str">
            <v>459200DU2</v>
          </cell>
          <cell r="J586" t="str">
            <v>B</v>
          </cell>
          <cell r="K586" t="str">
            <v>ZZZ</v>
          </cell>
          <cell r="L586">
            <v>2475</v>
          </cell>
          <cell r="M586">
            <v>2001789.28</v>
          </cell>
          <cell r="N586">
            <v>2009040</v>
          </cell>
          <cell r="O586">
            <v>2040760</v>
          </cell>
          <cell r="P586">
            <v>2000000</v>
          </cell>
          <cell r="Q586">
            <v>2043235</v>
          </cell>
          <cell r="R586" t="str">
            <v>MS   22</v>
          </cell>
          <cell r="S586">
            <v>40624</v>
          </cell>
          <cell r="T586">
            <v>2011</v>
          </cell>
          <cell r="U586">
            <v>3</v>
          </cell>
          <cell r="V586">
            <v>173</v>
          </cell>
          <cell r="W586" t="str">
            <v>MS</v>
          </cell>
          <cell r="X586">
            <v>4.95</v>
          </cell>
          <cell r="Y586">
            <v>0.48</v>
          </cell>
          <cell r="Z586">
            <v>4.3135938488911236E-4</v>
          </cell>
          <cell r="AA586">
            <v>40451</v>
          </cell>
          <cell r="AB586">
            <v>38970.720000000001</v>
          </cell>
          <cell r="AC586">
            <v>4.5999999999999999E-3</v>
          </cell>
          <cell r="AD586">
            <v>1</v>
          </cell>
          <cell r="AE586">
            <v>102.038</v>
          </cell>
          <cell r="AF586" t="str">
            <v>A+</v>
          </cell>
          <cell r="AG586">
            <v>100.45200000000001</v>
          </cell>
          <cell r="AH586">
            <v>4.7</v>
          </cell>
          <cell r="AI586">
            <v>0.7</v>
          </cell>
          <cell r="AJ586">
            <v>4.2237273103725593E-3</v>
          </cell>
          <cell r="AK586">
            <v>5.2324166846350268E-3</v>
          </cell>
          <cell r="AL586" t="str">
            <v xml:space="preserve">A+ </v>
          </cell>
          <cell r="AM586" t="str">
            <v>A1</v>
          </cell>
          <cell r="AN586" t="str">
            <v xml:space="preserve">A+ </v>
          </cell>
          <cell r="AO586" t="str">
            <v>Technology</v>
          </cell>
          <cell r="AP586" t="str">
            <v>Computers</v>
          </cell>
          <cell r="AQ586" t="str">
            <v>UNITED STATES</v>
          </cell>
          <cell r="AR586" t="str">
            <v>#N/A Field Not Applicable</v>
          </cell>
        </row>
        <row r="587">
          <cell r="A587" t="str">
            <v>CP Inc</v>
          </cell>
          <cell r="B587" t="str">
            <v>Treasury - Partners</v>
          </cell>
          <cell r="C587" t="str">
            <v>13401822</v>
          </cell>
          <cell r="D587" t="str">
            <v>USD</v>
          </cell>
          <cell r="E587" t="str">
            <v>575</v>
          </cell>
          <cell r="F587" t="str">
            <v>072</v>
          </cell>
          <cell r="G587" t="str">
            <v>NOVARTIS CAPITAL COR</v>
          </cell>
          <cell r="H587" t="str">
            <v>4.125 FEB 10 14</v>
          </cell>
          <cell r="I587" t="str">
            <v>66989HAA6</v>
          </cell>
          <cell r="J587" t="str">
            <v>B</v>
          </cell>
          <cell r="K587" t="str">
            <v>CAL</v>
          </cell>
          <cell r="L587">
            <v>16502.75</v>
          </cell>
          <cell r="M587">
            <v>2904241.71</v>
          </cell>
          <cell r="N587">
            <v>2938089.6</v>
          </cell>
          <cell r="O587">
            <v>3083751.52</v>
          </cell>
          <cell r="P587">
            <v>2824000</v>
          </cell>
          <cell r="Q587">
            <v>3100254.27</v>
          </cell>
          <cell r="R587" t="str">
            <v>FA   10</v>
          </cell>
          <cell r="S587">
            <v>41680</v>
          </cell>
          <cell r="T587">
            <v>2014</v>
          </cell>
          <cell r="U587">
            <v>2</v>
          </cell>
          <cell r="V587">
            <v>1229</v>
          </cell>
          <cell r="W587" t="str">
            <v>MS</v>
          </cell>
          <cell r="X587">
            <v>4.125</v>
          </cell>
          <cell r="Y587">
            <v>3.15</v>
          </cell>
          <cell r="Z587">
            <v>4.1069835828157486E-3</v>
          </cell>
          <cell r="AA587">
            <v>40451</v>
          </cell>
          <cell r="AB587">
            <v>179509.81</v>
          </cell>
          <cell r="AC587">
            <v>0.11840000000000001</v>
          </cell>
          <cell r="AD587">
            <v>1</v>
          </cell>
          <cell r="AE587">
            <v>109.19799999999999</v>
          </cell>
          <cell r="AF587" t="str">
            <v>AA-</v>
          </cell>
          <cell r="AG587">
            <v>104.04</v>
          </cell>
          <cell r="AH587">
            <v>3.2</v>
          </cell>
          <cell r="AI587">
            <v>1.3</v>
          </cell>
          <cell r="AJ587">
            <v>4.1721737984159986E-3</v>
          </cell>
          <cell r="AK587">
            <v>5.1685514214939634E-3</v>
          </cell>
          <cell r="AL587" t="str">
            <v>AA-</v>
          </cell>
          <cell r="AM587" t="str">
            <v>Aa2</v>
          </cell>
          <cell r="AN587" t="str">
            <v>AA-</v>
          </cell>
          <cell r="AO587" t="str">
            <v>Consumer, Non-cyclical</v>
          </cell>
          <cell r="AP587" t="str">
            <v>Pharmaceuticals</v>
          </cell>
          <cell r="AQ587" t="str">
            <v>UNITED STATES</v>
          </cell>
          <cell r="AR587" t="str">
            <v>#N/A Field Not Applicable</v>
          </cell>
        </row>
        <row r="588">
          <cell r="A588" t="str">
            <v>CP Inc</v>
          </cell>
          <cell r="B588" t="str">
            <v>Treasury - Partners</v>
          </cell>
          <cell r="C588" t="str">
            <v>13401822</v>
          </cell>
          <cell r="D588" t="str">
            <v>USD</v>
          </cell>
          <cell r="E588" t="str">
            <v>015</v>
          </cell>
          <cell r="F588" t="str">
            <v>072</v>
          </cell>
          <cell r="G588" t="str">
            <v>BK OF AMERICA CORP</v>
          </cell>
          <cell r="H588" t="str">
            <v>7.375 15 MAY 20</v>
          </cell>
          <cell r="I588" t="str">
            <v>B06051GDY2</v>
          </cell>
          <cell r="J588" t="str">
            <v>B</v>
          </cell>
          <cell r="K588" t="str">
            <v>ZZZ</v>
          </cell>
          <cell r="L588">
            <v>41234.44</v>
          </cell>
          <cell r="M588">
            <v>1646114.77</v>
          </cell>
          <cell r="N588">
            <v>1671245.6</v>
          </cell>
          <cell r="O588">
            <v>1701038</v>
          </cell>
          <cell r="P588">
            <v>1480000</v>
          </cell>
          <cell r="Q588">
            <v>1742272.44</v>
          </cell>
          <cell r="R588" t="str">
            <v>MN   15</v>
          </cell>
          <cell r="S588">
            <v>41774</v>
          </cell>
          <cell r="T588">
            <v>2014</v>
          </cell>
          <cell r="U588">
            <v>5</v>
          </cell>
          <cell r="V588">
            <v>1323</v>
          </cell>
          <cell r="W588" t="str">
            <v>MS</v>
          </cell>
          <cell r="X588">
            <v>7.375</v>
          </cell>
          <cell r="Y588">
            <v>3.15</v>
          </cell>
          <cell r="Z588">
            <v>2.3278249577307121E-3</v>
          </cell>
          <cell r="AA588">
            <v>40451</v>
          </cell>
          <cell r="AB588">
            <v>54923.23</v>
          </cell>
          <cell r="AC588">
            <v>0.12359999999999999</v>
          </cell>
          <cell r="AD588">
            <v>1</v>
          </cell>
          <cell r="AE588">
            <v>114.935</v>
          </cell>
          <cell r="AF588" t="str">
            <v>A</v>
          </cell>
          <cell r="AG588">
            <v>112.92199999999998</v>
          </cell>
          <cell r="AH588">
            <v>4</v>
          </cell>
          <cell r="AI588">
            <v>3</v>
          </cell>
          <cell r="AJ588">
            <v>2.9559682002929678E-3</v>
          </cell>
          <cell r="AK588">
            <v>3.6618977017006393E-3</v>
          </cell>
          <cell r="AL588" t="str">
            <v xml:space="preserve">A </v>
          </cell>
          <cell r="AM588" t="str">
            <v>A2</v>
          </cell>
          <cell r="AN588" t="str">
            <v xml:space="preserve">A </v>
          </cell>
          <cell r="AO588" t="str">
            <v>Financial</v>
          </cell>
          <cell r="AP588" t="str">
            <v>Banks</v>
          </cell>
          <cell r="AQ588" t="str">
            <v>UNITED STATES</v>
          </cell>
          <cell r="AR588" t="str">
            <v>#N/A Field Not Applicable</v>
          </cell>
        </row>
        <row r="589">
          <cell r="A589" t="str">
            <v>CP Inc</v>
          </cell>
          <cell r="B589" t="str">
            <v>Treasury - Partners</v>
          </cell>
          <cell r="C589" t="str">
            <v>13401822</v>
          </cell>
          <cell r="D589" t="str">
            <v>USD</v>
          </cell>
          <cell r="E589" t="str">
            <v>015</v>
          </cell>
          <cell r="F589" t="str">
            <v>072</v>
          </cell>
          <cell r="G589" t="str">
            <v>GENERAL ELEC CAP COR</v>
          </cell>
          <cell r="H589" t="str">
            <v>5.25 19 OCT 2012</v>
          </cell>
          <cell r="I589" t="str">
            <v>B36962G3K8</v>
          </cell>
          <cell r="J589" t="str">
            <v>B</v>
          </cell>
          <cell r="K589" t="str">
            <v>ZZZ</v>
          </cell>
          <cell r="L589">
            <v>70875</v>
          </cell>
          <cell r="M589">
            <v>3058374.86</v>
          </cell>
          <cell r="N589">
            <v>3133740</v>
          </cell>
          <cell r="O589">
            <v>3229950</v>
          </cell>
          <cell r="P589">
            <v>3000000</v>
          </cell>
          <cell r="Q589">
            <v>3300825</v>
          </cell>
          <cell r="R589" t="str">
            <v>AO   19</v>
          </cell>
          <cell r="S589">
            <v>41201</v>
          </cell>
          <cell r="T589">
            <v>2012</v>
          </cell>
          <cell r="U589">
            <v>10</v>
          </cell>
          <cell r="V589">
            <v>750</v>
          </cell>
          <cell r="W589" t="str">
            <v>MS</v>
          </cell>
          <cell r="X589">
            <v>5.25</v>
          </cell>
          <cell r="Y589">
            <v>1.92</v>
          </cell>
          <cell r="Z589">
            <v>2.6361589834668817E-3</v>
          </cell>
          <cell r="AA589">
            <v>40451</v>
          </cell>
          <cell r="AB589">
            <v>171575.14</v>
          </cell>
          <cell r="AC589">
            <v>4.8000000000000001E-2</v>
          </cell>
          <cell r="AD589">
            <v>1</v>
          </cell>
          <cell r="AE589">
            <v>107.66500000000001</v>
          </cell>
          <cell r="AF589" t="str">
            <v>AA+</v>
          </cell>
          <cell r="AG589">
            <v>104.458</v>
          </cell>
          <cell r="AH589">
            <v>4.2</v>
          </cell>
          <cell r="AI589">
            <v>1.4</v>
          </cell>
          <cell r="AJ589">
            <v>5.7665977763338037E-3</v>
          </cell>
          <cell r="AK589">
            <v>7.1437477377787372E-3</v>
          </cell>
          <cell r="AL589" t="str">
            <v>AA+</v>
          </cell>
          <cell r="AM589" t="str">
            <v>Aa2</v>
          </cell>
          <cell r="AN589" t="str">
            <v>AA+</v>
          </cell>
          <cell r="AO589" t="str">
            <v>Financial</v>
          </cell>
          <cell r="AP589" t="str">
            <v>Diversified Finan Serv</v>
          </cell>
          <cell r="AQ589" t="str">
            <v>UNITED STATES</v>
          </cell>
          <cell r="AR589" t="str">
            <v>#N/A Field Not Applicable</v>
          </cell>
        </row>
        <row r="590">
          <cell r="A590" t="str">
            <v>CP Inc</v>
          </cell>
          <cell r="B590" t="str">
            <v>Treasury - Partners</v>
          </cell>
          <cell r="C590" t="str">
            <v>13401822</v>
          </cell>
          <cell r="D590" t="str">
            <v>USD</v>
          </cell>
          <cell r="E590" t="str">
            <v>015</v>
          </cell>
          <cell r="F590" t="str">
            <v>072</v>
          </cell>
          <cell r="G590" t="str">
            <v>GENERAL ELECTRIC CAP</v>
          </cell>
          <cell r="H590" t="str">
            <v>4 15 FEB 2012</v>
          </cell>
          <cell r="I590" t="str">
            <v>B36966RV94</v>
          </cell>
          <cell r="J590" t="str">
            <v>B</v>
          </cell>
          <cell r="K590" t="str">
            <v>ZZZ</v>
          </cell>
          <cell r="L590">
            <v>9711.11</v>
          </cell>
          <cell r="M590">
            <v>1900000</v>
          </cell>
          <cell r="N590">
            <v>1900000</v>
          </cell>
          <cell r="O590">
            <v>1962130</v>
          </cell>
          <cell r="P590">
            <v>1900000</v>
          </cell>
          <cell r="Q590">
            <v>1971841.11</v>
          </cell>
          <cell r="R590" t="str">
            <v>FA   15</v>
          </cell>
          <cell r="S590">
            <v>40954</v>
          </cell>
          <cell r="T590">
            <v>2012</v>
          </cell>
          <cell r="U590">
            <v>2</v>
          </cell>
          <cell r="V590">
            <v>503</v>
          </cell>
          <cell r="W590" t="str">
            <v>MS</v>
          </cell>
          <cell r="X590">
            <v>4</v>
          </cell>
          <cell r="Y590">
            <v>1.34</v>
          </cell>
          <cell r="Z590">
            <v>1.1429784810730263E-3</v>
          </cell>
          <cell r="AA590">
            <v>40451</v>
          </cell>
          <cell r="AB590">
            <v>62130</v>
          </cell>
          <cell r="AC590">
            <v>2.4700000000000003E-2</v>
          </cell>
          <cell r="AD590">
            <v>1</v>
          </cell>
          <cell r="AE590">
            <v>103.27</v>
          </cell>
          <cell r="AF590" t="str">
            <v>AA+</v>
          </cell>
          <cell r="AG590">
            <v>100</v>
          </cell>
          <cell r="AH590">
            <v>4</v>
          </cell>
          <cell r="AI590">
            <v>1.6</v>
          </cell>
          <cell r="AJ590">
            <v>3.411876062904556E-3</v>
          </cell>
          <cell r="AK590">
            <v>4.2266831936823065E-3</v>
          </cell>
          <cell r="AL590" t="str">
            <v>AA+</v>
          </cell>
          <cell r="AM590" t="str">
            <v>Aa2</v>
          </cell>
          <cell r="AN590" t="str">
            <v>AA+</v>
          </cell>
          <cell r="AO590" t="str">
            <v>Financial</v>
          </cell>
          <cell r="AP590" t="str">
            <v>Diversified Finan Serv</v>
          </cell>
          <cell r="AQ590" t="str">
            <v>UNITED STATES</v>
          </cell>
          <cell r="AR590" t="str">
            <v>#N/A Field Not Applicable</v>
          </cell>
        </row>
        <row r="591">
          <cell r="A591" t="str">
            <v>CP Inc</v>
          </cell>
          <cell r="B591" t="str">
            <v>Treasury - Partners</v>
          </cell>
          <cell r="C591" t="str">
            <v>13401822</v>
          </cell>
          <cell r="D591" t="str">
            <v>USD</v>
          </cell>
          <cell r="E591" t="str">
            <v>285</v>
          </cell>
          <cell r="F591" t="str">
            <v>072</v>
          </cell>
          <cell r="G591" t="str">
            <v>WESTPAC BKG CORP</v>
          </cell>
          <cell r="H591" t="str">
            <v>2.900 SEP 10 14 REG</v>
          </cell>
          <cell r="I591" t="str">
            <v>B41X094</v>
          </cell>
          <cell r="J591" t="str">
            <v>B</v>
          </cell>
          <cell r="K591" t="str">
            <v>ZZZ</v>
          </cell>
          <cell r="L591">
            <v>7189.58</v>
          </cell>
          <cell r="M591">
            <v>4463272.7300000004</v>
          </cell>
          <cell r="N591">
            <v>4469937.5</v>
          </cell>
          <cell r="O591">
            <v>4483325</v>
          </cell>
          <cell r="P591">
            <v>4250000</v>
          </cell>
          <cell r="Q591">
            <v>4490514.58</v>
          </cell>
          <cell r="R591" t="str">
            <v>MS   10</v>
          </cell>
          <cell r="S591">
            <v>41892</v>
          </cell>
          <cell r="T591">
            <v>2014</v>
          </cell>
          <cell r="U591">
            <v>9</v>
          </cell>
          <cell r="V591">
            <v>1441</v>
          </cell>
          <cell r="W591" t="str">
            <v>MS</v>
          </cell>
          <cell r="X591">
            <v>2.9</v>
          </cell>
          <cell r="Y591">
            <v>3.73</v>
          </cell>
          <cell r="Z591">
            <v>7.4738075715246356E-3</v>
          </cell>
          <cell r="AA591">
            <v>40451</v>
          </cell>
          <cell r="AB591">
            <v>20052.27</v>
          </cell>
          <cell r="AC591">
            <v>0.16190000000000002</v>
          </cell>
          <cell r="AD591">
            <v>1</v>
          </cell>
          <cell r="AE591">
            <v>105.49</v>
          </cell>
          <cell r="AF591" t="str">
            <v>N/R</v>
          </cell>
          <cell r="AG591">
            <v>105.175</v>
          </cell>
          <cell r="AH591">
            <v>1.6</v>
          </cell>
          <cell r="AI591">
            <v>1.5</v>
          </cell>
          <cell r="AJ591">
            <v>3.2059228188845625E-3</v>
          </cell>
          <cell r="AK591">
            <v>3.9715452287813783E-3</v>
          </cell>
          <cell r="AL591" t="str">
            <v>AAA</v>
          </cell>
          <cell r="AM591" t="str">
            <v>Aaa</v>
          </cell>
          <cell r="AN591" t="str">
            <v>AAA</v>
          </cell>
          <cell r="AO591" t="str">
            <v>Financial</v>
          </cell>
          <cell r="AP591" t="str">
            <v>Banks</v>
          </cell>
          <cell r="AQ591" t="str">
            <v>AUSTRALIA</v>
          </cell>
          <cell r="AR591" t="str">
            <v>#N/A Field Not Applicable</v>
          </cell>
        </row>
        <row r="592">
          <cell r="A592" t="str">
            <v>CP Inc</v>
          </cell>
          <cell r="B592" t="str">
            <v>Treasury - Partners</v>
          </cell>
          <cell r="C592" t="str">
            <v>13401822</v>
          </cell>
          <cell r="D592" t="str">
            <v>USD</v>
          </cell>
          <cell r="E592" t="str">
            <v>015</v>
          </cell>
          <cell r="F592" t="str">
            <v>072</v>
          </cell>
          <cell r="G592" t="str">
            <v>HEWLETT-PACKARD CO</v>
          </cell>
          <cell r="H592" t="str">
            <v>4.5 01 MAR 2013</v>
          </cell>
          <cell r="I592" t="str">
            <v>B428236AQ6</v>
          </cell>
          <cell r="J592" t="str">
            <v>B</v>
          </cell>
          <cell r="K592" t="str">
            <v>ZZZ</v>
          </cell>
          <cell r="L592">
            <v>7406.25</v>
          </cell>
          <cell r="M592">
            <v>2088817.32</v>
          </cell>
          <cell r="N592">
            <v>2126111.2000000002</v>
          </cell>
          <cell r="O592">
            <v>2137483.25</v>
          </cell>
          <cell r="P592">
            <v>1975000</v>
          </cell>
          <cell r="Q592">
            <v>2144889.5</v>
          </cell>
          <cell r="R592" t="str">
            <v>MS    1</v>
          </cell>
          <cell r="S592">
            <v>41334</v>
          </cell>
          <cell r="T592">
            <v>2013</v>
          </cell>
          <cell r="U592">
            <v>3</v>
          </cell>
          <cell r="V592">
            <v>883</v>
          </cell>
          <cell r="W592" t="str">
            <v>MS</v>
          </cell>
          <cell r="X592">
            <v>4.5</v>
          </cell>
          <cell r="Y592">
            <v>2.2999999999999998</v>
          </cell>
          <cell r="Z592">
            <v>2.1567904436767663E-3</v>
          </cell>
          <cell r="AA592">
            <v>40451</v>
          </cell>
          <cell r="AB592">
            <v>48665.93</v>
          </cell>
          <cell r="AC592">
            <v>6.6000000000000003E-2</v>
          </cell>
          <cell r="AD592">
            <v>1</v>
          </cell>
          <cell r="AE592">
            <v>108.227</v>
          </cell>
          <cell r="AF592" t="str">
            <v>A</v>
          </cell>
          <cell r="AG592">
            <v>107.65100000000001</v>
          </cell>
          <cell r="AH592">
            <v>2</v>
          </cell>
          <cell r="AI592">
            <v>1</v>
          </cell>
          <cell r="AJ592">
            <v>1.8754699510232754E-3</v>
          </cell>
          <cell r="AK592">
            <v>2.3233602792411883E-3</v>
          </cell>
          <cell r="AL592" t="str">
            <v xml:space="preserve">A </v>
          </cell>
          <cell r="AM592" t="str">
            <v>A2</v>
          </cell>
          <cell r="AN592" t="str">
            <v xml:space="preserve">A </v>
          </cell>
          <cell r="AO592" t="str">
            <v>Technology</v>
          </cell>
          <cell r="AP592" t="str">
            <v>Computers</v>
          </cell>
          <cell r="AQ592" t="str">
            <v>UNITED STATES</v>
          </cell>
          <cell r="AR592" t="str">
            <v>#N/A Field Not Applicable</v>
          </cell>
        </row>
        <row r="593">
          <cell r="A593" t="str">
            <v>CP Inc</v>
          </cell>
          <cell r="B593" t="str">
            <v>Treasury - Partners</v>
          </cell>
          <cell r="C593" t="str">
            <v>13401822</v>
          </cell>
          <cell r="D593" t="str">
            <v>USD</v>
          </cell>
          <cell r="E593" t="str">
            <v>015</v>
          </cell>
          <cell r="F593" t="str">
            <v>072</v>
          </cell>
          <cell r="G593" t="str">
            <v>HONEYWELL INTL</v>
          </cell>
          <cell r="H593" t="str">
            <v>4.25 01 MAR 2013</v>
          </cell>
          <cell r="I593" t="str">
            <v>B438516AW6</v>
          </cell>
          <cell r="J593" t="str">
            <v>B</v>
          </cell>
          <cell r="K593" t="str">
            <v>ZZZ</v>
          </cell>
          <cell r="L593">
            <v>5312.5</v>
          </cell>
          <cell r="M593">
            <v>1504814.59</v>
          </cell>
          <cell r="N593">
            <v>1508925</v>
          </cell>
          <cell r="O593">
            <v>1622727</v>
          </cell>
          <cell r="P593">
            <v>1500000</v>
          </cell>
          <cell r="Q593">
            <v>1628039.5</v>
          </cell>
          <cell r="R593" t="str">
            <v>MS    1</v>
          </cell>
          <cell r="S593">
            <v>41334</v>
          </cell>
          <cell r="T593">
            <v>2013</v>
          </cell>
          <cell r="U593">
            <v>3</v>
          </cell>
          <cell r="V593">
            <v>883</v>
          </cell>
          <cell r="W593" t="str">
            <v>MS</v>
          </cell>
          <cell r="X593">
            <v>4.25</v>
          </cell>
          <cell r="Y593">
            <v>2.31</v>
          </cell>
          <cell r="Z593">
            <v>1.5605390039299387E-3</v>
          </cell>
          <cell r="AA593">
            <v>40451</v>
          </cell>
          <cell r="AB593">
            <v>117912.41</v>
          </cell>
          <cell r="AC593">
            <v>6.6400000000000001E-2</v>
          </cell>
          <cell r="AD593">
            <v>1</v>
          </cell>
          <cell r="AE593">
            <v>108.182</v>
          </cell>
          <cell r="AF593" t="str">
            <v>A</v>
          </cell>
          <cell r="AG593">
            <v>100.595</v>
          </cell>
          <cell r="AH593">
            <v>4.0999999999999996</v>
          </cell>
          <cell r="AI593">
            <v>0.8</v>
          </cell>
          <cell r="AJ593">
            <v>2.7697878424730511E-3</v>
          </cell>
          <cell r="AK593">
            <v>3.4312546845210283E-3</v>
          </cell>
          <cell r="AL593" t="str">
            <v xml:space="preserve">A </v>
          </cell>
          <cell r="AM593" t="str">
            <v>A2</v>
          </cell>
          <cell r="AN593" t="str">
            <v xml:space="preserve">A </v>
          </cell>
          <cell r="AO593" t="str">
            <v>Industrial</v>
          </cell>
          <cell r="AP593" t="str">
            <v>Miscellaneous Manufactur</v>
          </cell>
          <cell r="AQ593" t="str">
            <v>UNITED STATES</v>
          </cell>
          <cell r="AR593" t="str">
            <v>#N/A Field Not Applicable</v>
          </cell>
        </row>
        <row r="594">
          <cell r="A594" t="str">
            <v>CP Inc</v>
          </cell>
          <cell r="B594" t="str">
            <v>Treasury - Partners</v>
          </cell>
          <cell r="C594" t="str">
            <v>13401822</v>
          </cell>
          <cell r="D594" t="str">
            <v>USD</v>
          </cell>
          <cell r="E594" t="str">
            <v>285</v>
          </cell>
          <cell r="F594" t="str">
            <v>072</v>
          </cell>
          <cell r="G594" t="str">
            <v>MACQUARIE BANK CP Ltd</v>
          </cell>
          <cell r="H594" t="str">
            <v>3.3 17 JUL 2014</v>
          </cell>
          <cell r="I594" t="str">
            <v>B55607EAL4</v>
          </cell>
          <cell r="J594" t="str">
            <v>B</v>
          </cell>
          <cell r="K594" t="str">
            <v>ZZZ</v>
          </cell>
          <cell r="L594">
            <v>33916.67</v>
          </cell>
          <cell r="M594">
            <v>5327673.0999999996</v>
          </cell>
          <cell r="N594">
            <v>5336900</v>
          </cell>
          <cell r="O594">
            <v>5328400</v>
          </cell>
          <cell r="P594">
            <v>5000000</v>
          </cell>
          <cell r="Q594">
            <v>5362316.67</v>
          </cell>
          <cell r="R594" t="str">
            <v>JJ   17</v>
          </cell>
          <cell r="S594">
            <v>41837</v>
          </cell>
          <cell r="T594">
            <v>2014</v>
          </cell>
          <cell r="U594">
            <v>7</v>
          </cell>
          <cell r="V594">
            <v>1386</v>
          </cell>
          <cell r="W594" t="str">
            <v>MS</v>
          </cell>
          <cell r="X594">
            <v>3.3</v>
          </cell>
          <cell r="Y594">
            <v>3.56</v>
          </cell>
          <cell r="Z594">
            <v>8.5146582555656602E-3</v>
          </cell>
          <cell r="AA594">
            <v>40451</v>
          </cell>
          <cell r="AB594">
            <v>726.9</v>
          </cell>
          <cell r="AC594">
            <v>0.14910000000000001</v>
          </cell>
          <cell r="AD594">
            <v>1</v>
          </cell>
          <cell r="AE594">
            <v>106.568</v>
          </cell>
          <cell r="AF594" t="str">
            <v>AAA</v>
          </cell>
          <cell r="AG594">
            <v>106.738</v>
          </cell>
          <cell r="AH594">
            <v>1.5</v>
          </cell>
          <cell r="AI594">
            <v>1.5</v>
          </cell>
          <cell r="AJ594">
            <v>3.5876369054349691E-3</v>
          </cell>
          <cell r="AK594">
            <v>4.4444183591848636E-3</v>
          </cell>
          <cell r="AL594" t="str">
            <v>AAA</v>
          </cell>
          <cell r="AM594" t="str">
            <v>Aaa</v>
          </cell>
          <cell r="AN594" t="str">
            <v>AAA</v>
          </cell>
          <cell r="AO594" t="str">
            <v>Financial</v>
          </cell>
          <cell r="AP594" t="str">
            <v>Diversified Finan Serv</v>
          </cell>
          <cell r="AQ594" t="str">
            <v>AUSTRALIA</v>
          </cell>
          <cell r="AR594" t="str">
            <v>#N/A Field Not Applicable</v>
          </cell>
        </row>
        <row r="595">
          <cell r="A595" t="str">
            <v>CP Inc</v>
          </cell>
          <cell r="B595" t="str">
            <v>Treasury - Partners</v>
          </cell>
          <cell r="C595" t="str">
            <v>13401822</v>
          </cell>
          <cell r="D595" t="str">
            <v>USD</v>
          </cell>
          <cell r="E595" t="str">
            <v>005</v>
          </cell>
          <cell r="F595" t="str">
            <v>072</v>
          </cell>
          <cell r="G595" t="str">
            <v>ROYAL BANK OF CANADA</v>
          </cell>
          <cell r="H595" t="str">
            <v>2.25 15 MAR 2013</v>
          </cell>
          <cell r="I595" t="str">
            <v>B78009JVK8</v>
          </cell>
          <cell r="J595" t="str">
            <v>B</v>
          </cell>
          <cell r="K595" t="str">
            <v>ZZZ</v>
          </cell>
          <cell r="L595">
            <v>3000</v>
          </cell>
          <cell r="M595">
            <v>3027760.2</v>
          </cell>
          <cell r="N595">
            <v>3036900</v>
          </cell>
          <cell r="O595">
            <v>3105960</v>
          </cell>
          <cell r="P595">
            <v>3000000</v>
          </cell>
          <cell r="Q595">
            <v>3108960</v>
          </cell>
          <cell r="R595" t="str">
            <v>MS   15</v>
          </cell>
          <cell r="S595">
            <v>41348</v>
          </cell>
          <cell r="T595">
            <v>2013</v>
          </cell>
          <cell r="U595">
            <v>3</v>
          </cell>
          <cell r="V595">
            <v>897</v>
          </cell>
          <cell r="W595" t="str">
            <v>MS</v>
          </cell>
          <cell r="X595">
            <v>2.25</v>
          </cell>
          <cell r="Y595">
            <v>2.4</v>
          </cell>
          <cell r="Z595">
            <v>3.2622134370300353E-3</v>
          </cell>
          <cell r="AA595">
            <v>40451</v>
          </cell>
          <cell r="AB595">
            <v>78199.8</v>
          </cell>
          <cell r="AC595">
            <v>7.0199999999999999E-2</v>
          </cell>
          <cell r="AD595">
            <v>1</v>
          </cell>
          <cell r="AE595">
            <v>103.53200000000001</v>
          </cell>
          <cell r="AF595" t="str">
            <v>AA-</v>
          </cell>
          <cell r="AG595">
            <v>101.23</v>
          </cell>
          <cell r="AH595">
            <v>1.9</v>
          </cell>
          <cell r="AI595">
            <v>0.8</v>
          </cell>
          <cell r="AJ595">
            <v>2.5825856376487776E-3</v>
          </cell>
          <cell r="AK595">
            <v>3.1993457879600446E-3</v>
          </cell>
          <cell r="AL595" t="str">
            <v>AA-</v>
          </cell>
          <cell r="AM595" t="str">
            <v>Aaa /*-</v>
          </cell>
          <cell r="AN595" t="str">
            <v>AA-</v>
          </cell>
          <cell r="AO595" t="str">
            <v>Financial</v>
          </cell>
          <cell r="AP595" t="str">
            <v>Banks</v>
          </cell>
          <cell r="AQ595" t="str">
            <v>CANADA</v>
          </cell>
          <cell r="AR595" t="str">
            <v>#N/A Field Not Applicable</v>
          </cell>
        </row>
        <row r="596">
          <cell r="A596" t="str">
            <v>CP Inc</v>
          </cell>
          <cell r="B596" t="str">
            <v>Treasury - Partners</v>
          </cell>
          <cell r="C596" t="str">
            <v>13401822</v>
          </cell>
          <cell r="D596" t="str">
            <v>USD</v>
          </cell>
          <cell r="E596" t="str">
            <v>015</v>
          </cell>
          <cell r="F596" t="str">
            <v>072</v>
          </cell>
          <cell r="G596" t="str">
            <v>CHEVRON CORP</v>
          </cell>
          <cell r="H596" t="str">
            <v>3.45 03 MAR 2012</v>
          </cell>
          <cell r="I596" t="str">
            <v>BEH7402538</v>
          </cell>
          <cell r="J596" t="str">
            <v>B</v>
          </cell>
          <cell r="K596" t="str">
            <v>CAL</v>
          </cell>
          <cell r="L596">
            <v>12075</v>
          </cell>
          <cell r="M596">
            <v>4584335.49</v>
          </cell>
          <cell r="N596">
            <v>4657950</v>
          </cell>
          <cell r="O596">
            <v>4672968.75</v>
          </cell>
          <cell r="P596">
            <v>4500000</v>
          </cell>
          <cell r="Q596">
            <v>4685043.75</v>
          </cell>
          <cell r="R596" t="str">
            <v>MS    3</v>
          </cell>
          <cell r="S596">
            <v>40971</v>
          </cell>
          <cell r="T596">
            <v>2012</v>
          </cell>
          <cell r="U596">
            <v>3</v>
          </cell>
          <cell r="V596">
            <v>520</v>
          </cell>
          <cell r="W596" t="str">
            <v>MS</v>
          </cell>
          <cell r="X596">
            <v>3.45</v>
          </cell>
          <cell r="Y596">
            <v>1.4</v>
          </cell>
          <cell r="Z596">
            <v>2.8812708331206263E-3</v>
          </cell>
          <cell r="AA596">
            <v>40451</v>
          </cell>
          <cell r="AB596">
            <v>88633.26</v>
          </cell>
          <cell r="AC596">
            <v>2.6600000000000002E-2</v>
          </cell>
          <cell r="AD596">
            <v>1</v>
          </cell>
          <cell r="AE596">
            <v>103.84399999999999</v>
          </cell>
          <cell r="AF596" t="str">
            <v>AA</v>
          </cell>
          <cell r="AG596">
            <v>103.51</v>
          </cell>
          <cell r="AH596">
            <v>2.1</v>
          </cell>
          <cell r="AI596">
            <v>0.7</v>
          </cell>
          <cell r="AJ596">
            <v>4.3219062496809403E-3</v>
          </cell>
          <cell r="AK596">
            <v>5.354042225861463E-3</v>
          </cell>
          <cell r="AL596" t="str">
            <v>AA</v>
          </cell>
          <cell r="AM596" t="str">
            <v>Aa1</v>
          </cell>
          <cell r="AN596" t="str">
            <v>AA</v>
          </cell>
          <cell r="AO596" t="str">
            <v>Energy</v>
          </cell>
          <cell r="AP596" t="str">
            <v>Oil&amp;Gas</v>
          </cell>
          <cell r="AQ596" t="str">
            <v>UNITED STATES</v>
          </cell>
          <cell r="AR596" t="str">
            <v>#N/A Field Not Applicable</v>
          </cell>
        </row>
        <row r="597">
          <cell r="A597" t="str">
            <v>CP Ltd</v>
          </cell>
          <cell r="B597" t="str">
            <v>BlackRock</v>
          </cell>
          <cell r="C597" t="str">
            <v>13407172</v>
          </cell>
          <cell r="D597" t="str">
            <v>USD</v>
          </cell>
          <cell r="E597" t="str">
            <v>015</v>
          </cell>
          <cell r="F597" t="str">
            <v>072</v>
          </cell>
          <cell r="G597" t="str">
            <v>CITIGROUP INC FDIC G</v>
          </cell>
          <cell r="H597" t="str">
            <v>2.875 DEC 09 11</v>
          </cell>
          <cell r="I597" t="str">
            <v>17313UAA7</v>
          </cell>
          <cell r="J597" t="str">
            <v>B</v>
          </cell>
          <cell r="K597" t="str">
            <v>ZZZ</v>
          </cell>
          <cell r="L597">
            <v>17888.89</v>
          </cell>
          <cell r="M597">
            <v>2042679.67</v>
          </cell>
          <cell r="N597">
            <v>2071100</v>
          </cell>
          <cell r="O597">
            <v>2057800</v>
          </cell>
          <cell r="P597">
            <v>2000000</v>
          </cell>
          <cell r="Q597">
            <v>2075688.89</v>
          </cell>
          <cell r="R597" t="str">
            <v>JD    9</v>
          </cell>
          <cell r="S597">
            <v>40886</v>
          </cell>
          <cell r="T597">
            <v>2011</v>
          </cell>
          <cell r="U597">
            <v>12</v>
          </cell>
          <cell r="V597">
            <v>435</v>
          </cell>
          <cell r="W597" t="str">
            <v>MS</v>
          </cell>
          <cell r="X597">
            <v>2.875</v>
          </cell>
          <cell r="Y597">
            <v>1.17</v>
          </cell>
          <cell r="Z597">
            <v>1.0729161510786959E-3</v>
          </cell>
          <cell r="AA597">
            <v>40451</v>
          </cell>
          <cell r="AB597">
            <v>15120.33</v>
          </cell>
          <cell r="AC597">
            <v>1.9599999999999999E-2</v>
          </cell>
          <cell r="AD597">
            <v>1</v>
          </cell>
          <cell r="AE597">
            <v>102.89</v>
          </cell>
          <cell r="AF597" t="str">
            <v>AAA</v>
          </cell>
          <cell r="AG597">
            <v>103.55500000000001</v>
          </cell>
          <cell r="AH597">
            <v>1.1000000000000001</v>
          </cell>
          <cell r="AI597">
            <v>0.4</v>
          </cell>
          <cell r="AJ597">
            <v>1.0087245864842443E-3</v>
          </cell>
          <cell r="AK597">
            <v>1.249623133472641E-3</v>
          </cell>
          <cell r="AL597" t="str">
            <v>AAA</v>
          </cell>
          <cell r="AM597" t="str">
            <v>Aaa</v>
          </cell>
          <cell r="AN597" t="str">
            <v>AAA</v>
          </cell>
          <cell r="AO597" t="str">
            <v>Financial</v>
          </cell>
          <cell r="AP597" t="str">
            <v>Banks</v>
          </cell>
          <cell r="AQ597" t="str">
            <v>UNITED STATES</v>
          </cell>
          <cell r="AR597" t="str">
            <v>#N/A Field Not Applicable</v>
          </cell>
        </row>
        <row r="598">
          <cell r="A598" t="str">
            <v>CP Ltd</v>
          </cell>
          <cell r="B598" t="str">
            <v>BlackRock</v>
          </cell>
          <cell r="C598" t="str">
            <v>13407172</v>
          </cell>
          <cell r="D598" t="str">
            <v>USD</v>
          </cell>
          <cell r="E598" t="str">
            <v>015</v>
          </cell>
          <cell r="F598" t="str">
            <v>072</v>
          </cell>
          <cell r="G598" t="str">
            <v>HSBC USA INC FDIC</v>
          </cell>
          <cell r="H598" t="str">
            <v>3.125 DEC 16 11</v>
          </cell>
          <cell r="I598" t="str">
            <v>4042EPAA5</v>
          </cell>
          <cell r="J598" t="str">
            <v>B</v>
          </cell>
          <cell r="K598" t="str">
            <v>ZZZ</v>
          </cell>
          <cell r="L598">
            <v>32174.48</v>
          </cell>
          <cell r="M598">
            <v>3613254.66</v>
          </cell>
          <cell r="N598">
            <v>3671969.36</v>
          </cell>
          <cell r="O598">
            <v>3644089.6</v>
          </cell>
          <cell r="P598">
            <v>3530000</v>
          </cell>
          <cell r="Q598">
            <v>3676264.08</v>
          </cell>
          <cell r="R598" t="str">
            <v>JD   16</v>
          </cell>
          <cell r="S598">
            <v>40893</v>
          </cell>
          <cell r="T598">
            <v>2011</v>
          </cell>
          <cell r="U598">
            <v>12</v>
          </cell>
          <cell r="V598">
            <v>442</v>
          </cell>
          <cell r="W598" t="str">
            <v>MS</v>
          </cell>
          <cell r="X598">
            <v>3.125</v>
          </cell>
          <cell r="Y598">
            <v>1.19</v>
          </cell>
          <cell r="Z598">
            <v>1.930301674937169E-3</v>
          </cell>
          <cell r="AA598">
            <v>40451</v>
          </cell>
          <cell r="AB598">
            <v>30834.94</v>
          </cell>
          <cell r="AC598">
            <v>2.0199999999999999E-2</v>
          </cell>
          <cell r="AD598">
            <v>1</v>
          </cell>
          <cell r="AE598">
            <v>103.23200000000001</v>
          </cell>
          <cell r="AF598" t="str">
            <v>AAA</v>
          </cell>
          <cell r="AG598">
            <v>104.02200000000001</v>
          </cell>
          <cell r="AH598">
            <v>1.2</v>
          </cell>
          <cell r="AI598">
            <v>0.4</v>
          </cell>
          <cell r="AJ598">
            <v>1.9465226974156328E-3</v>
          </cell>
          <cell r="AK598">
            <v>2.4113814861973066E-3</v>
          </cell>
          <cell r="AL598" t="str">
            <v>AAA</v>
          </cell>
          <cell r="AM598" t="str">
            <v>Aaa</v>
          </cell>
          <cell r="AN598" t="str">
            <v>AAA</v>
          </cell>
          <cell r="AO598" t="str">
            <v>Financial</v>
          </cell>
          <cell r="AP598" t="str">
            <v>Banks</v>
          </cell>
          <cell r="AQ598" t="str">
            <v>UNITED STATES</v>
          </cell>
          <cell r="AR598" t="str">
            <v>#N/A Field Not Applicable</v>
          </cell>
        </row>
        <row r="599">
          <cell r="A599" t="str">
            <v>CP Ltd</v>
          </cell>
          <cell r="B599" t="str">
            <v>BlackRock</v>
          </cell>
          <cell r="C599" t="str">
            <v>13407172</v>
          </cell>
          <cell r="D599" t="str">
            <v>USD</v>
          </cell>
          <cell r="E599" t="str">
            <v>575</v>
          </cell>
          <cell r="F599" t="str">
            <v>072</v>
          </cell>
          <cell r="G599" t="str">
            <v>NOVARTIS CAPITAL COR</v>
          </cell>
          <cell r="H599" t="str">
            <v>4.125 FEB 10 14</v>
          </cell>
          <cell r="I599" t="str">
            <v>66989HAA6</v>
          </cell>
          <cell r="J599" t="str">
            <v>B</v>
          </cell>
          <cell r="K599" t="str">
            <v>CAL</v>
          </cell>
          <cell r="L599">
            <v>4382.8100000000004</v>
          </cell>
          <cell r="M599">
            <v>779750.5</v>
          </cell>
          <cell r="N599">
            <v>788617.5</v>
          </cell>
          <cell r="O599">
            <v>818985</v>
          </cell>
          <cell r="P599">
            <v>750000</v>
          </cell>
          <cell r="Q599">
            <v>823367.81</v>
          </cell>
          <cell r="R599" t="str">
            <v>FA   10</v>
          </cell>
          <cell r="S599">
            <v>41680</v>
          </cell>
          <cell r="T599">
            <v>2014</v>
          </cell>
          <cell r="U599">
            <v>2</v>
          </cell>
          <cell r="V599">
            <v>1229</v>
          </cell>
          <cell r="W599" t="str">
            <v>MS</v>
          </cell>
          <cell r="X599">
            <v>4.125</v>
          </cell>
          <cell r="Y599">
            <v>3.15</v>
          </cell>
          <cell r="Z599">
            <v>1.1026707905081258E-3</v>
          </cell>
          <cell r="AA599">
            <v>40451</v>
          </cell>
          <cell r="AB599">
            <v>39234.5</v>
          </cell>
          <cell r="AC599">
            <v>0.11840000000000001</v>
          </cell>
          <cell r="AD599">
            <v>1</v>
          </cell>
          <cell r="AE599">
            <v>109.19799999999999</v>
          </cell>
          <cell r="AF599" t="str">
            <v>AA-</v>
          </cell>
          <cell r="AG599">
            <v>105.149</v>
          </cell>
          <cell r="AH599">
            <v>2.9</v>
          </cell>
          <cell r="AI599">
            <v>1.3</v>
          </cell>
          <cell r="AJ599">
            <v>1.0151572357058934E-3</v>
          </cell>
          <cell r="AK599">
            <v>1.2575919957216561E-3</v>
          </cell>
          <cell r="AL599" t="str">
            <v>AA-</v>
          </cell>
          <cell r="AM599" t="str">
            <v>Aa2</v>
          </cell>
          <cell r="AN599" t="str">
            <v>AA-</v>
          </cell>
          <cell r="AO599" t="str">
            <v>Consumer, Non-cyclical</v>
          </cell>
          <cell r="AP599" t="str">
            <v>Pharmaceuticals</v>
          </cell>
          <cell r="AQ599" t="str">
            <v>UNITED STATES</v>
          </cell>
          <cell r="AR599" t="str">
            <v>#N/A Field Not Applicable</v>
          </cell>
        </row>
        <row r="600">
          <cell r="A600" t="str">
            <v>CP Ltd</v>
          </cell>
          <cell r="B600" t="str">
            <v>BlackRock</v>
          </cell>
          <cell r="C600" t="str">
            <v>13407172</v>
          </cell>
          <cell r="D600" t="str">
            <v>USD</v>
          </cell>
          <cell r="E600" t="str">
            <v>015</v>
          </cell>
          <cell r="F600" t="str">
            <v>072</v>
          </cell>
          <cell r="G600" t="str">
            <v>TARGET CORP</v>
          </cell>
          <cell r="H600" t="str">
            <v>5.125 JAN 15 13</v>
          </cell>
          <cell r="I600" t="str">
            <v>87612EAT3</v>
          </cell>
          <cell r="J600" t="str">
            <v>B</v>
          </cell>
          <cell r="K600" t="str">
            <v>CAL</v>
          </cell>
          <cell r="L600">
            <v>22179.86</v>
          </cell>
          <cell r="M600">
            <v>2221140.94</v>
          </cell>
          <cell r="N600">
            <v>2247517.5</v>
          </cell>
          <cell r="O600">
            <v>2238343.75</v>
          </cell>
          <cell r="P600">
            <v>2050000</v>
          </cell>
          <cell r="Q600">
            <v>2260523.61</v>
          </cell>
          <cell r="R600" t="str">
            <v>JJ   15</v>
          </cell>
          <cell r="S600">
            <v>41289</v>
          </cell>
          <cell r="T600">
            <v>2013</v>
          </cell>
          <cell r="U600">
            <v>1</v>
          </cell>
          <cell r="V600">
            <v>838</v>
          </cell>
          <cell r="W600" t="str">
            <v>MS</v>
          </cell>
          <cell r="X600">
            <v>5.125</v>
          </cell>
          <cell r="Y600">
            <v>2.16</v>
          </cell>
          <cell r="Z600">
            <v>2.1538205826224185E-3</v>
          </cell>
          <cell r="AA600">
            <v>40451</v>
          </cell>
          <cell r="AB600">
            <v>17202.810000000001</v>
          </cell>
          <cell r="AC600">
            <v>5.9200000000000003E-2</v>
          </cell>
          <cell r="AD600">
            <v>1</v>
          </cell>
          <cell r="AE600">
            <v>109.18799999999999</v>
          </cell>
          <cell r="AF600" t="str">
            <v>A+</v>
          </cell>
          <cell r="AG600">
            <v>109.63500000000001</v>
          </cell>
          <cell r="AH600">
            <v>1.4</v>
          </cell>
          <cell r="AI600">
            <v>1.1000000000000001</v>
          </cell>
          <cell r="AJ600">
            <v>1.3959948220700861E-3</v>
          </cell>
          <cell r="AK600">
            <v>1.7293793045601059E-3</v>
          </cell>
          <cell r="AL600" t="str">
            <v xml:space="preserve">A+ </v>
          </cell>
          <cell r="AM600" t="str">
            <v>A2</v>
          </cell>
          <cell r="AN600" t="str">
            <v xml:space="preserve">A+ </v>
          </cell>
          <cell r="AO600" t="str">
            <v>Consumer, Cyclical</v>
          </cell>
          <cell r="AP600" t="str">
            <v>Retail</v>
          </cell>
          <cell r="AQ600" t="str">
            <v>UNITED STATES</v>
          </cell>
          <cell r="AR600" t="str">
            <v>#N/A Field Not Applicable</v>
          </cell>
        </row>
        <row r="601">
          <cell r="A601" t="str">
            <v>CP Ltd</v>
          </cell>
          <cell r="B601" t="str">
            <v>BlackRock</v>
          </cell>
          <cell r="C601" t="str">
            <v>13407172</v>
          </cell>
          <cell r="D601" t="str">
            <v>USD</v>
          </cell>
          <cell r="E601" t="str">
            <v>285</v>
          </cell>
          <cell r="F601" t="str">
            <v>072</v>
          </cell>
          <cell r="G601" t="str">
            <v>WESTPAC BKG CORP</v>
          </cell>
          <cell r="H601" t="str">
            <v>2.250 NOV 19 12</v>
          </cell>
          <cell r="I601" t="str">
            <v>961214BJ1</v>
          </cell>
          <cell r="J601" t="str">
            <v>B</v>
          </cell>
          <cell r="K601" t="str">
            <v>ZZZ</v>
          </cell>
          <cell r="L601">
            <v>33287.67</v>
          </cell>
          <cell r="M601">
            <v>4037312.07</v>
          </cell>
          <cell r="N601">
            <v>4042000</v>
          </cell>
          <cell r="O601">
            <v>4077500</v>
          </cell>
          <cell r="P601">
            <v>4000000</v>
          </cell>
          <cell r="Q601">
            <v>4110787.67</v>
          </cell>
          <cell r="R601" t="str">
            <v>MN   19</v>
          </cell>
          <cell r="S601">
            <v>41232</v>
          </cell>
          <cell r="T601">
            <v>2012</v>
          </cell>
          <cell r="U601">
            <v>11</v>
          </cell>
          <cell r="V601">
            <v>781</v>
          </cell>
          <cell r="W601" t="str">
            <v>MS</v>
          </cell>
          <cell r="X601">
            <v>2.25</v>
          </cell>
          <cell r="Y601">
            <v>2.0699999999999998</v>
          </cell>
          <cell r="Z601">
            <v>3.7518228169638014E-3</v>
          </cell>
          <cell r="AA601">
            <v>40451</v>
          </cell>
          <cell r="AB601">
            <v>40187.93</v>
          </cell>
          <cell r="AC601">
            <v>5.3899999999999997E-2</v>
          </cell>
          <cell r="AD601">
            <v>1</v>
          </cell>
          <cell r="AE601">
            <v>101.93799999999999</v>
          </cell>
          <cell r="AF601" t="str">
            <v>AA</v>
          </cell>
          <cell r="AG601">
            <v>101.05</v>
          </cell>
          <cell r="AH601">
            <v>1.8</v>
          </cell>
          <cell r="AI601">
            <v>1.3</v>
          </cell>
          <cell r="AJ601">
            <v>3.2624546234467839E-3</v>
          </cell>
          <cell r="AK601">
            <v>4.0415776754020392E-3</v>
          </cell>
          <cell r="AL601" t="str">
            <v>AA</v>
          </cell>
          <cell r="AM601" t="str">
            <v>Aa1</v>
          </cell>
          <cell r="AN601" t="str">
            <v>AA</v>
          </cell>
          <cell r="AO601" t="str">
            <v>Financial</v>
          </cell>
          <cell r="AP601" t="str">
            <v>Banks</v>
          </cell>
          <cell r="AQ601" t="str">
            <v>AUSTRALIA</v>
          </cell>
          <cell r="AR601" t="str">
            <v>#N/A Field Not Applicable</v>
          </cell>
        </row>
        <row r="602">
          <cell r="A602" t="str">
            <v>CP Ltd</v>
          </cell>
          <cell r="B602" t="str">
            <v>BlackRock</v>
          </cell>
          <cell r="C602" t="str">
            <v>13407172</v>
          </cell>
          <cell r="D602" t="str">
            <v>USD</v>
          </cell>
          <cell r="E602" t="str">
            <v>015</v>
          </cell>
          <cell r="F602" t="str">
            <v>072</v>
          </cell>
          <cell r="G602" t="str">
            <v>ALABAMA POWER CO</v>
          </cell>
          <cell r="H602" t="str">
            <v>4.85 15 DEC 2012</v>
          </cell>
          <cell r="I602" t="str">
            <v>B010392EY0</v>
          </cell>
          <cell r="J602" t="str">
            <v>B</v>
          </cell>
          <cell r="K602" t="str">
            <v>ZZZ</v>
          </cell>
          <cell r="L602">
            <v>10710.42</v>
          </cell>
          <cell r="M602">
            <v>795863.6</v>
          </cell>
          <cell r="N602">
            <v>816690</v>
          </cell>
          <cell r="O602">
            <v>811417.5</v>
          </cell>
          <cell r="P602">
            <v>750000</v>
          </cell>
          <cell r="Q602">
            <v>822127.92</v>
          </cell>
          <cell r="R602" t="str">
            <v>JD   15</v>
          </cell>
          <cell r="S602">
            <v>41258</v>
          </cell>
          <cell r="T602">
            <v>2012</v>
          </cell>
          <cell r="U602">
            <v>12</v>
          </cell>
          <cell r="V602">
            <v>807</v>
          </cell>
          <cell r="W602" t="str">
            <v>MS</v>
          </cell>
          <cell r="X602">
            <v>4.8499999999999996</v>
          </cell>
          <cell r="Y602">
            <v>2.09</v>
          </cell>
          <cell r="Z602">
            <v>7.4673169069868774E-4</v>
          </cell>
          <cell r="AA602">
            <v>40451</v>
          </cell>
          <cell r="AB602">
            <v>15553.9</v>
          </cell>
          <cell r="AC602">
            <v>5.5500000000000001E-2</v>
          </cell>
          <cell r="AD602">
            <v>1</v>
          </cell>
          <cell r="AE602">
            <v>108.18899999999999</v>
          </cell>
          <cell r="AF602" t="str">
            <v>A</v>
          </cell>
          <cell r="AG602">
            <v>108.892</v>
          </cell>
          <cell r="AH602">
            <v>2</v>
          </cell>
          <cell r="AI602">
            <v>1.1000000000000001</v>
          </cell>
          <cell r="AJ602">
            <v>7.1457578057290694E-4</v>
          </cell>
          <cell r="AK602">
            <v>8.8522718489039405E-4</v>
          </cell>
          <cell r="AL602" t="str">
            <v xml:space="preserve">A </v>
          </cell>
          <cell r="AM602" t="str">
            <v>A2</v>
          </cell>
          <cell r="AN602" t="str">
            <v xml:space="preserve">A </v>
          </cell>
          <cell r="AO602" t="str">
            <v>Utilities</v>
          </cell>
          <cell r="AP602" t="str">
            <v>Electric</v>
          </cell>
          <cell r="AQ602" t="str">
            <v>UNITED STATES</v>
          </cell>
          <cell r="AR602" t="str">
            <v>#N/A Field Not Applicable</v>
          </cell>
        </row>
        <row r="603">
          <cell r="A603" t="str">
            <v>CP Ltd</v>
          </cell>
          <cell r="B603" t="str">
            <v>BlackRock</v>
          </cell>
          <cell r="C603" t="str">
            <v>13407172</v>
          </cell>
          <cell r="D603" t="str">
            <v>USD</v>
          </cell>
          <cell r="E603" t="str">
            <v>015</v>
          </cell>
          <cell r="F603" t="str">
            <v>072</v>
          </cell>
          <cell r="G603" t="str">
            <v>AMERICAN EXPRESS BK</v>
          </cell>
          <cell r="H603" t="str">
            <v>3.15 09 DEC 2011</v>
          </cell>
          <cell r="I603" t="str">
            <v>B02580HAC0</v>
          </cell>
          <cell r="J603" t="str">
            <v>B</v>
          </cell>
          <cell r="K603" t="str">
            <v>ZZZ</v>
          </cell>
          <cell r="L603">
            <v>21560</v>
          </cell>
          <cell r="M603">
            <v>2256870.0299999998</v>
          </cell>
          <cell r="N603">
            <v>2295788</v>
          </cell>
          <cell r="O603">
            <v>2268310</v>
          </cell>
          <cell r="P603">
            <v>2200000</v>
          </cell>
          <cell r="Q603">
            <v>2289870</v>
          </cell>
          <cell r="R603" t="str">
            <v>JD    9</v>
          </cell>
          <cell r="S603">
            <v>40886</v>
          </cell>
          <cell r="T603">
            <v>2011</v>
          </cell>
          <cell r="U603">
            <v>12</v>
          </cell>
          <cell r="V603">
            <v>435</v>
          </cell>
          <cell r="W603" t="str">
            <v>MS</v>
          </cell>
          <cell r="X603">
            <v>3.15</v>
          </cell>
          <cell r="Y603">
            <v>1.17</v>
          </cell>
          <cell r="Z603">
            <v>1.1854194965735675E-3</v>
          </cell>
          <cell r="AA603">
            <v>40451</v>
          </cell>
          <cell r="AB603">
            <v>11439.97</v>
          </cell>
          <cell r="AC603">
            <v>1.9599999999999999E-2</v>
          </cell>
          <cell r="AD603">
            <v>1</v>
          </cell>
          <cell r="AE603">
            <v>103.105</v>
          </cell>
          <cell r="AF603" t="str">
            <v>AAA</v>
          </cell>
          <cell r="AG603">
            <v>104.354</v>
          </cell>
          <cell r="AH603">
            <v>1</v>
          </cell>
          <cell r="AI603">
            <v>0.5</v>
          </cell>
          <cell r="AJ603">
            <v>1.0131790569004851E-3</v>
          </cell>
          <cell r="AK603">
            <v>1.2551413981745107E-3</v>
          </cell>
          <cell r="AL603" t="str">
            <v>AAA</v>
          </cell>
          <cell r="AM603" t="str">
            <v>Aaa</v>
          </cell>
          <cell r="AN603" t="str">
            <v>AAA</v>
          </cell>
          <cell r="AO603" t="str">
            <v>Financial</v>
          </cell>
          <cell r="AP603" t="str">
            <v>Banks</v>
          </cell>
          <cell r="AQ603" t="str">
            <v>UNITED STATES</v>
          </cell>
          <cell r="AR603" t="str">
            <v>#N/A Field Not Applicable</v>
          </cell>
        </row>
        <row r="604">
          <cell r="A604" t="str">
            <v>CP Ltd</v>
          </cell>
          <cell r="B604" t="str">
            <v>BlackRock</v>
          </cell>
          <cell r="C604" t="str">
            <v>13407172</v>
          </cell>
          <cell r="D604" t="str">
            <v>USD</v>
          </cell>
          <cell r="E604" t="str">
            <v>270</v>
          </cell>
          <cell r="F604" t="str">
            <v>072</v>
          </cell>
          <cell r="G604" t="str">
            <v>ASTRAZENECA PLC</v>
          </cell>
          <cell r="H604" t="str">
            <v>5.4 15 SEP 2012</v>
          </cell>
          <cell r="I604" t="str">
            <v>B046353AC2</v>
          </cell>
          <cell r="J604" t="str">
            <v>B</v>
          </cell>
          <cell r="K604" t="str">
            <v>CAL</v>
          </cell>
          <cell r="L604">
            <v>4080</v>
          </cell>
          <cell r="M604">
            <v>1811059.76</v>
          </cell>
          <cell r="N604">
            <v>1865580</v>
          </cell>
          <cell r="O604">
            <v>1852167</v>
          </cell>
          <cell r="P604">
            <v>1700000</v>
          </cell>
          <cell r="Q604">
            <v>1856247</v>
          </cell>
          <cell r="R604" t="str">
            <v>MS   15</v>
          </cell>
          <cell r="S604">
            <v>41167</v>
          </cell>
          <cell r="T604">
            <v>2012</v>
          </cell>
          <cell r="U604">
            <v>9</v>
          </cell>
          <cell r="V604">
            <v>716</v>
          </cell>
          <cell r="W604" t="str">
            <v>MS</v>
          </cell>
          <cell r="X604">
            <v>5.4</v>
          </cell>
          <cell r="Y604">
            <v>1.88</v>
          </cell>
          <cell r="Z604">
            <v>1.5285170413199079E-3</v>
          </cell>
          <cell r="AA604">
            <v>40451</v>
          </cell>
          <cell r="AB604">
            <v>41107.24</v>
          </cell>
          <cell r="AC604">
            <v>4.5400000000000003E-2</v>
          </cell>
          <cell r="AD604">
            <v>1</v>
          </cell>
          <cell r="AE604">
            <v>108.95100000000001</v>
          </cell>
          <cell r="AF604" t="str">
            <v>AA-</v>
          </cell>
          <cell r="AG604">
            <v>109.74</v>
          </cell>
          <cell r="AH604">
            <v>2</v>
          </cell>
          <cell r="AI604">
            <v>0.8</v>
          </cell>
          <cell r="AJ604">
            <v>1.6260819588509658E-3</v>
          </cell>
          <cell r="AK604">
            <v>2.0144146974595553E-3</v>
          </cell>
          <cell r="AL604" t="str">
            <v>AA-</v>
          </cell>
          <cell r="AM604" t="str">
            <v>A1</v>
          </cell>
          <cell r="AN604" t="str">
            <v>AA-</v>
          </cell>
          <cell r="AO604" t="str">
            <v>Consumer, Non-cyclical</v>
          </cell>
          <cell r="AP604" t="str">
            <v>Pharmaceuticals</v>
          </cell>
          <cell r="AQ604" t="str">
            <v>BRITAIN</v>
          </cell>
          <cell r="AR604" t="str">
            <v>#N/A Field Not Applicable</v>
          </cell>
        </row>
        <row r="605">
          <cell r="A605" t="str">
            <v>CP Ltd</v>
          </cell>
          <cell r="B605" t="str">
            <v>BlackRock</v>
          </cell>
          <cell r="C605" t="str">
            <v>13407172</v>
          </cell>
          <cell r="D605" t="str">
            <v>USD</v>
          </cell>
          <cell r="E605" t="str">
            <v>015</v>
          </cell>
          <cell r="F605" t="str">
            <v>072</v>
          </cell>
          <cell r="G605" t="str">
            <v>E.I. DU PONT DE NEMO</v>
          </cell>
          <cell r="H605" t="str">
            <v>5 15 JAN 2013</v>
          </cell>
          <cell r="I605" t="str">
            <v>B263534BS7</v>
          </cell>
          <cell r="J605" t="str">
            <v>B</v>
          </cell>
          <cell r="K605" t="str">
            <v>ZZZ</v>
          </cell>
          <cell r="L605">
            <v>25333.33</v>
          </cell>
          <cell r="M605">
            <v>2599324.5099999998</v>
          </cell>
          <cell r="N605">
            <v>2615280</v>
          </cell>
          <cell r="O605">
            <v>2625264</v>
          </cell>
          <cell r="P605">
            <v>2400000</v>
          </cell>
          <cell r="Q605">
            <v>2650597.33</v>
          </cell>
          <cell r="R605" t="str">
            <v>JJ   15</v>
          </cell>
          <cell r="S605">
            <v>41289</v>
          </cell>
          <cell r="T605">
            <v>2013</v>
          </cell>
          <cell r="U605">
            <v>1</v>
          </cell>
          <cell r="V605">
            <v>838</v>
          </cell>
          <cell r="W605" t="str">
            <v>MS</v>
          </cell>
          <cell r="X605">
            <v>5</v>
          </cell>
          <cell r="Y605">
            <v>2.17</v>
          </cell>
          <cell r="Z605">
            <v>2.5322109965258614E-3</v>
          </cell>
          <cell r="AA605">
            <v>40451</v>
          </cell>
          <cell r="AB605">
            <v>25939.49</v>
          </cell>
          <cell r="AC605">
            <v>5.9400000000000001E-2</v>
          </cell>
          <cell r="AD605">
            <v>1</v>
          </cell>
          <cell r="AE605">
            <v>109.38600000000001</v>
          </cell>
          <cell r="AF605" t="str">
            <v>A</v>
          </cell>
          <cell r="AG605">
            <v>108.97</v>
          </cell>
          <cell r="AH605">
            <v>1.3</v>
          </cell>
          <cell r="AI605">
            <v>0.9</v>
          </cell>
          <cell r="AJ605">
            <v>1.5169927628956774E-3</v>
          </cell>
          <cell r="AK605">
            <v>1.8792733668087558E-3</v>
          </cell>
          <cell r="AL605" t="str">
            <v xml:space="preserve">A </v>
          </cell>
          <cell r="AM605" t="str">
            <v>A2</v>
          </cell>
          <cell r="AN605" t="str">
            <v xml:space="preserve">A </v>
          </cell>
          <cell r="AO605" t="str">
            <v>Basic Materials</v>
          </cell>
          <cell r="AP605" t="str">
            <v>Chemicals</v>
          </cell>
          <cell r="AQ605" t="str">
            <v>UNITED STATES</v>
          </cell>
          <cell r="AR605" t="str">
            <v>#N/A Field Not Applicable</v>
          </cell>
        </row>
        <row r="606">
          <cell r="A606" t="str">
            <v>CP Ltd</v>
          </cell>
          <cell r="B606" t="str">
            <v>BlackRock</v>
          </cell>
          <cell r="C606" t="str">
            <v>13407172</v>
          </cell>
          <cell r="D606" t="str">
            <v>USD</v>
          </cell>
          <cell r="E606" t="str">
            <v>015</v>
          </cell>
          <cell r="F606" t="str">
            <v>072</v>
          </cell>
          <cell r="G606" t="str">
            <v>DUKE ENERGY OHIO INC</v>
          </cell>
          <cell r="H606" t="str">
            <v>2.1 15 JUN 2013</v>
          </cell>
          <cell r="I606" t="str">
            <v>B26442EAB6</v>
          </cell>
          <cell r="J606" t="str">
            <v>B</v>
          </cell>
          <cell r="K606" t="str">
            <v>CAL</v>
          </cell>
          <cell r="L606">
            <v>6647.08</v>
          </cell>
          <cell r="M606">
            <v>1074858.5</v>
          </cell>
          <cell r="N606">
            <v>1074817.25</v>
          </cell>
          <cell r="O606">
            <v>1103799.25</v>
          </cell>
          <cell r="P606">
            <v>1075000</v>
          </cell>
          <cell r="Q606">
            <v>1110446.33</v>
          </cell>
          <cell r="R606" t="str">
            <v>JD   15</v>
          </cell>
          <cell r="S606">
            <v>41440</v>
          </cell>
          <cell r="T606">
            <v>2013</v>
          </cell>
          <cell r="U606">
            <v>6</v>
          </cell>
          <cell r="V606">
            <v>989</v>
          </cell>
          <cell r="W606" t="str">
            <v>MS</v>
          </cell>
          <cell r="X606">
            <v>2.1</v>
          </cell>
          <cell r="Y606">
            <v>2.62</v>
          </cell>
          <cell r="Z606">
            <v>1.2642479008365634E-3</v>
          </cell>
          <cell r="AA606">
            <v>40451</v>
          </cell>
          <cell r="AB606">
            <v>28940.75</v>
          </cell>
          <cell r="AC606">
            <v>8.2899999999999988E-2</v>
          </cell>
          <cell r="AD606">
            <v>1</v>
          </cell>
          <cell r="AE606">
            <v>102.679</v>
          </cell>
          <cell r="AF606" t="str">
            <v>A</v>
          </cell>
          <cell r="AG606">
            <v>99.983000000000004</v>
          </cell>
          <cell r="AH606">
            <v>2.1</v>
          </cell>
          <cell r="AI606">
            <v>1.1000000000000001</v>
          </cell>
          <cell r="AJ606">
            <v>1.0133284701361767E-3</v>
          </cell>
          <cell r="AK606">
            <v>1.2553264935298426E-3</v>
          </cell>
          <cell r="AL606" t="str">
            <v xml:space="preserve">A </v>
          </cell>
          <cell r="AM606" t="str">
            <v>A2</v>
          </cell>
          <cell r="AN606" t="str">
            <v xml:space="preserve">A </v>
          </cell>
          <cell r="AO606" t="str">
            <v>Utilities</v>
          </cell>
          <cell r="AP606" t="str">
            <v>Electric</v>
          </cell>
          <cell r="AQ606" t="str">
            <v>UNITED STATES</v>
          </cell>
          <cell r="AR606" t="str">
            <v>#N/A Field Not Applicable</v>
          </cell>
        </row>
        <row r="607">
          <cell r="A607" t="str">
            <v>CP Ltd</v>
          </cell>
          <cell r="B607" t="str">
            <v>BlackRock</v>
          </cell>
          <cell r="C607" t="str">
            <v>13407172</v>
          </cell>
          <cell r="D607" t="str">
            <v>USD</v>
          </cell>
          <cell r="E607" t="str">
            <v>015</v>
          </cell>
          <cell r="F607" t="str">
            <v>072</v>
          </cell>
          <cell r="G607" t="str">
            <v>HEWLETT-PACKARD CO</v>
          </cell>
          <cell r="H607" t="str">
            <v>2.25 27 MAY 2011</v>
          </cell>
          <cell r="I607" t="str">
            <v>B428236AX1</v>
          </cell>
          <cell r="J607" t="str">
            <v>B</v>
          </cell>
          <cell r="K607" t="str">
            <v>CAL</v>
          </cell>
          <cell r="L607">
            <v>5812.5</v>
          </cell>
          <cell r="M607">
            <v>755024.01</v>
          </cell>
          <cell r="N607">
            <v>762750</v>
          </cell>
          <cell r="O607">
            <v>759832.5</v>
          </cell>
          <cell r="P607">
            <v>750000</v>
          </cell>
          <cell r="Q607">
            <v>765645</v>
          </cell>
          <cell r="R607" t="str">
            <v>MN   27</v>
          </cell>
          <cell r="S607">
            <v>40690</v>
          </cell>
          <cell r="T607">
            <v>2011</v>
          </cell>
          <cell r="U607">
            <v>5</v>
          </cell>
          <cell r="V607">
            <v>239</v>
          </cell>
          <cell r="W607" t="str">
            <v>MS</v>
          </cell>
          <cell r="X607">
            <v>2.25</v>
          </cell>
          <cell r="Y607">
            <v>0.65</v>
          </cell>
          <cell r="Z607">
            <v>2.2031992438344562E-4</v>
          </cell>
          <cell r="AA607">
            <v>40451</v>
          </cell>
          <cell r="AB607">
            <v>4808.49</v>
          </cell>
          <cell r="AC607">
            <v>7.4999999999999997E-3</v>
          </cell>
          <cell r="AD607">
            <v>1</v>
          </cell>
          <cell r="AE607">
            <v>101.31100000000001</v>
          </cell>
          <cell r="AF607" t="str">
            <v>A</v>
          </cell>
          <cell r="AG607">
            <v>101.7</v>
          </cell>
          <cell r="AH607">
            <v>1.2</v>
          </cell>
          <cell r="AI607">
            <v>0.3</v>
          </cell>
          <cell r="AJ607">
            <v>4.0674447578482268E-4</v>
          </cell>
          <cell r="AK607">
            <v>5.0388115166741395E-4</v>
          </cell>
          <cell r="AL607" t="str">
            <v xml:space="preserve">A </v>
          </cell>
          <cell r="AM607" t="str">
            <v>A2</v>
          </cell>
          <cell r="AN607" t="str">
            <v xml:space="preserve">A </v>
          </cell>
          <cell r="AO607" t="str">
            <v>Technology</v>
          </cell>
          <cell r="AP607" t="str">
            <v>Computers</v>
          </cell>
          <cell r="AQ607" t="str">
            <v>UNITED STATES</v>
          </cell>
          <cell r="AR607" t="str">
            <v>#N/A Field Not Applicable</v>
          </cell>
        </row>
        <row r="608">
          <cell r="A608" t="str">
            <v>CP Ltd</v>
          </cell>
          <cell r="B608" t="str">
            <v>BlackRock</v>
          </cell>
          <cell r="C608" t="str">
            <v>13407172</v>
          </cell>
          <cell r="D608" t="str">
            <v>USD</v>
          </cell>
          <cell r="E608" t="str">
            <v>150</v>
          </cell>
          <cell r="F608" t="str">
            <v>072</v>
          </cell>
          <cell r="G608" t="str">
            <v>KFW</v>
          </cell>
          <cell r="H608" t="str">
            <v>2.25 16 APR 201</v>
          </cell>
          <cell r="I608" t="str">
            <v>B500769DG6</v>
          </cell>
          <cell r="J608" t="str">
            <v>B</v>
          </cell>
          <cell r="K608" t="str">
            <v>ZZZ</v>
          </cell>
          <cell r="L608">
            <v>16190.62</v>
          </cell>
          <cell r="M608">
            <v>1585189.25</v>
          </cell>
          <cell r="N608">
            <v>1595198.5</v>
          </cell>
          <cell r="O608">
            <v>1610521.7</v>
          </cell>
          <cell r="P608">
            <v>1570000</v>
          </cell>
          <cell r="Q608">
            <v>1626712.32</v>
          </cell>
          <cell r="R608" t="str">
            <v>AO   16</v>
          </cell>
          <cell r="S608">
            <v>41015</v>
          </cell>
          <cell r="T608">
            <v>2012</v>
          </cell>
          <cell r="U608">
            <v>4</v>
          </cell>
          <cell r="V608">
            <v>564</v>
          </cell>
          <cell r="W608" t="str">
            <v>MS</v>
          </cell>
          <cell r="X608">
            <v>2.25</v>
          </cell>
          <cell r="Y608">
            <v>1.51</v>
          </cell>
          <cell r="Z608">
            <v>1.0745774445322929E-3</v>
          </cell>
          <cell r="AA608">
            <v>40451</v>
          </cell>
          <cell r="AB608">
            <v>25332.45</v>
          </cell>
          <cell r="AC608">
            <v>3.0600000000000002E-2</v>
          </cell>
          <cell r="AD608">
            <v>1</v>
          </cell>
          <cell r="AE608">
            <v>102.581</v>
          </cell>
          <cell r="AF608" t="str">
            <v>AAA</v>
          </cell>
          <cell r="AG608">
            <v>101.605</v>
          </cell>
          <cell r="AH608">
            <v>1.6</v>
          </cell>
          <cell r="AI608">
            <v>0.6</v>
          </cell>
          <cell r="AJ608">
            <v>1.1386251067891846E-3</v>
          </cell>
          <cell r="AK608">
            <v>1.4105458445854444E-3</v>
          </cell>
          <cell r="AL608" t="str">
            <v>AAA</v>
          </cell>
          <cell r="AM608" t="str">
            <v>Aaa</v>
          </cell>
          <cell r="AN608" t="str">
            <v>AAA</v>
          </cell>
          <cell r="AO608" t="str">
            <v>Financial</v>
          </cell>
          <cell r="AP608" t="str">
            <v>Banks</v>
          </cell>
          <cell r="AQ608" t="str">
            <v>GERMANY</v>
          </cell>
          <cell r="AR608" t="str">
            <v>#N/A Field Not Applicable</v>
          </cell>
        </row>
        <row r="609">
          <cell r="A609" t="str">
            <v>CP Ltd</v>
          </cell>
          <cell r="B609" t="str">
            <v>BlackRock</v>
          </cell>
          <cell r="C609" t="str">
            <v>13407172</v>
          </cell>
          <cell r="D609" t="str">
            <v>USD</v>
          </cell>
          <cell r="E609" t="str">
            <v>015</v>
          </cell>
          <cell r="F609" t="str">
            <v>072</v>
          </cell>
          <cell r="G609" t="str">
            <v>ELI LILLY &amp; CO</v>
          </cell>
          <cell r="H609" t="str">
            <v>3.55 06 MAR 2012</v>
          </cell>
          <cell r="I609" t="str">
            <v>B532457BD9</v>
          </cell>
          <cell r="J609" t="str">
            <v>B</v>
          </cell>
          <cell r="K609" t="str">
            <v>CAL</v>
          </cell>
          <cell r="L609">
            <v>9121.5300000000007</v>
          </cell>
          <cell r="M609">
            <v>3815091.58</v>
          </cell>
          <cell r="N609">
            <v>3865541</v>
          </cell>
          <cell r="O609">
            <v>3844929</v>
          </cell>
          <cell r="P609">
            <v>3700000</v>
          </cell>
          <cell r="Q609">
            <v>3854050.53</v>
          </cell>
          <cell r="R609" t="str">
            <v>MS    6</v>
          </cell>
          <cell r="S609">
            <v>40974</v>
          </cell>
          <cell r="T609">
            <v>2012</v>
          </cell>
          <cell r="U609">
            <v>3</v>
          </cell>
          <cell r="V609">
            <v>523</v>
          </cell>
          <cell r="W609" t="str">
            <v>MS</v>
          </cell>
          <cell r="X609">
            <v>3.55</v>
          </cell>
          <cell r="Y609">
            <v>1.4</v>
          </cell>
          <cell r="Z609">
            <v>2.3977983546614487E-3</v>
          </cell>
          <cell r="AA609">
            <v>40451</v>
          </cell>
          <cell r="AB609">
            <v>29837.42</v>
          </cell>
          <cell r="AC609">
            <v>2.69E-2</v>
          </cell>
          <cell r="AD609">
            <v>1</v>
          </cell>
          <cell r="AE609">
            <v>103.917</v>
          </cell>
          <cell r="AF609" t="str">
            <v>AA-</v>
          </cell>
          <cell r="AG609">
            <v>104.47399999999999</v>
          </cell>
          <cell r="AH609">
            <v>1.4</v>
          </cell>
          <cell r="AI609">
            <v>0.8</v>
          </cell>
          <cell r="AJ609">
            <v>2.3977983546614487E-3</v>
          </cell>
          <cell r="AK609">
            <v>2.9704285327582661E-3</v>
          </cell>
          <cell r="AL609" t="str">
            <v>AA-</v>
          </cell>
          <cell r="AM609" t="str">
            <v>A1</v>
          </cell>
          <cell r="AN609" t="str">
            <v>AA-</v>
          </cell>
          <cell r="AO609" t="str">
            <v>Consumer, Non-cyclical</v>
          </cell>
          <cell r="AP609" t="str">
            <v>Pharmaceuticals</v>
          </cell>
          <cell r="AQ609" t="str">
            <v>UNITED STATES</v>
          </cell>
          <cell r="AR609" t="str">
            <v>#N/A Field Not Applicable</v>
          </cell>
        </row>
        <row r="610">
          <cell r="A610" t="str">
            <v>CP Ltd</v>
          </cell>
          <cell r="B610" t="str">
            <v>BlackRock</v>
          </cell>
          <cell r="C610" t="str">
            <v>13407172</v>
          </cell>
          <cell r="D610" t="str">
            <v>USD</v>
          </cell>
          <cell r="E610" t="str">
            <v>285</v>
          </cell>
          <cell r="F610" t="str">
            <v>072</v>
          </cell>
          <cell r="G610" t="str">
            <v>NATIONAL AUSTRALIA B</v>
          </cell>
          <cell r="H610" t="str">
            <v>2.35 16 NOV 201</v>
          </cell>
          <cell r="I610" t="str">
            <v>B6325C0AY7</v>
          </cell>
          <cell r="J610" t="str">
            <v>B</v>
          </cell>
          <cell r="K610" t="str">
            <v>ZZZ</v>
          </cell>
          <cell r="L610">
            <v>34368.75</v>
          </cell>
          <cell r="M610">
            <v>3939484.5</v>
          </cell>
          <cell r="N610">
            <v>3941535</v>
          </cell>
          <cell r="O610">
            <v>3979828.13</v>
          </cell>
          <cell r="P610">
            <v>3900000</v>
          </cell>
          <cell r="Q610">
            <v>4014196.88</v>
          </cell>
          <cell r="R610" t="str">
            <v>MN   16</v>
          </cell>
          <cell r="S610">
            <v>41229</v>
          </cell>
          <cell r="T610">
            <v>2012</v>
          </cell>
          <cell r="U610">
            <v>11</v>
          </cell>
          <cell r="V610">
            <v>778</v>
          </cell>
          <cell r="W610" t="str">
            <v>MS</v>
          </cell>
          <cell r="X610">
            <v>2.35</v>
          </cell>
          <cell r="Y610">
            <v>2.0499999999999998</v>
          </cell>
          <cell r="Z610">
            <v>3.6255417598360156E-3</v>
          </cell>
          <cell r="AA610">
            <v>40451</v>
          </cell>
          <cell r="AB610">
            <v>40343.620000000003</v>
          </cell>
          <cell r="AC610">
            <v>5.33E-2</v>
          </cell>
          <cell r="AD610">
            <v>1</v>
          </cell>
          <cell r="AE610">
            <v>102.04700000000001</v>
          </cell>
          <cell r="AF610" t="str">
            <v>AA</v>
          </cell>
          <cell r="AG610">
            <v>101.065</v>
          </cell>
          <cell r="AH610">
            <v>1.9</v>
          </cell>
          <cell r="AI610">
            <v>1.4</v>
          </cell>
          <cell r="AJ610">
            <v>3.3602582164333808E-3</v>
          </cell>
          <cell r="AK610">
            <v>4.1627382319804861E-3</v>
          </cell>
          <cell r="AL610" t="str">
            <v>AA</v>
          </cell>
          <cell r="AM610" t="str">
            <v>Aa1</v>
          </cell>
          <cell r="AN610" t="str">
            <v>AA</v>
          </cell>
          <cell r="AO610" t="str">
            <v>Financial</v>
          </cell>
          <cell r="AP610" t="str">
            <v>Banks</v>
          </cell>
          <cell r="AQ610" t="str">
            <v>AUSTRALIA</v>
          </cell>
          <cell r="AR610" t="str">
            <v>#N/A Field Not Applicable</v>
          </cell>
        </row>
        <row r="611">
          <cell r="A611" t="str">
            <v>CP Ltd</v>
          </cell>
          <cell r="B611" t="str">
            <v>BlackRock</v>
          </cell>
          <cell r="C611" t="str">
            <v>13407172</v>
          </cell>
          <cell r="D611" t="str">
            <v>USD</v>
          </cell>
          <cell r="E611" t="str">
            <v>195</v>
          </cell>
          <cell r="F611" t="str">
            <v>072</v>
          </cell>
          <cell r="G611" t="str">
            <v>PROCTER &amp; GAMBLE INT</v>
          </cell>
          <cell r="H611" t="str">
            <v>1.35 26 AUG 2011</v>
          </cell>
          <cell r="I611" t="str">
            <v>B742732AE0</v>
          </cell>
          <cell r="J611" t="str">
            <v>B</v>
          </cell>
          <cell r="K611" t="str">
            <v>CAL</v>
          </cell>
          <cell r="L611">
            <v>2625</v>
          </cell>
          <cell r="M611">
            <v>2010909.79</v>
          </cell>
          <cell r="N611">
            <v>2017774</v>
          </cell>
          <cell r="O611">
            <v>2016960</v>
          </cell>
          <cell r="P611">
            <v>2000000</v>
          </cell>
          <cell r="Q611">
            <v>2019585</v>
          </cell>
          <cell r="R611" t="str">
            <v>FA   26</v>
          </cell>
          <cell r="S611">
            <v>40781</v>
          </cell>
          <cell r="T611">
            <v>2011</v>
          </cell>
          <cell r="U611">
            <v>8</v>
          </cell>
          <cell r="V611">
            <v>330</v>
          </cell>
          <cell r="W611" t="str">
            <v>MS</v>
          </cell>
          <cell r="X611">
            <v>1.35</v>
          </cell>
          <cell r="Y611">
            <v>0.9</v>
          </cell>
          <cell r="Z611">
            <v>8.1248387887437965E-4</v>
          </cell>
          <cell r="AA611">
            <v>40451</v>
          </cell>
          <cell r="AB611">
            <v>6050.21</v>
          </cell>
          <cell r="AC611">
            <v>1.26E-2</v>
          </cell>
          <cell r="AD611">
            <v>1</v>
          </cell>
          <cell r="AE611">
            <v>100.848</v>
          </cell>
          <cell r="AF611" t="str">
            <v>AA-</v>
          </cell>
          <cell r="AG611">
            <v>100.889</v>
          </cell>
          <cell r="AH611">
            <v>0.7</v>
          </cell>
          <cell r="AI611">
            <v>0.4</v>
          </cell>
          <cell r="AJ611">
            <v>6.319319057911841E-4</v>
          </cell>
          <cell r="AK611">
            <v>7.8284671439249353E-4</v>
          </cell>
          <cell r="AL611" t="str">
            <v>AA-</v>
          </cell>
          <cell r="AM611" t="str">
            <v>Aa3</v>
          </cell>
          <cell r="AN611" t="str">
            <v>AA-</v>
          </cell>
          <cell r="AO611" t="str">
            <v>Consumer, Non-cyclical</v>
          </cell>
          <cell r="AP611" t="str">
            <v>Cosmetics/Personal Care</v>
          </cell>
          <cell r="AQ611" t="str">
            <v>LUXEMBOURG</v>
          </cell>
          <cell r="AR611" t="str">
            <v>#N/A Field Not Applicable</v>
          </cell>
        </row>
        <row r="612">
          <cell r="A612" t="str">
            <v>CP Ltd</v>
          </cell>
          <cell r="B612" t="str">
            <v>BlackRock</v>
          </cell>
          <cell r="C612" t="str">
            <v>13407172</v>
          </cell>
          <cell r="D612" t="str">
            <v>USD</v>
          </cell>
          <cell r="E612" t="str">
            <v>285</v>
          </cell>
          <cell r="F612" t="str">
            <v>072</v>
          </cell>
          <cell r="G612" t="str">
            <v>COMMONWEALTH BANK AU</v>
          </cell>
          <cell r="H612" t="str">
            <v>2.75 15 OCT 2012</v>
          </cell>
          <cell r="I612" t="str">
            <v>BB4W35Z4</v>
          </cell>
          <cell r="J612" t="str">
            <v>B</v>
          </cell>
          <cell r="K612" t="str">
            <v>ZZZ</v>
          </cell>
          <cell r="L612">
            <v>13948.61</v>
          </cell>
          <cell r="M612">
            <v>1099932.71</v>
          </cell>
          <cell r="N612">
            <v>1099901</v>
          </cell>
          <cell r="O612">
            <v>1132615</v>
          </cell>
          <cell r="P612">
            <v>1100000</v>
          </cell>
          <cell r="Q612">
            <v>1146563.6100000001</v>
          </cell>
          <cell r="R612" t="str">
            <v>AO   15</v>
          </cell>
          <cell r="S612">
            <v>41197</v>
          </cell>
          <cell r="T612">
            <v>2012</v>
          </cell>
          <cell r="U612">
            <v>10</v>
          </cell>
          <cell r="V612">
            <v>746</v>
          </cell>
          <cell r="W612" t="str">
            <v>MS</v>
          </cell>
          <cell r="X612">
            <v>2.75</v>
          </cell>
          <cell r="Y612">
            <v>1.96</v>
          </cell>
          <cell r="Z612">
            <v>9.6783615851938004E-4</v>
          </cell>
          <cell r="AA612">
            <v>40451</v>
          </cell>
          <cell r="AB612">
            <v>32682.29</v>
          </cell>
          <cell r="AC612">
            <v>4.9200000000000001E-2</v>
          </cell>
          <cell r="AD612">
            <v>1</v>
          </cell>
          <cell r="AE612">
            <v>102.965</v>
          </cell>
          <cell r="AF612" t="str">
            <v>AA</v>
          </cell>
          <cell r="AG612">
            <v>99.991</v>
          </cell>
          <cell r="AH612">
            <v>2.8</v>
          </cell>
          <cell r="AI612">
            <v>1.3</v>
          </cell>
          <cell r="AJ612">
            <v>1.3826230835991141E-3</v>
          </cell>
          <cell r="AK612">
            <v>1.7128141945667911E-3</v>
          </cell>
          <cell r="AL612" t="str">
            <v>AA</v>
          </cell>
          <cell r="AM612" t="str">
            <v>Aa1</v>
          </cell>
          <cell r="AN612" t="str">
            <v>AA</v>
          </cell>
          <cell r="AO612" t="str">
            <v>Financial</v>
          </cell>
          <cell r="AP612" t="str">
            <v>Banks</v>
          </cell>
          <cell r="AQ612" t="str">
            <v>AUSTRALIA</v>
          </cell>
          <cell r="AR612" t="str">
            <v>#N/A Field Not Applicable</v>
          </cell>
        </row>
        <row r="613">
          <cell r="A613" t="str">
            <v>CP Ltd</v>
          </cell>
          <cell r="B613" t="str">
            <v>BlackRock</v>
          </cell>
          <cell r="C613" t="str">
            <v>13407172</v>
          </cell>
          <cell r="D613" t="str">
            <v>USD</v>
          </cell>
          <cell r="E613" t="str">
            <v>015</v>
          </cell>
          <cell r="F613" t="str">
            <v>072</v>
          </cell>
          <cell r="G613" t="str">
            <v>CHEVRON CORP</v>
          </cell>
          <cell r="H613" t="str">
            <v>3.45 03 MAR 2012</v>
          </cell>
          <cell r="I613" t="str">
            <v>BEH7402538</v>
          </cell>
          <cell r="J613" t="str">
            <v>B</v>
          </cell>
          <cell r="K613" t="str">
            <v>CAL</v>
          </cell>
          <cell r="L613">
            <v>9928.33</v>
          </cell>
          <cell r="M613">
            <v>3817710.73</v>
          </cell>
          <cell r="N613">
            <v>3857751</v>
          </cell>
          <cell r="O613">
            <v>3842218.75</v>
          </cell>
          <cell r="P613">
            <v>3700000</v>
          </cell>
          <cell r="Q613">
            <v>3852147.08</v>
          </cell>
          <cell r="R613" t="str">
            <v>MS    3</v>
          </cell>
          <cell r="S613">
            <v>40971</v>
          </cell>
          <cell r="T613">
            <v>2012</v>
          </cell>
          <cell r="U613">
            <v>3</v>
          </cell>
          <cell r="V613">
            <v>520</v>
          </cell>
          <cell r="W613" t="str">
            <v>MS</v>
          </cell>
          <cell r="X613">
            <v>3.45</v>
          </cell>
          <cell r="Y613">
            <v>1.4</v>
          </cell>
          <cell r="Z613">
            <v>2.3994444995648987E-3</v>
          </cell>
          <cell r="AA613">
            <v>40451</v>
          </cell>
          <cell r="AB613">
            <v>24508.02</v>
          </cell>
          <cell r="AC613">
            <v>2.6600000000000002E-2</v>
          </cell>
          <cell r="AD613">
            <v>1</v>
          </cell>
          <cell r="AE613">
            <v>103.84399999999999</v>
          </cell>
          <cell r="AF613" t="str">
            <v>AA</v>
          </cell>
          <cell r="AG613">
            <v>104.264</v>
          </cell>
          <cell r="AH613">
            <v>1.2</v>
          </cell>
          <cell r="AI613">
            <v>0.7</v>
          </cell>
          <cell r="AJ613">
            <v>2.0566667139127704E-3</v>
          </cell>
          <cell r="AK613">
            <v>2.547829544341833E-3</v>
          </cell>
          <cell r="AL613" t="str">
            <v>AA</v>
          </cell>
          <cell r="AM613" t="str">
            <v>Aa1</v>
          </cell>
          <cell r="AN613" t="str">
            <v>AA</v>
          </cell>
          <cell r="AO613" t="str">
            <v>Energy</v>
          </cell>
          <cell r="AP613" t="str">
            <v>Oil&amp;Gas</v>
          </cell>
          <cell r="AQ613" t="str">
            <v>UNITED STATES</v>
          </cell>
          <cell r="AR613" t="str">
            <v>#N/A Field Not Applicable</v>
          </cell>
        </row>
        <row r="614">
          <cell r="A614" t="str">
            <v>CP Inc</v>
          </cell>
          <cell r="B614" t="str">
            <v>UBS</v>
          </cell>
          <cell r="C614" t="str">
            <v>13409102</v>
          </cell>
          <cell r="D614" t="str">
            <v>USD</v>
          </cell>
          <cell r="E614" t="str">
            <v>015</v>
          </cell>
          <cell r="F614" t="str">
            <v>072</v>
          </cell>
          <cell r="G614" t="str">
            <v>BERKSHIRE HATHAWAY F</v>
          </cell>
          <cell r="H614" t="str">
            <v>4.000 APR 15 12</v>
          </cell>
          <cell r="I614" t="str">
            <v>084664BK6</v>
          </cell>
          <cell r="J614" t="str">
            <v>B</v>
          </cell>
          <cell r="K614" t="str">
            <v>CAL</v>
          </cell>
          <cell r="L614">
            <v>36888.89</v>
          </cell>
          <cell r="M614">
            <v>2045398.8</v>
          </cell>
          <cell r="N614">
            <v>2080700</v>
          </cell>
          <cell r="O614">
            <v>2097240</v>
          </cell>
          <cell r="P614">
            <v>2000000</v>
          </cell>
          <cell r="Q614">
            <v>2134128.89</v>
          </cell>
          <cell r="R614" t="str">
            <v>AO   15</v>
          </cell>
          <cell r="S614">
            <v>41014</v>
          </cell>
          <cell r="T614">
            <v>2012</v>
          </cell>
          <cell r="U614">
            <v>4</v>
          </cell>
          <cell r="V614">
            <v>563</v>
          </cell>
          <cell r="W614" t="str">
            <v>MS</v>
          </cell>
          <cell r="X614">
            <v>4</v>
          </cell>
          <cell r="Y614">
            <v>1.48</v>
          </cell>
          <cell r="Z614">
            <v>1.3589997188321423E-3</v>
          </cell>
          <cell r="AA614">
            <v>40451</v>
          </cell>
          <cell r="AB614">
            <v>51841.2</v>
          </cell>
          <cell r="AC614">
            <v>2.9900000000000003E-2</v>
          </cell>
          <cell r="AD614">
            <v>1</v>
          </cell>
          <cell r="AE614">
            <v>104.86200000000001</v>
          </cell>
          <cell r="AF614" t="str">
            <v>AA+</v>
          </cell>
          <cell r="AG614">
            <v>104.035</v>
          </cell>
          <cell r="AH614">
            <v>2.4</v>
          </cell>
          <cell r="AI614">
            <v>0.8</v>
          </cell>
          <cell r="AJ614">
            <v>2.2037833278359064E-3</v>
          </cell>
          <cell r="AK614">
            <v>2.7300798102119863E-3</v>
          </cell>
          <cell r="AL614" t="str">
            <v>AA+</v>
          </cell>
          <cell r="AM614" t="str">
            <v>Aa2</v>
          </cell>
          <cell r="AN614" t="str">
            <v>AA+</v>
          </cell>
          <cell r="AO614" t="str">
            <v>Financial</v>
          </cell>
          <cell r="AP614" t="str">
            <v>Insurance</v>
          </cell>
          <cell r="AQ614" t="str">
            <v>UNITED STATES</v>
          </cell>
          <cell r="AR614" t="str">
            <v>#N/A Field Not Applicable</v>
          </cell>
        </row>
        <row r="615">
          <cell r="A615" t="str">
            <v>CP Inc</v>
          </cell>
          <cell r="B615" t="str">
            <v>UBS</v>
          </cell>
          <cell r="C615" t="str">
            <v>13409102</v>
          </cell>
          <cell r="D615" t="str">
            <v>USD</v>
          </cell>
          <cell r="E615" t="str">
            <v>015</v>
          </cell>
          <cell r="F615" t="str">
            <v>072</v>
          </cell>
          <cell r="G615" t="str">
            <v>BOEING CO</v>
          </cell>
          <cell r="H615" t="str">
            <v>1.875 NOV 20 12</v>
          </cell>
          <cell r="I615" t="str">
            <v>097023BB0</v>
          </cell>
          <cell r="J615" t="str">
            <v>B</v>
          </cell>
          <cell r="K615" t="str">
            <v>ZZZ</v>
          </cell>
          <cell r="L615">
            <v>13645.83</v>
          </cell>
          <cell r="M615">
            <v>2021577.23</v>
          </cell>
          <cell r="N615">
            <v>2024340</v>
          </cell>
          <cell r="O615">
            <v>2039680</v>
          </cell>
          <cell r="P615">
            <v>2000000</v>
          </cell>
          <cell r="Q615">
            <v>2053325.83</v>
          </cell>
          <cell r="R615" t="str">
            <v>MN   20</v>
          </cell>
          <cell r="S615">
            <v>41233</v>
          </cell>
          <cell r="T615">
            <v>2012</v>
          </cell>
          <cell r="U615">
            <v>11</v>
          </cell>
          <cell r="V615">
            <v>782</v>
          </cell>
          <cell r="W615" t="str">
            <v>MS</v>
          </cell>
          <cell r="X615">
            <v>1.875</v>
          </cell>
          <cell r="Y615">
            <v>2.08</v>
          </cell>
          <cell r="Z615">
            <v>1.8877015259904984E-3</v>
          </cell>
          <cell r="AA615">
            <v>40451</v>
          </cell>
          <cell r="AB615">
            <v>18102.77</v>
          </cell>
          <cell r="AC615">
            <v>5.4400000000000004E-2</v>
          </cell>
          <cell r="AD615">
            <v>1</v>
          </cell>
          <cell r="AE615">
            <v>101.98399999999999</v>
          </cell>
          <cell r="AF615" t="str">
            <v>A</v>
          </cell>
          <cell r="AG615">
            <v>101.21700000000001</v>
          </cell>
          <cell r="AH615">
            <v>1.4</v>
          </cell>
          <cell r="AI615">
            <v>0.9</v>
          </cell>
          <cell r="AJ615">
            <v>1.2705683348012971E-3</v>
          </cell>
          <cell r="AK615">
            <v>1.5739990926158633E-3</v>
          </cell>
          <cell r="AL615" t="str">
            <v xml:space="preserve">A </v>
          </cell>
          <cell r="AM615" t="str">
            <v>A2</v>
          </cell>
          <cell r="AN615" t="str">
            <v xml:space="preserve">A </v>
          </cell>
          <cell r="AO615" t="str">
            <v>Industrial</v>
          </cell>
          <cell r="AP615" t="str">
            <v>Aerospace/Defense</v>
          </cell>
          <cell r="AQ615" t="str">
            <v>UNITED STATES</v>
          </cell>
          <cell r="AR615" t="str">
            <v>#N/A Field Not Applicable</v>
          </cell>
        </row>
        <row r="616">
          <cell r="A616" t="str">
            <v>CP Inc</v>
          </cell>
          <cell r="B616" t="str">
            <v>UBS</v>
          </cell>
          <cell r="C616" t="str">
            <v>13409102</v>
          </cell>
          <cell r="D616" t="str">
            <v>USD</v>
          </cell>
          <cell r="E616" t="str">
            <v>015</v>
          </cell>
          <cell r="F616" t="str">
            <v>072</v>
          </cell>
          <cell r="G616" t="str">
            <v>INTL BUSINESS MCHN</v>
          </cell>
          <cell r="H616" t="str">
            <v>4.950 MAR 22 11</v>
          </cell>
          <cell r="I616" t="str">
            <v>459200DU2</v>
          </cell>
          <cell r="J616" t="str">
            <v>B</v>
          </cell>
          <cell r="K616" t="str">
            <v>ZZZ</v>
          </cell>
          <cell r="L616">
            <v>3198.94</v>
          </cell>
          <cell r="M616">
            <v>2606165.2000000002</v>
          </cell>
          <cell r="N616">
            <v>2669784.35</v>
          </cell>
          <cell r="O616">
            <v>2637682.2999999998</v>
          </cell>
          <cell r="P616">
            <v>2585000</v>
          </cell>
          <cell r="Q616">
            <v>2640881.2400000002</v>
          </cell>
          <cell r="R616" t="str">
            <v>MS   22</v>
          </cell>
          <cell r="S616">
            <v>40624</v>
          </cell>
          <cell r="T616">
            <v>2011</v>
          </cell>
          <cell r="U616">
            <v>3</v>
          </cell>
          <cell r="V616">
            <v>173</v>
          </cell>
          <cell r="W616" t="str">
            <v>MS</v>
          </cell>
          <cell r="X616">
            <v>4.95</v>
          </cell>
          <cell r="Y616">
            <v>0.48</v>
          </cell>
          <cell r="Z616">
            <v>5.61594483906623E-4</v>
          </cell>
          <cell r="AA616">
            <v>40451</v>
          </cell>
          <cell r="AB616">
            <v>31517.1</v>
          </cell>
          <cell r="AC616">
            <v>4.5999999999999999E-3</v>
          </cell>
          <cell r="AD616">
            <v>1</v>
          </cell>
          <cell r="AE616">
            <v>102.038</v>
          </cell>
          <cell r="AF616" t="str">
            <v>A+</v>
          </cell>
          <cell r="AG616">
            <v>103.28</v>
          </cell>
          <cell r="AH616">
            <v>2.7</v>
          </cell>
          <cell r="AI616">
            <v>0.7</v>
          </cell>
          <cell r="AJ616">
            <v>3.1589689719747553E-3</v>
          </cell>
          <cell r="AK616">
            <v>3.9133780996262052E-3</v>
          </cell>
          <cell r="AL616" t="str">
            <v xml:space="preserve">A+ </v>
          </cell>
          <cell r="AM616" t="str">
            <v>A1</v>
          </cell>
          <cell r="AN616" t="str">
            <v xml:space="preserve">A+ </v>
          </cell>
          <cell r="AO616" t="str">
            <v>Technology</v>
          </cell>
          <cell r="AP616" t="str">
            <v>Computers</v>
          </cell>
          <cell r="AQ616" t="str">
            <v>UNITED STATES</v>
          </cell>
          <cell r="AR616" t="str">
            <v>#N/A Field Not Applicable</v>
          </cell>
        </row>
        <row r="617">
          <cell r="A617" t="str">
            <v>CP Inc</v>
          </cell>
          <cell r="B617" t="str">
            <v>UBS</v>
          </cell>
          <cell r="C617" t="str">
            <v>13409102</v>
          </cell>
          <cell r="D617" t="str">
            <v>USD</v>
          </cell>
          <cell r="E617" t="str">
            <v>015</v>
          </cell>
          <cell r="F617" t="str">
            <v>072</v>
          </cell>
          <cell r="G617" t="str">
            <v>METROPOLITAN LIFE GL</v>
          </cell>
          <cell r="H617" t="str">
            <v>2.500 JAN 11 13 144</v>
          </cell>
          <cell r="I617" t="str">
            <v>59217GAA7</v>
          </cell>
          <cell r="J617" t="str">
            <v>B</v>
          </cell>
          <cell r="K617" t="str">
            <v>ZZZ</v>
          </cell>
          <cell r="L617">
            <v>25000</v>
          </cell>
          <cell r="M617">
            <v>4509012.93</v>
          </cell>
          <cell r="N617">
            <v>4510869</v>
          </cell>
          <cell r="O617">
            <v>4607578.13</v>
          </cell>
          <cell r="P617">
            <v>4500000</v>
          </cell>
          <cell r="Q617">
            <v>4632578.13</v>
          </cell>
          <cell r="R617" t="str">
            <v>JJ   11</v>
          </cell>
          <cell r="S617">
            <v>41285</v>
          </cell>
          <cell r="T617">
            <v>2013</v>
          </cell>
          <cell r="U617">
            <v>1</v>
          </cell>
          <cell r="V617">
            <v>834</v>
          </cell>
          <cell r="W617" t="str">
            <v>MS</v>
          </cell>
          <cell r="X617">
            <v>2.5</v>
          </cell>
          <cell r="Y617">
            <v>2.2000000000000002</v>
          </cell>
          <cell r="Z617">
            <v>4.4533191082930393E-3</v>
          </cell>
          <cell r="AA617">
            <v>40451</v>
          </cell>
          <cell r="AB617">
            <v>98565.2</v>
          </cell>
          <cell r="AC617">
            <v>6.0400000000000002E-2</v>
          </cell>
          <cell r="AD617">
            <v>1</v>
          </cell>
          <cell r="AE617">
            <v>102.39100000000001</v>
          </cell>
          <cell r="AF617" t="str">
            <v>AA-</v>
          </cell>
          <cell r="AG617">
            <v>100.242</v>
          </cell>
          <cell r="AH617">
            <v>2.4</v>
          </cell>
          <cell r="AI617">
            <v>1.4</v>
          </cell>
          <cell r="AJ617">
            <v>4.8581662999560432E-3</v>
          </cell>
          <cell r="AK617">
            <v>6.0183692119980666E-3</v>
          </cell>
          <cell r="AL617" t="str">
            <v>AA-</v>
          </cell>
          <cell r="AM617" t="str">
            <v>Aa3</v>
          </cell>
          <cell r="AN617" t="str">
            <v>AA-</v>
          </cell>
          <cell r="AO617" t="str">
            <v>Financial</v>
          </cell>
          <cell r="AP617" t="str">
            <v>Insurance</v>
          </cell>
          <cell r="AQ617" t="str">
            <v>UNITED STATES</v>
          </cell>
          <cell r="AR617" t="str">
            <v>#N/A Field Not Applicable</v>
          </cell>
        </row>
        <row r="618">
          <cell r="A618" t="str">
            <v>CP Inc</v>
          </cell>
          <cell r="B618" t="str">
            <v>UBS</v>
          </cell>
          <cell r="C618" t="str">
            <v>13409102</v>
          </cell>
          <cell r="D618" t="str">
            <v>USD</v>
          </cell>
          <cell r="E618" t="str">
            <v>575</v>
          </cell>
          <cell r="F618" t="str">
            <v>072</v>
          </cell>
          <cell r="G618" t="str">
            <v>NOVARTIS CAPITAL COR</v>
          </cell>
          <cell r="H618" t="str">
            <v>4.125 FEB 10 14</v>
          </cell>
          <cell r="I618" t="str">
            <v>66989HAA6</v>
          </cell>
          <cell r="J618" t="str">
            <v>B</v>
          </cell>
          <cell r="K618" t="str">
            <v>CAL</v>
          </cell>
          <cell r="L618">
            <v>24894.37</v>
          </cell>
          <cell r="M618">
            <v>4376774.4800000004</v>
          </cell>
          <cell r="N618">
            <v>4418404.3</v>
          </cell>
          <cell r="O618">
            <v>4651834.8</v>
          </cell>
          <cell r="P618">
            <v>4260000</v>
          </cell>
          <cell r="Q618">
            <v>4676729.17</v>
          </cell>
          <cell r="R618" t="str">
            <v>FA   10</v>
          </cell>
          <cell r="S618">
            <v>41680</v>
          </cell>
          <cell r="T618">
            <v>2014</v>
          </cell>
          <cell r="U618">
            <v>2</v>
          </cell>
          <cell r="V618">
            <v>1229</v>
          </cell>
          <cell r="W618" t="str">
            <v>MS</v>
          </cell>
          <cell r="X618">
            <v>4.125</v>
          </cell>
          <cell r="Y618">
            <v>3.15</v>
          </cell>
          <cell r="Z618">
            <v>6.1893405335904129E-3</v>
          </cell>
          <cell r="AA618">
            <v>40451</v>
          </cell>
          <cell r="AB618">
            <v>275060.32</v>
          </cell>
          <cell r="AC618">
            <v>0.11840000000000001</v>
          </cell>
          <cell r="AD618">
            <v>1</v>
          </cell>
          <cell r="AE618">
            <v>109.19799999999999</v>
          </cell>
          <cell r="AF618" t="str">
            <v>AA-</v>
          </cell>
          <cell r="AG618">
            <v>103.71800000000002</v>
          </cell>
          <cell r="AH618">
            <v>3.2</v>
          </cell>
          <cell r="AI618">
            <v>1.3</v>
          </cell>
          <cell r="AJ618">
            <v>6.2875840341235952E-3</v>
          </cell>
          <cell r="AK618">
            <v>7.7891533209067864E-3</v>
          </cell>
          <cell r="AL618" t="str">
            <v>AA-</v>
          </cell>
          <cell r="AM618" t="str">
            <v>Aa2</v>
          </cell>
          <cell r="AN618" t="str">
            <v>AA-</v>
          </cell>
          <cell r="AO618" t="str">
            <v>Consumer, Non-cyclical</v>
          </cell>
          <cell r="AP618" t="str">
            <v>Pharmaceuticals</v>
          </cell>
          <cell r="AQ618" t="str">
            <v>UNITED STATES</v>
          </cell>
          <cell r="AR618" t="str">
            <v>#N/A Field Not Applicable</v>
          </cell>
        </row>
        <row r="619">
          <cell r="A619" t="str">
            <v>CP Inc</v>
          </cell>
          <cell r="B619" t="str">
            <v>UBS</v>
          </cell>
          <cell r="C619" t="str">
            <v>13409102</v>
          </cell>
          <cell r="D619" t="str">
            <v>USD</v>
          </cell>
          <cell r="E619" t="str">
            <v>015</v>
          </cell>
          <cell r="F619" t="str">
            <v>072</v>
          </cell>
          <cell r="G619" t="str">
            <v>BANK OF NY MELLON</v>
          </cell>
          <cell r="H619" t="str">
            <v>4.3 15 MAY 2014</v>
          </cell>
          <cell r="I619" t="str">
            <v>B06406HBL2</v>
          </cell>
          <cell r="J619" t="str">
            <v>B</v>
          </cell>
          <cell r="K619" t="str">
            <v>ZZZ</v>
          </cell>
          <cell r="L619">
            <v>16244.44</v>
          </cell>
          <cell r="M619">
            <v>1045010.21</v>
          </cell>
          <cell r="N619">
            <v>1057880</v>
          </cell>
          <cell r="O619">
            <v>1097968.75</v>
          </cell>
          <cell r="P619">
            <v>1000000</v>
          </cell>
          <cell r="Q619">
            <v>1114213.19</v>
          </cell>
          <cell r="R619" t="str">
            <v>MN   15</v>
          </cell>
          <cell r="S619">
            <v>41774</v>
          </cell>
          <cell r="T619">
            <v>2014</v>
          </cell>
          <cell r="U619">
            <v>5</v>
          </cell>
          <cell r="V619">
            <v>1323</v>
          </cell>
          <cell r="W619" t="str">
            <v>MS</v>
          </cell>
          <cell r="X619">
            <v>4.3</v>
          </cell>
          <cell r="Y619">
            <v>3.33</v>
          </cell>
          <cell r="Z619">
            <v>1.5622280156442428E-3</v>
          </cell>
          <cell r="AA619">
            <v>40451</v>
          </cell>
          <cell r="AB619">
            <v>52958.54</v>
          </cell>
          <cell r="AC619">
            <v>0.1336</v>
          </cell>
          <cell r="AD619">
            <v>1</v>
          </cell>
          <cell r="AE619">
            <v>109.79700000000001</v>
          </cell>
          <cell r="AF619" t="str">
            <v>AA-</v>
          </cell>
          <cell r="AG619">
            <v>105.788</v>
          </cell>
          <cell r="AH619">
            <v>2.9</v>
          </cell>
          <cell r="AI619">
            <v>1.5</v>
          </cell>
          <cell r="AJ619">
            <v>1.360498872482974E-3</v>
          </cell>
          <cell r="AK619">
            <v>1.6854063903048565E-3</v>
          </cell>
          <cell r="AL619" t="str">
            <v>AA-</v>
          </cell>
          <cell r="AM619" t="str">
            <v>Aa2</v>
          </cell>
          <cell r="AN619" t="str">
            <v>AA-</v>
          </cell>
          <cell r="AO619" t="str">
            <v>Financial</v>
          </cell>
          <cell r="AP619" t="str">
            <v>Banks</v>
          </cell>
          <cell r="AQ619" t="str">
            <v>UNITED STATES</v>
          </cell>
          <cell r="AR619" t="str">
            <v>#N/A Field Not Applicable</v>
          </cell>
        </row>
        <row r="620">
          <cell r="A620" t="str">
            <v>CP Inc</v>
          </cell>
          <cell r="B620" t="str">
            <v>UBS</v>
          </cell>
          <cell r="C620" t="str">
            <v>13409102</v>
          </cell>
          <cell r="D620" t="str">
            <v>USD</v>
          </cell>
          <cell r="E620" t="str">
            <v>255</v>
          </cell>
          <cell r="F620" t="str">
            <v>072</v>
          </cell>
          <cell r="G620" t="str">
            <v>CREDIT SUISSE NEW YK</v>
          </cell>
          <cell r="H620" t="str">
            <v>3.45 02 JUL 2012</v>
          </cell>
          <cell r="I620" t="str">
            <v>B22546QAB3</v>
          </cell>
          <cell r="J620" t="str">
            <v>B</v>
          </cell>
          <cell r="K620" t="str">
            <v>ZZZ</v>
          </cell>
          <cell r="L620">
            <v>50983.33</v>
          </cell>
          <cell r="M620">
            <v>7155801.3499999996</v>
          </cell>
          <cell r="N620">
            <v>7231435</v>
          </cell>
          <cell r="O620">
            <v>7279440</v>
          </cell>
          <cell r="P620">
            <v>7000000</v>
          </cell>
          <cell r="Q620">
            <v>7330423.3300000001</v>
          </cell>
          <cell r="R620" t="str">
            <v>JJ   15</v>
          </cell>
          <cell r="S620">
            <v>41092</v>
          </cell>
          <cell r="T620">
            <v>2012</v>
          </cell>
          <cell r="U620">
            <v>7</v>
          </cell>
          <cell r="V620">
            <v>641</v>
          </cell>
          <cell r="W620" t="str">
            <v>MS</v>
          </cell>
          <cell r="X620">
            <v>3.45</v>
          </cell>
          <cell r="Y620">
            <v>1.7</v>
          </cell>
          <cell r="Z620">
            <v>5.4611845359000891E-3</v>
          </cell>
          <cell r="AA620">
            <v>40451</v>
          </cell>
          <cell r="AB620">
            <v>123638.65</v>
          </cell>
          <cell r="AC620">
            <v>3.78E-2</v>
          </cell>
          <cell r="AD620">
            <v>1</v>
          </cell>
          <cell r="AE620">
            <v>103.992</v>
          </cell>
          <cell r="AF620" t="str">
            <v>A+</v>
          </cell>
          <cell r="AG620">
            <v>103.306</v>
          </cell>
          <cell r="AH620">
            <v>2.2000000000000002</v>
          </cell>
          <cell r="AI620">
            <v>1.1000000000000001</v>
          </cell>
          <cell r="AJ620">
            <v>7.067415281753058E-3</v>
          </cell>
          <cell r="AK620">
            <v>8.7552199562398875E-3</v>
          </cell>
          <cell r="AL620" t="str">
            <v xml:space="preserve">A+ </v>
          </cell>
          <cell r="AM620" t="str">
            <v>Aa1</v>
          </cell>
          <cell r="AN620" t="str">
            <v xml:space="preserve">A+ </v>
          </cell>
          <cell r="AO620" t="str">
            <v>Financial</v>
          </cell>
          <cell r="AP620" t="str">
            <v>Banks</v>
          </cell>
          <cell r="AQ620" t="str">
            <v>SWITZERLAND</v>
          </cell>
          <cell r="AR620" t="str">
            <v>#N/A Field Not Applicable</v>
          </cell>
        </row>
        <row r="621">
          <cell r="A621" t="str">
            <v>CP Inc</v>
          </cell>
          <cell r="B621" t="str">
            <v>UBS</v>
          </cell>
          <cell r="C621" t="str">
            <v>13409102</v>
          </cell>
          <cell r="D621" t="str">
            <v>USD</v>
          </cell>
          <cell r="E621" t="str">
            <v>015</v>
          </cell>
          <cell r="F621" t="str">
            <v>072</v>
          </cell>
          <cell r="G621" t="str">
            <v>DUKE ENERGY OHIO INC</v>
          </cell>
          <cell r="H621" t="str">
            <v>2.1 15 JUN 2013</v>
          </cell>
          <cell r="I621" t="str">
            <v>B26442EAB6</v>
          </cell>
          <cell r="J621" t="str">
            <v>B</v>
          </cell>
          <cell r="K621" t="str">
            <v>CAL</v>
          </cell>
          <cell r="L621">
            <v>4328.33</v>
          </cell>
          <cell r="M621">
            <v>699908.02</v>
          </cell>
          <cell r="N621">
            <v>699881</v>
          </cell>
          <cell r="O621">
            <v>718753</v>
          </cell>
          <cell r="P621">
            <v>700000</v>
          </cell>
          <cell r="Q621">
            <v>723081.33</v>
          </cell>
          <cell r="R621" t="str">
            <v>JD   15</v>
          </cell>
          <cell r="S621">
            <v>41440</v>
          </cell>
          <cell r="T621">
            <v>2013</v>
          </cell>
          <cell r="U621">
            <v>6</v>
          </cell>
          <cell r="V621">
            <v>989</v>
          </cell>
          <cell r="W621" t="str">
            <v>MS</v>
          </cell>
          <cell r="X621">
            <v>2.1</v>
          </cell>
          <cell r="Y621">
            <v>2.62</v>
          </cell>
          <cell r="Z621">
            <v>8.2323137888724472E-4</v>
          </cell>
          <cell r="AA621">
            <v>40451</v>
          </cell>
          <cell r="AB621">
            <v>18844.98</v>
          </cell>
          <cell r="AC621">
            <v>8.2899999999999988E-2</v>
          </cell>
          <cell r="AD621">
            <v>1</v>
          </cell>
          <cell r="AE621">
            <v>102.679</v>
          </cell>
          <cell r="AF621" t="str">
            <v>A</v>
          </cell>
          <cell r="AG621">
            <v>99.983000000000004</v>
          </cell>
          <cell r="AH621">
            <v>2.1</v>
          </cell>
          <cell r="AI621">
            <v>1.1000000000000001</v>
          </cell>
          <cell r="AJ621">
            <v>6.5984194490962362E-4</v>
          </cell>
          <cell r="AK621">
            <v>8.1742208908429815E-4</v>
          </cell>
          <cell r="AL621" t="str">
            <v xml:space="preserve">A </v>
          </cell>
          <cell r="AM621" t="str">
            <v>A2</v>
          </cell>
          <cell r="AN621" t="str">
            <v xml:space="preserve">A </v>
          </cell>
          <cell r="AO621" t="str">
            <v>Utilities</v>
          </cell>
          <cell r="AP621" t="str">
            <v>Electric</v>
          </cell>
          <cell r="AQ621" t="str">
            <v>UNITED STATES</v>
          </cell>
          <cell r="AR621" t="str">
            <v>#N/A Field Not Applicable</v>
          </cell>
        </row>
        <row r="622">
          <cell r="A622" t="str">
            <v>CP Inc</v>
          </cell>
          <cell r="B622" t="str">
            <v>UBS</v>
          </cell>
          <cell r="C622" t="str">
            <v>13409102</v>
          </cell>
          <cell r="D622" t="str">
            <v>USD</v>
          </cell>
          <cell r="E622" t="str">
            <v>195</v>
          </cell>
          <cell r="F622" t="str">
            <v>072</v>
          </cell>
          <cell r="G622" t="str">
            <v>EUR INVESTMENT BANK</v>
          </cell>
          <cell r="H622" t="str">
            <v>2.0 10 FEB 2012</v>
          </cell>
          <cell r="I622" t="str">
            <v>B298785EU6</v>
          </cell>
          <cell r="J622" t="str">
            <v>B</v>
          </cell>
          <cell r="K622" t="str">
            <v>ZZZ</v>
          </cell>
          <cell r="L622">
            <v>2635</v>
          </cell>
          <cell r="M622">
            <v>928905.18</v>
          </cell>
          <cell r="N622">
            <v>927526.2</v>
          </cell>
          <cell r="O622">
            <v>948525.6</v>
          </cell>
          <cell r="P622">
            <v>930000</v>
          </cell>
          <cell r="Q622">
            <v>951160.6</v>
          </cell>
          <cell r="R622" t="str">
            <v>FA   10</v>
          </cell>
          <cell r="S622">
            <v>40949</v>
          </cell>
          <cell r="T622">
            <v>2012</v>
          </cell>
          <cell r="U622">
            <v>2</v>
          </cell>
          <cell r="V622">
            <v>498</v>
          </cell>
          <cell r="W622" t="str">
            <v>MS</v>
          </cell>
          <cell r="X622">
            <v>2</v>
          </cell>
          <cell r="Y622">
            <v>1.34</v>
          </cell>
          <cell r="Z622">
            <v>5.5879927984066639E-4</v>
          </cell>
          <cell r="AA622">
            <v>40451</v>
          </cell>
          <cell r="AB622">
            <v>19620.419999999998</v>
          </cell>
          <cell r="AC622">
            <v>2.4900000000000002E-2</v>
          </cell>
          <cell r="AD622">
            <v>1</v>
          </cell>
          <cell r="AE622">
            <v>101.992</v>
          </cell>
          <cell r="AF622" t="str">
            <v>AAA</v>
          </cell>
          <cell r="AG622">
            <v>99.733999999999995</v>
          </cell>
          <cell r="AH622">
            <v>2.1</v>
          </cell>
          <cell r="AI622">
            <v>0.5</v>
          </cell>
          <cell r="AJ622">
            <v>8.7573021467567125E-4</v>
          </cell>
          <cell r="AK622">
            <v>1.0848677127557789E-3</v>
          </cell>
          <cell r="AL622" t="str">
            <v>AAA</v>
          </cell>
          <cell r="AM622" t="str">
            <v>Aaa</v>
          </cell>
          <cell r="AN622" t="str">
            <v>AAA</v>
          </cell>
          <cell r="AO622" t="str">
            <v>Government</v>
          </cell>
          <cell r="AP622" t="str">
            <v>Multi-National</v>
          </cell>
          <cell r="AQ622" t="str">
            <v>SNAT</v>
          </cell>
          <cell r="AR622" t="str">
            <v>#N/A Field Not Applicable</v>
          </cell>
        </row>
        <row r="623">
          <cell r="A623" t="str">
            <v>CP Inc</v>
          </cell>
          <cell r="B623" t="str">
            <v>UBS</v>
          </cell>
          <cell r="C623" t="str">
            <v>13409102</v>
          </cell>
          <cell r="D623" t="str">
            <v>USD</v>
          </cell>
          <cell r="E623" t="str">
            <v>015</v>
          </cell>
          <cell r="F623" t="str">
            <v>072</v>
          </cell>
          <cell r="G623" t="str">
            <v>GOLDMAN SACHS GROUP</v>
          </cell>
          <cell r="H623" t="str">
            <v>1.625 15 JUL 2011</v>
          </cell>
          <cell r="I623" t="str">
            <v>B38146FAF8</v>
          </cell>
          <cell r="J623" t="str">
            <v>B</v>
          </cell>
          <cell r="K623" t="str">
            <v>ZZZ</v>
          </cell>
          <cell r="L623">
            <v>13722.22</v>
          </cell>
          <cell r="M623">
            <v>4001636.38</v>
          </cell>
          <cell r="N623">
            <v>4005160</v>
          </cell>
          <cell r="O623">
            <v>4045120</v>
          </cell>
          <cell r="P623">
            <v>4000000</v>
          </cell>
          <cell r="Q623">
            <v>4058842.22</v>
          </cell>
          <cell r="R623" t="str">
            <v>JJ   15</v>
          </cell>
          <cell r="S623">
            <v>40739</v>
          </cell>
          <cell r="T623">
            <v>2011</v>
          </cell>
          <cell r="U623">
            <v>7</v>
          </cell>
          <cell r="V623">
            <v>288</v>
          </cell>
          <cell r="W623" t="str">
            <v>MS</v>
          </cell>
          <cell r="X623">
            <v>1.625</v>
          </cell>
          <cell r="Y623">
            <v>0.79</v>
          </cell>
          <cell r="Z623">
            <v>1.4192025037003068E-3</v>
          </cell>
          <cell r="AA623">
            <v>40451</v>
          </cell>
          <cell r="AB623">
            <v>43483.62</v>
          </cell>
          <cell r="AC623">
            <v>1.01E-2</v>
          </cell>
          <cell r="AD623">
            <v>1</v>
          </cell>
          <cell r="AE623">
            <v>101.12799999999999</v>
          </cell>
          <cell r="AF623" t="str">
            <v>AAA</v>
          </cell>
          <cell r="AG623">
            <v>100.12899999999999</v>
          </cell>
          <cell r="AH623">
            <v>1.6</v>
          </cell>
          <cell r="AI623">
            <v>0.2</v>
          </cell>
          <cell r="AJ623">
            <v>2.8743341847094826E-3</v>
          </cell>
          <cell r="AK623">
            <v>3.5607682599102537E-3</v>
          </cell>
          <cell r="AL623" t="str">
            <v>AAA</v>
          </cell>
          <cell r="AM623" t="str">
            <v>Aaa</v>
          </cell>
          <cell r="AN623" t="str">
            <v>AAA</v>
          </cell>
          <cell r="AO623" t="str">
            <v>Financial</v>
          </cell>
          <cell r="AP623" t="str">
            <v>Banks</v>
          </cell>
          <cell r="AQ623" t="str">
            <v>UNITED STATES</v>
          </cell>
          <cell r="AR623" t="str">
            <v>#N/A Field Not Applicable</v>
          </cell>
        </row>
        <row r="624">
          <cell r="A624" t="str">
            <v>CP Inc</v>
          </cell>
          <cell r="B624" t="str">
            <v>UBS</v>
          </cell>
          <cell r="C624" t="str">
            <v>13409102</v>
          </cell>
          <cell r="D624" t="str">
            <v>USD</v>
          </cell>
          <cell r="E624" t="str">
            <v>270</v>
          </cell>
          <cell r="F624" t="str">
            <v>072</v>
          </cell>
          <cell r="G624" t="str">
            <v>BARCLAYS BANK PLC</v>
          </cell>
          <cell r="H624" t="str">
            <v>2.500 JAN 23 13</v>
          </cell>
          <cell r="I624" t="str">
            <v>B3X8N91</v>
          </cell>
          <cell r="J624" t="str">
            <v>B</v>
          </cell>
          <cell r="K624" t="str">
            <v>ZZZ</v>
          </cell>
          <cell r="L624">
            <v>23611.11</v>
          </cell>
          <cell r="M624">
            <v>5013255.0999999996</v>
          </cell>
          <cell r="N624">
            <v>5015980</v>
          </cell>
          <cell r="O624">
            <v>5110250</v>
          </cell>
          <cell r="P624">
            <v>5000000</v>
          </cell>
          <cell r="Q624">
            <v>5133861.1100000003</v>
          </cell>
          <cell r="R624" t="str">
            <v>JJ   23</v>
          </cell>
          <cell r="S624">
            <v>41297</v>
          </cell>
          <cell r="T624">
            <v>2013</v>
          </cell>
          <cell r="U624">
            <v>1</v>
          </cell>
          <cell r="V624">
            <v>846</v>
          </cell>
          <cell r="W624" t="str">
            <v>MS</v>
          </cell>
          <cell r="X624">
            <v>2.5</v>
          </cell>
          <cell r="Y624">
            <v>2.2400000000000002</v>
          </cell>
          <cell r="Z624">
            <v>5.0413572846513396E-3</v>
          </cell>
          <cell r="AA624">
            <v>40451</v>
          </cell>
          <cell r="AB624">
            <v>96994.9</v>
          </cell>
          <cell r="AC624">
            <v>6.2E-2</v>
          </cell>
          <cell r="AD624">
            <v>1</v>
          </cell>
          <cell r="AE624">
            <v>102.205</v>
          </cell>
          <cell r="AF624" t="str">
            <v>AA-</v>
          </cell>
          <cell r="AG624">
            <v>100.32</v>
          </cell>
          <cell r="AH624">
            <v>2.4</v>
          </cell>
          <cell r="AI624">
            <v>1.5</v>
          </cell>
          <cell r="AJ624">
            <v>5.401454233555006E-3</v>
          </cell>
          <cell r="AK624">
            <v>6.6914024453090864E-3</v>
          </cell>
          <cell r="AL624" t="str">
            <v>AA-</v>
          </cell>
          <cell r="AM624" t="str">
            <v>Aa3</v>
          </cell>
          <cell r="AN624" t="str">
            <v>AA-</v>
          </cell>
          <cell r="AO624" t="str">
            <v>Financial</v>
          </cell>
          <cell r="AP624" t="str">
            <v>Banks</v>
          </cell>
          <cell r="AQ624" t="str">
            <v>BRITAIN</v>
          </cell>
          <cell r="AR624" t="str">
            <v>#N/A Field Not Applicable</v>
          </cell>
        </row>
        <row r="625">
          <cell r="A625" t="str">
            <v>CP Inc</v>
          </cell>
          <cell r="B625" t="str">
            <v>UBS</v>
          </cell>
          <cell r="C625" t="str">
            <v>13409102</v>
          </cell>
          <cell r="D625" t="str">
            <v>USD</v>
          </cell>
          <cell r="E625" t="str">
            <v>015</v>
          </cell>
          <cell r="F625" t="str">
            <v>072</v>
          </cell>
          <cell r="G625" t="str">
            <v>HEWLETT-PACKARD CO</v>
          </cell>
          <cell r="H625" t="str">
            <v>2.25 27 MAY 2011</v>
          </cell>
          <cell r="I625" t="str">
            <v>B428236AX1</v>
          </cell>
          <cell r="J625" t="str">
            <v>B</v>
          </cell>
          <cell r="K625" t="str">
            <v>CAL</v>
          </cell>
          <cell r="L625">
            <v>23250</v>
          </cell>
          <cell r="M625">
            <v>3001778.88</v>
          </cell>
          <cell r="N625">
            <v>3005230</v>
          </cell>
          <cell r="O625">
            <v>3039330</v>
          </cell>
          <cell r="P625">
            <v>3000000</v>
          </cell>
          <cell r="Q625">
            <v>3062580</v>
          </cell>
          <cell r="R625" t="str">
            <v>MN   27</v>
          </cell>
          <cell r="S625">
            <v>40690</v>
          </cell>
          <cell r="T625">
            <v>2011</v>
          </cell>
          <cell r="U625">
            <v>5</v>
          </cell>
          <cell r="V625">
            <v>239</v>
          </cell>
          <cell r="W625" t="str">
            <v>MS</v>
          </cell>
          <cell r="X625">
            <v>2.25</v>
          </cell>
          <cell r="Y625">
            <v>0.65</v>
          </cell>
          <cell r="Z625">
            <v>8.759346551872226E-4</v>
          </cell>
          <cell r="AA625">
            <v>40451</v>
          </cell>
          <cell r="AB625">
            <v>37551.120000000003</v>
          </cell>
          <cell r="AC625">
            <v>7.4999999999999997E-3</v>
          </cell>
          <cell r="AD625">
            <v>1</v>
          </cell>
          <cell r="AE625">
            <v>101.31100000000001</v>
          </cell>
          <cell r="AF625" t="str">
            <v>A</v>
          </cell>
          <cell r="AG625">
            <v>100.17400000000002</v>
          </cell>
          <cell r="AH625">
            <v>2.2000000000000002</v>
          </cell>
          <cell r="AI625">
            <v>0.3</v>
          </cell>
          <cell r="AJ625">
            <v>2.9647019098644456E-3</v>
          </cell>
          <cell r="AK625">
            <v>3.6727171519924068E-3</v>
          </cell>
          <cell r="AL625" t="str">
            <v xml:space="preserve">A </v>
          </cell>
          <cell r="AM625" t="str">
            <v>A2</v>
          </cell>
          <cell r="AN625" t="str">
            <v xml:space="preserve">A </v>
          </cell>
          <cell r="AO625" t="str">
            <v>Technology</v>
          </cell>
          <cell r="AP625" t="str">
            <v>Computers</v>
          </cell>
          <cell r="AQ625" t="str">
            <v>UNITED STATES</v>
          </cell>
          <cell r="AR625" t="str">
            <v>#N/A Field Not Applicable</v>
          </cell>
        </row>
        <row r="626">
          <cell r="A626" t="str">
            <v>CP Inc</v>
          </cell>
          <cell r="B626" t="str">
            <v>UBS</v>
          </cell>
          <cell r="C626" t="str">
            <v>13409102</v>
          </cell>
          <cell r="D626" t="str">
            <v>USD</v>
          </cell>
          <cell r="E626" t="str">
            <v>600</v>
          </cell>
          <cell r="F626" t="str">
            <v>072</v>
          </cell>
          <cell r="G626" t="str">
            <v>INTL BK RECON &amp; DEVE</v>
          </cell>
          <cell r="H626" t="str">
            <v>1.75 15 JUL 2013</v>
          </cell>
          <cell r="I626" t="str">
            <v>B459058AN3</v>
          </cell>
          <cell r="J626" t="str">
            <v>B</v>
          </cell>
          <cell r="K626" t="str">
            <v>ZZZ</v>
          </cell>
          <cell r="L626">
            <v>11083.33</v>
          </cell>
          <cell r="M626">
            <v>2990097.24</v>
          </cell>
          <cell r="N626">
            <v>2988570</v>
          </cell>
          <cell r="O626">
            <v>3088560</v>
          </cell>
          <cell r="P626">
            <v>3000000</v>
          </cell>
          <cell r="Q626">
            <v>3099643.33</v>
          </cell>
          <cell r="R626" t="str">
            <v>JJ   15</v>
          </cell>
          <cell r="S626">
            <v>41470</v>
          </cell>
          <cell r="T626">
            <v>2013</v>
          </cell>
          <cell r="U626">
            <v>7</v>
          </cell>
          <cell r="V626">
            <v>1019</v>
          </cell>
          <cell r="W626" t="str">
            <v>MS</v>
          </cell>
          <cell r="X626">
            <v>1.75</v>
          </cell>
          <cell r="Y626">
            <v>2.72</v>
          </cell>
          <cell r="Z626">
            <v>3.651185271189909E-3</v>
          </cell>
          <cell r="AA626">
            <v>40451</v>
          </cell>
          <cell r="AB626">
            <v>98462.76</v>
          </cell>
          <cell r="AC626">
            <v>8.8599999999999998E-2</v>
          </cell>
          <cell r="AD626">
            <v>1</v>
          </cell>
          <cell r="AE626">
            <v>102.95200000000001</v>
          </cell>
          <cell r="AF626" t="str">
            <v>N/R</v>
          </cell>
          <cell r="AG626">
            <v>99.619</v>
          </cell>
          <cell r="AH626">
            <v>1.9</v>
          </cell>
          <cell r="AI626">
            <v>0.7</v>
          </cell>
          <cell r="AJ626">
            <v>2.5504602997282449E-3</v>
          </cell>
          <cell r="AK626">
            <v>3.1595484379459624E-3</v>
          </cell>
          <cell r="AL626" t="str">
            <v>NR</v>
          </cell>
          <cell r="AM626" t="str">
            <v>Aaa</v>
          </cell>
          <cell r="AN626" t="str">
            <v>NR</v>
          </cell>
          <cell r="AO626" t="str">
            <v>Government</v>
          </cell>
          <cell r="AP626" t="str">
            <v>Multi-National</v>
          </cell>
          <cell r="AQ626" t="str">
            <v>SNAT</v>
          </cell>
          <cell r="AR626" t="str">
            <v>#N/A Field Not Applicable</v>
          </cell>
        </row>
        <row r="627">
          <cell r="A627" t="str">
            <v>CP Inc</v>
          </cell>
          <cell r="B627" t="str">
            <v>UBS</v>
          </cell>
          <cell r="C627" t="str">
            <v>13409102</v>
          </cell>
          <cell r="D627" t="str">
            <v>USD</v>
          </cell>
          <cell r="E627" t="str">
            <v>015</v>
          </cell>
          <cell r="F627" t="str">
            <v>072</v>
          </cell>
          <cell r="G627" t="str">
            <v>IBM CORP</v>
          </cell>
          <cell r="H627" t="str">
            <v>2.1 06 MAY 2013</v>
          </cell>
          <cell r="I627" t="str">
            <v>B459200GR6</v>
          </cell>
          <cell r="J627" t="str">
            <v>B</v>
          </cell>
          <cell r="K627" t="str">
            <v>ZZZ</v>
          </cell>
          <cell r="L627">
            <v>42291.67</v>
          </cell>
          <cell r="M627">
            <v>4996993.42</v>
          </cell>
          <cell r="N627">
            <v>4995950</v>
          </cell>
          <cell r="O627">
            <v>5159300</v>
          </cell>
          <cell r="P627">
            <v>5000000</v>
          </cell>
          <cell r="Q627">
            <v>5201591.67</v>
          </cell>
          <cell r="R627" t="str">
            <v>MN    6</v>
          </cell>
          <cell r="S627">
            <v>41400</v>
          </cell>
          <cell r="T627">
            <v>2013</v>
          </cell>
          <cell r="U627">
            <v>5</v>
          </cell>
          <cell r="V627">
            <v>949</v>
          </cell>
          <cell r="W627" t="str">
            <v>MS</v>
          </cell>
          <cell r="X627">
            <v>2.1</v>
          </cell>
          <cell r="Y627">
            <v>2.5099999999999998</v>
          </cell>
          <cell r="Z627">
            <v>5.630696949057345E-3</v>
          </cell>
          <cell r="AA627">
            <v>40451</v>
          </cell>
          <cell r="AB627">
            <v>162306.57999999999</v>
          </cell>
          <cell r="AC627">
            <v>7.6999999999999999E-2</v>
          </cell>
          <cell r="AD627">
            <v>1</v>
          </cell>
          <cell r="AE627">
            <v>103.18600000000001</v>
          </cell>
          <cell r="AF627" t="str">
            <v>A+</v>
          </cell>
          <cell r="AG627">
            <v>99.918999999999997</v>
          </cell>
          <cell r="AH627">
            <v>2.1</v>
          </cell>
          <cell r="AI627">
            <v>0.9</v>
          </cell>
          <cell r="AJ627">
            <v>4.7109416705260658E-3</v>
          </cell>
          <cell r="AK627">
            <v>5.8359851348994268E-3</v>
          </cell>
          <cell r="AL627" t="str">
            <v xml:space="preserve">A+ </v>
          </cell>
          <cell r="AM627" t="str">
            <v>A1</v>
          </cell>
          <cell r="AN627" t="str">
            <v xml:space="preserve">A+ </v>
          </cell>
          <cell r="AO627" t="str">
            <v>Technology</v>
          </cell>
          <cell r="AP627" t="str">
            <v>Computers</v>
          </cell>
          <cell r="AQ627" t="str">
            <v>UNITED STATES</v>
          </cell>
          <cell r="AR627" t="str">
            <v>#N/A Field Not Applicable</v>
          </cell>
        </row>
        <row r="628">
          <cell r="A628" t="str">
            <v>CP Inc</v>
          </cell>
          <cell r="B628" t="str">
            <v>UBS</v>
          </cell>
          <cell r="C628" t="str">
            <v>13409102</v>
          </cell>
          <cell r="D628" t="str">
            <v>USD</v>
          </cell>
          <cell r="E628" t="str">
            <v>600</v>
          </cell>
          <cell r="F628" t="str">
            <v>072</v>
          </cell>
          <cell r="G628" t="str">
            <v>INTL FINANCE CORP</v>
          </cell>
          <cell r="H628" t="str">
            <v>2.0 29 OCT 2012</v>
          </cell>
          <cell r="I628" t="str">
            <v>B45950KBE9</v>
          </cell>
          <cell r="J628" t="str">
            <v>B</v>
          </cell>
          <cell r="K628" t="str">
            <v>CAL</v>
          </cell>
          <cell r="L628">
            <v>16888.89</v>
          </cell>
          <cell r="M628">
            <v>2000000</v>
          </cell>
          <cell r="N628">
            <v>2000000</v>
          </cell>
          <cell r="O628">
            <v>2002060</v>
          </cell>
          <cell r="P628">
            <v>2000000</v>
          </cell>
          <cell r="Q628">
            <v>2018948.89</v>
          </cell>
          <cell r="R628" t="str">
            <v>AO   29</v>
          </cell>
          <cell r="S628">
            <v>41211</v>
          </cell>
          <cell r="T628">
            <v>2012</v>
          </cell>
          <cell r="U628">
            <v>10</v>
          </cell>
          <cell r="V628">
            <v>760</v>
          </cell>
          <cell r="W628" t="str">
            <v>MS</v>
          </cell>
          <cell r="X628">
            <v>2</v>
          </cell>
          <cell r="Y628">
            <v>0.08</v>
          </cell>
          <cell r="Z628">
            <v>7.1828969745359078E-5</v>
          </cell>
          <cell r="AA628">
            <v>40451</v>
          </cell>
          <cell r="AB628">
            <v>2060</v>
          </cell>
          <cell r="AC628">
            <v>5.1100000000000007E-2</v>
          </cell>
          <cell r="AD628">
            <v>1</v>
          </cell>
          <cell r="AE628">
            <v>100.10299999999999</v>
          </cell>
          <cell r="AF628" t="str">
            <v>AAA</v>
          </cell>
          <cell r="AG628">
            <v>100</v>
          </cell>
          <cell r="AH628">
            <v>2</v>
          </cell>
          <cell r="AI628">
            <v>1.9</v>
          </cell>
          <cell r="AJ628">
            <v>1.795724243633977E-3</v>
          </cell>
          <cell r="AK628">
            <v>2.224570101938056E-3</v>
          </cell>
          <cell r="AL628" t="str">
            <v>AAA</v>
          </cell>
          <cell r="AM628" t="str">
            <v>Aaa</v>
          </cell>
          <cell r="AN628" t="str">
            <v>AAA</v>
          </cell>
          <cell r="AO628" t="str">
            <v>Government</v>
          </cell>
          <cell r="AP628" t="str">
            <v>Multi-National</v>
          </cell>
          <cell r="AQ628" t="str">
            <v>SNAT</v>
          </cell>
          <cell r="AR628" t="str">
            <v>10/29/2010</v>
          </cell>
        </row>
        <row r="629">
          <cell r="A629" t="str">
            <v>CP Inc</v>
          </cell>
          <cell r="B629" t="str">
            <v>UBS</v>
          </cell>
          <cell r="C629" t="str">
            <v>13409102</v>
          </cell>
          <cell r="D629" t="str">
            <v>USD</v>
          </cell>
          <cell r="E629" t="str">
            <v>015</v>
          </cell>
          <cell r="F629" t="str">
            <v>072</v>
          </cell>
          <cell r="G629" t="str">
            <v>MASSMUTUAL GLOBAL</v>
          </cell>
          <cell r="H629" t="str">
            <v>3.625 16 JUL 2012</v>
          </cell>
          <cell r="I629" t="str">
            <v>B57629WBH2</v>
          </cell>
          <cell r="J629" t="str">
            <v>B</v>
          </cell>
          <cell r="K629" t="str">
            <v>ZZZ</v>
          </cell>
          <cell r="L629">
            <v>26754.11</v>
          </cell>
          <cell r="M629">
            <v>3637973.02</v>
          </cell>
          <cell r="N629">
            <v>3661982.96</v>
          </cell>
          <cell r="O629">
            <v>3646852.4</v>
          </cell>
          <cell r="P629">
            <v>3496000</v>
          </cell>
          <cell r="Q629">
            <v>3673606.51</v>
          </cell>
          <cell r="R629" t="str">
            <v>JJ   15</v>
          </cell>
          <cell r="S629">
            <v>41106</v>
          </cell>
          <cell r="T629">
            <v>2012</v>
          </cell>
          <cell r="U629">
            <v>7</v>
          </cell>
          <cell r="V629">
            <v>655</v>
          </cell>
          <cell r="W629" t="str">
            <v>MS</v>
          </cell>
          <cell r="X629">
            <v>3.625</v>
          </cell>
          <cell r="Y629">
            <v>1.73</v>
          </cell>
          <cell r="Z629">
            <v>2.8254344212453862E-3</v>
          </cell>
          <cell r="AA629">
            <v>40451</v>
          </cell>
          <cell r="AB629">
            <v>8879.3799999999992</v>
          </cell>
          <cell r="AC629">
            <v>3.9199999999999999E-2</v>
          </cell>
          <cell r="AD629">
            <v>1</v>
          </cell>
          <cell r="AE629">
            <v>104.315</v>
          </cell>
          <cell r="AF629" t="str">
            <v>AA+</v>
          </cell>
          <cell r="AG629">
            <v>104.748</v>
          </cell>
          <cell r="AH629">
            <v>1.3</v>
          </cell>
          <cell r="AI629">
            <v>1.2</v>
          </cell>
          <cell r="AJ629">
            <v>2.1231588136526023E-3</v>
          </cell>
          <cell r="AK629">
            <v>2.6302009538835217E-3</v>
          </cell>
          <cell r="AL629" t="str">
            <v>AA+</v>
          </cell>
          <cell r="AM629" t="str">
            <v>Aa2</v>
          </cell>
          <cell r="AN629" t="str">
            <v>AA+</v>
          </cell>
          <cell r="AO629" t="str">
            <v>Financial</v>
          </cell>
          <cell r="AP629" t="str">
            <v>Diversified Finan Serv</v>
          </cell>
          <cell r="AQ629" t="str">
            <v>UNITED STATES</v>
          </cell>
          <cell r="AR629" t="str">
            <v>#N/A Field Not Applicable</v>
          </cell>
        </row>
        <row r="630">
          <cell r="A630" t="str">
            <v>CP Inc</v>
          </cell>
          <cell r="B630" t="str">
            <v>UBS</v>
          </cell>
          <cell r="C630" t="str">
            <v>13409102</v>
          </cell>
          <cell r="D630" t="str">
            <v>USD</v>
          </cell>
          <cell r="E630" t="str">
            <v>285</v>
          </cell>
          <cell r="F630" t="str">
            <v>072</v>
          </cell>
          <cell r="G630" t="str">
            <v>NATIONAL AUSTRALIA B</v>
          </cell>
          <cell r="H630" t="str">
            <v>2.5 08 JAN 2013</v>
          </cell>
          <cell r="I630" t="str">
            <v>B6325C0AZ4</v>
          </cell>
          <cell r="J630" t="str">
            <v>B</v>
          </cell>
          <cell r="K630" t="str">
            <v>ZZZ</v>
          </cell>
          <cell r="L630">
            <v>23055.56</v>
          </cell>
          <cell r="M630">
            <v>4000000</v>
          </cell>
          <cell r="N630">
            <v>4000000</v>
          </cell>
          <cell r="O630">
            <v>4091320</v>
          </cell>
          <cell r="P630">
            <v>4000000</v>
          </cell>
          <cell r="Q630">
            <v>4114375.56</v>
          </cell>
          <cell r="R630" t="str">
            <v>JJ    8</v>
          </cell>
          <cell r="S630">
            <v>41282</v>
          </cell>
          <cell r="T630">
            <v>2013</v>
          </cell>
          <cell r="U630">
            <v>1</v>
          </cell>
          <cell r="V630">
            <v>831</v>
          </cell>
          <cell r="W630" t="str">
            <v>MS</v>
          </cell>
          <cell r="X630">
            <v>2.5</v>
          </cell>
          <cell r="Y630">
            <v>2.1800000000000002</v>
          </cell>
          <cell r="Z630">
            <v>3.91467885112207E-3</v>
          </cell>
          <cell r="AA630">
            <v>40451</v>
          </cell>
          <cell r="AB630">
            <v>91320</v>
          </cell>
          <cell r="AC630">
            <v>0.06</v>
          </cell>
          <cell r="AD630">
            <v>1</v>
          </cell>
          <cell r="AE630">
            <v>102.28299999999999</v>
          </cell>
          <cell r="AF630" t="str">
            <v>AA</v>
          </cell>
          <cell r="AG630">
            <v>100</v>
          </cell>
          <cell r="AH630">
            <v>2.5</v>
          </cell>
          <cell r="AI630">
            <v>1.5</v>
          </cell>
          <cell r="AJ630">
            <v>4.489310609084942E-3</v>
          </cell>
          <cell r="AK630">
            <v>5.5614252548451398E-3</v>
          </cell>
          <cell r="AL630" t="str">
            <v>AA</v>
          </cell>
          <cell r="AM630" t="str">
            <v>Aa1</v>
          </cell>
          <cell r="AN630" t="str">
            <v>AA</v>
          </cell>
          <cell r="AO630" t="str">
            <v>Financial</v>
          </cell>
          <cell r="AP630" t="str">
            <v>Banks</v>
          </cell>
          <cell r="AQ630" t="str">
            <v>AUSTRALIA</v>
          </cell>
          <cell r="AR630" t="str">
            <v>#N/A Field Not Applicable</v>
          </cell>
        </row>
        <row r="631">
          <cell r="A631" t="str">
            <v>CP Inc</v>
          </cell>
          <cell r="B631" t="str">
            <v>UBS</v>
          </cell>
          <cell r="C631" t="str">
            <v>13409102</v>
          </cell>
          <cell r="D631" t="str">
            <v>USD</v>
          </cell>
          <cell r="E631" t="str">
            <v>195</v>
          </cell>
          <cell r="F631" t="str">
            <v>072</v>
          </cell>
          <cell r="G631" t="str">
            <v>PROCTER &amp; GAMBLE INT</v>
          </cell>
          <cell r="H631" t="str">
            <v>1.35 26 AUG 2011</v>
          </cell>
          <cell r="I631" t="str">
            <v>B742732AE0</v>
          </cell>
          <cell r="J631" t="str">
            <v>B</v>
          </cell>
          <cell r="K631" t="str">
            <v>CAL</v>
          </cell>
          <cell r="L631">
            <v>4396.88</v>
          </cell>
          <cell r="M631">
            <v>3348879.68</v>
          </cell>
          <cell r="N631">
            <v>3347521</v>
          </cell>
          <cell r="O631">
            <v>3378408</v>
          </cell>
          <cell r="P631">
            <v>3350000</v>
          </cell>
          <cell r="Q631">
            <v>3382804.88</v>
          </cell>
          <cell r="R631" t="str">
            <v>FA   26</v>
          </cell>
          <cell r="S631">
            <v>40781</v>
          </cell>
          <cell r="T631">
            <v>2011</v>
          </cell>
          <cell r="U631">
            <v>8</v>
          </cell>
          <cell r="V631">
            <v>330</v>
          </cell>
          <cell r="W631" t="str">
            <v>MS</v>
          </cell>
          <cell r="X631">
            <v>1.35</v>
          </cell>
          <cell r="Y631">
            <v>0.9</v>
          </cell>
          <cell r="Z631">
            <v>1.3530744968375688E-3</v>
          </cell>
          <cell r="AA631">
            <v>40451</v>
          </cell>
          <cell r="AB631">
            <v>29528.32</v>
          </cell>
          <cell r="AC631">
            <v>1.26E-2</v>
          </cell>
          <cell r="AD631">
            <v>1</v>
          </cell>
          <cell r="AE631">
            <v>100.848</v>
          </cell>
          <cell r="AF631" t="str">
            <v>AA-</v>
          </cell>
          <cell r="AG631">
            <v>99.926000000000002</v>
          </cell>
          <cell r="AH631">
            <v>1.4</v>
          </cell>
          <cell r="AI631">
            <v>0.4</v>
          </cell>
          <cell r="AJ631">
            <v>2.1047825506362184E-3</v>
          </cell>
          <cell r="AK631">
            <v>2.6074361638905594E-3</v>
          </cell>
          <cell r="AL631" t="str">
            <v>AA-</v>
          </cell>
          <cell r="AM631" t="str">
            <v>Aa3</v>
          </cell>
          <cell r="AN631" t="str">
            <v>AA-</v>
          </cell>
          <cell r="AO631" t="str">
            <v>Consumer, Non-cyclical</v>
          </cell>
          <cell r="AP631" t="str">
            <v>Cosmetics/Personal Care</v>
          </cell>
          <cell r="AQ631" t="str">
            <v>LUXEMBOURG</v>
          </cell>
          <cell r="AR631" t="str">
            <v>#N/A Field Not Applicable</v>
          </cell>
        </row>
        <row r="632">
          <cell r="A632" t="str">
            <v>CP Inc</v>
          </cell>
          <cell r="B632" t="str">
            <v>UBS</v>
          </cell>
          <cell r="C632" t="str">
            <v>13409102</v>
          </cell>
          <cell r="D632" t="str">
            <v>USD</v>
          </cell>
          <cell r="E632" t="str">
            <v>205</v>
          </cell>
          <cell r="F632" t="str">
            <v>072</v>
          </cell>
          <cell r="G632" t="str">
            <v>SHELL INTERNATIONAL</v>
          </cell>
          <cell r="H632" t="str">
            <v>1.875 25 MAR 2013</v>
          </cell>
          <cell r="I632" t="str">
            <v>B822582AL6</v>
          </cell>
          <cell r="J632" t="str">
            <v>B</v>
          </cell>
          <cell r="K632" t="str">
            <v>ZZZ</v>
          </cell>
          <cell r="L632">
            <v>625</v>
          </cell>
          <cell r="M632">
            <v>1998032.59</v>
          </cell>
          <cell r="N632">
            <v>1997620</v>
          </cell>
          <cell r="O632">
            <v>2047187.5</v>
          </cell>
          <cell r="P632">
            <v>2000000</v>
          </cell>
          <cell r="Q632">
            <v>2047812.5</v>
          </cell>
          <cell r="R632" t="str">
            <v>MS   25</v>
          </cell>
          <cell r="S632">
            <v>41358</v>
          </cell>
          <cell r="T632">
            <v>2013</v>
          </cell>
          <cell r="U632">
            <v>3</v>
          </cell>
          <cell r="V632">
            <v>907</v>
          </cell>
          <cell r="W632" t="str">
            <v>MS</v>
          </cell>
          <cell r="X632">
            <v>1.875</v>
          </cell>
          <cell r="Y632">
            <v>2.4300000000000002</v>
          </cell>
          <cell r="Z632">
            <v>2.1796587035710249E-3</v>
          </cell>
          <cell r="AA632">
            <v>40451</v>
          </cell>
          <cell r="AB632">
            <v>49154.91</v>
          </cell>
          <cell r="AC632">
            <v>7.1800000000000003E-2</v>
          </cell>
          <cell r="AD632">
            <v>1</v>
          </cell>
          <cell r="AE632">
            <v>102.35899999999999</v>
          </cell>
          <cell r="AF632" t="str">
            <v>AA</v>
          </cell>
          <cell r="AG632">
            <v>99.881</v>
          </cell>
          <cell r="AH632">
            <v>1.9</v>
          </cell>
          <cell r="AI632">
            <v>0.9</v>
          </cell>
          <cell r="AJ632">
            <v>1.7042598916810483E-3</v>
          </cell>
          <cell r="AK632">
            <v>2.1112626921456325E-3</v>
          </cell>
          <cell r="AL632" t="str">
            <v>AA</v>
          </cell>
          <cell r="AM632" t="str">
            <v>Aa1</v>
          </cell>
          <cell r="AN632" t="str">
            <v>AA</v>
          </cell>
          <cell r="AO632" t="str">
            <v>Energy</v>
          </cell>
          <cell r="AP632" t="str">
            <v>Oil&amp;Gas</v>
          </cell>
          <cell r="AQ632" t="str">
            <v>NETHERLANDS</v>
          </cell>
          <cell r="AR632" t="str">
            <v>#N/A Field Not Applicable</v>
          </cell>
        </row>
        <row r="633">
          <cell r="A633" t="str">
            <v>CP Inc</v>
          </cell>
          <cell r="B633" t="str">
            <v>UBS</v>
          </cell>
          <cell r="C633" t="str">
            <v>13409102</v>
          </cell>
          <cell r="D633" t="str">
            <v>USD</v>
          </cell>
          <cell r="E633" t="str">
            <v>250</v>
          </cell>
          <cell r="F633" t="str">
            <v>072</v>
          </cell>
          <cell r="G633" t="str">
            <v>SVENSKA HANDELSBANKE</v>
          </cell>
          <cell r="H633" t="str">
            <v>2.875 14 SEP 2012</v>
          </cell>
          <cell r="I633" t="str">
            <v>B86959LAB9</v>
          </cell>
          <cell r="J633" t="str">
            <v>B</v>
          </cell>
          <cell r="K633" t="str">
            <v>ZZZ</v>
          </cell>
          <cell r="L633">
            <v>2715.28</v>
          </cell>
          <cell r="M633">
            <v>1998397.41</v>
          </cell>
          <cell r="N633">
            <v>1997540</v>
          </cell>
          <cell r="O633">
            <v>2057700</v>
          </cell>
          <cell r="P633">
            <v>2000000</v>
          </cell>
          <cell r="Q633">
            <v>2060415.28</v>
          </cell>
          <cell r="R633" t="str">
            <v>MS   14</v>
          </cell>
          <cell r="S633">
            <v>41166</v>
          </cell>
          <cell r="T633">
            <v>2012</v>
          </cell>
          <cell r="U633">
            <v>9</v>
          </cell>
          <cell r="V633">
            <v>715</v>
          </cell>
          <cell r="W633" t="str">
            <v>MS</v>
          </cell>
          <cell r="X633">
            <v>2.875</v>
          </cell>
          <cell r="Y633">
            <v>1.9</v>
          </cell>
          <cell r="Z633">
            <v>1.7045710718373653E-3</v>
          </cell>
          <cell r="AA633">
            <v>40451</v>
          </cell>
          <cell r="AB633">
            <v>59302.59</v>
          </cell>
          <cell r="AC633">
            <v>4.5999999999999999E-2</v>
          </cell>
          <cell r="AD633">
            <v>1</v>
          </cell>
          <cell r="AE633">
            <v>102.88500000000001</v>
          </cell>
          <cell r="AF633" t="str">
            <v>AA-</v>
          </cell>
          <cell r="AG633">
            <v>99.876999999999995</v>
          </cell>
          <cell r="AH633">
            <v>2.9</v>
          </cell>
          <cell r="AI633">
            <v>1.4</v>
          </cell>
          <cell r="AJ633">
            <v>2.6017137412254524E-3</v>
          </cell>
          <cell r="AK633">
            <v>3.2230419693054235E-3</v>
          </cell>
          <cell r="AL633" t="str">
            <v>AA-</v>
          </cell>
          <cell r="AM633" t="str">
            <v>Aa2</v>
          </cell>
          <cell r="AN633" t="str">
            <v>AA-</v>
          </cell>
          <cell r="AO633" t="str">
            <v>Financial</v>
          </cell>
          <cell r="AP633" t="str">
            <v>Banks</v>
          </cell>
          <cell r="AQ633" t="str">
            <v>SWEDEN</v>
          </cell>
          <cell r="AR633" t="str">
            <v>#N/A Field Not Applicable</v>
          </cell>
        </row>
        <row r="634">
          <cell r="A634" t="str">
            <v>CP Inc</v>
          </cell>
          <cell r="B634" t="str">
            <v>UBS</v>
          </cell>
          <cell r="C634" t="str">
            <v>13409102</v>
          </cell>
          <cell r="D634" t="str">
            <v>USD</v>
          </cell>
          <cell r="E634" t="str">
            <v>015</v>
          </cell>
          <cell r="F634" t="str">
            <v>072</v>
          </cell>
          <cell r="G634" t="str">
            <v>US BANCORP</v>
          </cell>
          <cell r="H634" t="str">
            <v>2.125 15 FEB 2013</v>
          </cell>
          <cell r="I634" t="str">
            <v>B91159HGS3</v>
          </cell>
          <cell r="J634" t="str">
            <v>B</v>
          </cell>
          <cell r="K634" t="str">
            <v>ZZZ</v>
          </cell>
          <cell r="L634">
            <v>10861.11</v>
          </cell>
          <cell r="M634">
            <v>4007579.2</v>
          </cell>
          <cell r="N634">
            <v>4010120</v>
          </cell>
          <cell r="O634">
            <v>4106320</v>
          </cell>
          <cell r="P634">
            <v>4000000</v>
          </cell>
          <cell r="Q634">
            <v>4117181.11</v>
          </cell>
          <cell r="R634" t="str">
            <v>FA   15</v>
          </cell>
          <cell r="S634">
            <v>41320</v>
          </cell>
          <cell r="T634">
            <v>2013</v>
          </cell>
          <cell r="U634">
            <v>2</v>
          </cell>
          <cell r="V634">
            <v>869</v>
          </cell>
          <cell r="W634" t="str">
            <v>MS</v>
          </cell>
          <cell r="X634">
            <v>2.125</v>
          </cell>
          <cell r="Y634">
            <v>2.31</v>
          </cell>
          <cell r="Z634">
            <v>4.1559828662601815E-3</v>
          </cell>
          <cell r="AA634">
            <v>40451</v>
          </cell>
          <cell r="AB634">
            <v>98740.800000000003</v>
          </cell>
          <cell r="AC634">
            <v>6.5700000000000008E-2</v>
          </cell>
          <cell r="AD634">
            <v>1</v>
          </cell>
          <cell r="AE634">
            <v>102.65799999999999</v>
          </cell>
          <cell r="AF634" t="str">
            <v>A+</v>
          </cell>
          <cell r="AG634">
            <v>100.25299999999999</v>
          </cell>
          <cell r="AH634">
            <v>2</v>
          </cell>
          <cell r="AI634">
            <v>1</v>
          </cell>
          <cell r="AJ634">
            <v>3.5982535638616293E-3</v>
          </cell>
          <cell r="AK634">
            <v>4.4575704347344161E-3</v>
          </cell>
          <cell r="AL634" t="str">
            <v xml:space="preserve">A+ </v>
          </cell>
          <cell r="AM634" t="str">
            <v>Aa3</v>
          </cell>
          <cell r="AN634" t="str">
            <v xml:space="preserve">A+ </v>
          </cell>
          <cell r="AO634" t="str">
            <v>Financial</v>
          </cell>
          <cell r="AP634" t="str">
            <v>Banks</v>
          </cell>
          <cell r="AQ634" t="str">
            <v>UNITED STATES</v>
          </cell>
          <cell r="AR634" t="str">
            <v>#N/A Field Not Applicable</v>
          </cell>
        </row>
        <row r="635">
          <cell r="A635" t="str">
            <v>CP Inc</v>
          </cell>
          <cell r="B635" t="str">
            <v>UBS</v>
          </cell>
          <cell r="C635" t="str">
            <v>13409102</v>
          </cell>
          <cell r="D635" t="str">
            <v>USD</v>
          </cell>
          <cell r="E635" t="str">
            <v>015</v>
          </cell>
          <cell r="F635" t="str">
            <v>072</v>
          </cell>
          <cell r="G635" t="str">
            <v>CHEVRON CORP</v>
          </cell>
          <cell r="H635" t="str">
            <v>3.45 03 MAR 2012</v>
          </cell>
          <cell r="I635" t="str">
            <v>BEH7402538</v>
          </cell>
          <cell r="J635" t="str">
            <v>B</v>
          </cell>
          <cell r="K635" t="str">
            <v>CAL</v>
          </cell>
          <cell r="L635">
            <v>8787.92</v>
          </cell>
          <cell r="M635">
            <v>3311564.67</v>
          </cell>
          <cell r="N635">
            <v>3342411.5</v>
          </cell>
          <cell r="O635">
            <v>3400882.81</v>
          </cell>
          <cell r="P635">
            <v>3275000</v>
          </cell>
          <cell r="Q635">
            <v>3409670.73</v>
          </cell>
          <cell r="R635" t="str">
            <v>MS    3</v>
          </cell>
          <cell r="S635">
            <v>40971</v>
          </cell>
          <cell r="T635">
            <v>2012</v>
          </cell>
          <cell r="U635">
            <v>3</v>
          </cell>
          <cell r="V635">
            <v>520</v>
          </cell>
          <cell r="W635" t="str">
            <v>MS</v>
          </cell>
          <cell r="X635">
            <v>3.45</v>
          </cell>
          <cell r="Y635">
            <v>1.4</v>
          </cell>
          <cell r="Z635">
            <v>2.0813299367982625E-3</v>
          </cell>
          <cell r="AA635">
            <v>40451</v>
          </cell>
          <cell r="AB635">
            <v>89318.14</v>
          </cell>
          <cell r="AC635">
            <v>2.6600000000000002E-2</v>
          </cell>
          <cell r="AD635">
            <v>1</v>
          </cell>
          <cell r="AE635">
            <v>103.84399999999999</v>
          </cell>
          <cell r="AF635" t="str">
            <v>AA</v>
          </cell>
          <cell r="AG635">
            <v>102.05800000000001</v>
          </cell>
          <cell r="AH635">
            <v>2.5</v>
          </cell>
          <cell r="AI635">
            <v>0.7</v>
          </cell>
          <cell r="AJ635">
            <v>3.716660601425469E-3</v>
          </cell>
          <cell r="AK635">
            <v>4.6042548471977272E-3</v>
          </cell>
          <cell r="AL635" t="str">
            <v>AA</v>
          </cell>
          <cell r="AM635" t="str">
            <v>Aa1</v>
          </cell>
          <cell r="AN635" t="str">
            <v>AA</v>
          </cell>
          <cell r="AO635" t="str">
            <v>Energy</v>
          </cell>
          <cell r="AP635" t="str">
            <v>Oil&amp;Gas</v>
          </cell>
          <cell r="AQ635" t="str">
            <v>UNITED STATES</v>
          </cell>
          <cell r="AR635" t="str">
            <v>#N/A Field Not Applicable</v>
          </cell>
        </row>
        <row r="636">
          <cell r="A636" t="str">
            <v>CP Inc</v>
          </cell>
          <cell r="B636" t="str">
            <v>Inveco</v>
          </cell>
          <cell r="C636" t="str">
            <v>13400002</v>
          </cell>
          <cell r="D636" t="str">
            <v>USD</v>
          </cell>
          <cell r="E636" t="str">
            <v>015</v>
          </cell>
          <cell r="F636" t="str">
            <v>080</v>
          </cell>
          <cell r="G636" t="str">
            <v>GOLDMAN SACHS GP INC</v>
          </cell>
          <cell r="H636" t="str">
            <v>FLTG NOV 09 11</v>
          </cell>
          <cell r="I636" t="str">
            <v>38146FAG6</v>
          </cell>
          <cell r="J636" t="str">
            <v>B</v>
          </cell>
          <cell r="K636" t="str">
            <v>FLR</v>
          </cell>
          <cell r="L636">
            <v>5753.34</v>
          </cell>
          <cell r="M636">
            <v>6209409.2999999998</v>
          </cell>
          <cell r="N636">
            <v>6223072</v>
          </cell>
          <cell r="O636">
            <v>6221312.5</v>
          </cell>
          <cell r="P636">
            <v>6200000</v>
          </cell>
          <cell r="Q636">
            <v>6227065.8399999999</v>
          </cell>
          <cell r="R636" t="str">
            <v>FMAN 11</v>
          </cell>
          <cell r="S636">
            <v>40856</v>
          </cell>
          <cell r="T636">
            <v>2011</v>
          </cell>
          <cell r="U636">
            <v>11</v>
          </cell>
          <cell r="V636">
            <v>405</v>
          </cell>
          <cell r="W636" t="str">
            <v>MS</v>
          </cell>
          <cell r="X636">
            <v>0.66799999999999993</v>
          </cell>
          <cell r="Y636">
            <v>0.17</v>
          </cell>
          <cell r="Z636">
            <v>4.7389143979289198E-4</v>
          </cell>
          <cell r="AA636">
            <v>40451</v>
          </cell>
          <cell r="AB636">
            <v>11903.2</v>
          </cell>
          <cell r="AC636">
            <v>1.4999999999999999E-2</v>
          </cell>
          <cell r="AD636">
            <v>1</v>
          </cell>
          <cell r="AE636">
            <v>100.34399999999999</v>
          </cell>
          <cell r="AF636" t="str">
            <v>AAA</v>
          </cell>
          <cell r="AG636">
            <v>100.37200000000001</v>
          </cell>
          <cell r="AH636">
            <v>1.4</v>
          </cell>
          <cell r="AI636">
            <v>0.4</v>
          </cell>
          <cell r="AJ636">
            <v>3.9026353865296987E-3</v>
          </cell>
          <cell r="AK636">
            <v>4.8346431978166394E-3</v>
          </cell>
          <cell r="AL636" t="str">
            <v>AAA</v>
          </cell>
          <cell r="AM636" t="str">
            <v>Aaa</v>
          </cell>
          <cell r="AN636" t="str">
            <v>AAA</v>
          </cell>
          <cell r="AO636" t="str">
            <v>Financial</v>
          </cell>
          <cell r="AP636" t="str">
            <v>Banks</v>
          </cell>
          <cell r="AQ636" t="str">
            <v>UNITED STATES</v>
          </cell>
          <cell r="AR636" t="str">
            <v>#N/A Field Not Applicable</v>
          </cell>
        </row>
        <row r="637">
          <cell r="A637" t="str">
            <v>CP Inc</v>
          </cell>
          <cell r="B637" t="str">
            <v>Inveco</v>
          </cell>
          <cell r="C637" t="str">
            <v>13400002</v>
          </cell>
          <cell r="D637" t="str">
            <v>USD</v>
          </cell>
          <cell r="E637" t="str">
            <v>015</v>
          </cell>
          <cell r="F637" t="str">
            <v>080</v>
          </cell>
          <cell r="G637" t="str">
            <v>HUNTINGTON NATL BK F</v>
          </cell>
          <cell r="H637" t="str">
            <v>FLTG JUN 01 12</v>
          </cell>
          <cell r="I637" t="str">
            <v>446436AB3</v>
          </cell>
          <cell r="J637" t="str">
            <v>B</v>
          </cell>
          <cell r="K637" t="str">
            <v>FLR</v>
          </cell>
          <cell r="L637">
            <v>2322.9299999999998</v>
          </cell>
          <cell r="M637">
            <v>4014389.96</v>
          </cell>
          <cell r="N637">
            <v>4028520</v>
          </cell>
          <cell r="O637">
            <v>4036875</v>
          </cell>
          <cell r="P637">
            <v>4000000</v>
          </cell>
          <cell r="Q637">
            <v>4039197.93</v>
          </cell>
          <cell r="R637" t="str">
            <v>MJSD  1</v>
          </cell>
          <cell r="S637">
            <v>41061</v>
          </cell>
          <cell r="T637">
            <v>2012</v>
          </cell>
          <cell r="U637">
            <v>6</v>
          </cell>
          <cell r="V637">
            <v>610</v>
          </cell>
          <cell r="W637" t="str">
            <v>MS</v>
          </cell>
          <cell r="X637">
            <v>0.69699999999999984</v>
          </cell>
          <cell r="Y637">
            <v>0.25</v>
          </cell>
          <cell r="Z637">
            <v>4.5054608591080193E-4</v>
          </cell>
          <cell r="AA637">
            <v>40451</v>
          </cell>
          <cell r="AB637">
            <v>22485.040000000001</v>
          </cell>
          <cell r="AC637">
            <v>3.1800000000000002E-2</v>
          </cell>
          <cell r="AD637">
            <v>1</v>
          </cell>
          <cell r="AE637">
            <v>100.92200000000001</v>
          </cell>
          <cell r="AF637" t="str">
            <v>N/R</v>
          </cell>
          <cell r="AG637">
            <v>100.71299999999999</v>
          </cell>
          <cell r="AH637">
            <v>1.4</v>
          </cell>
          <cell r="AI637">
            <v>0.1</v>
          </cell>
          <cell r="AJ637">
            <v>2.5230580811004904E-3</v>
          </cell>
          <cell r="AK637">
            <v>3.1256021588877076E-3</v>
          </cell>
          <cell r="AL637" t="str">
            <v>NR</v>
          </cell>
          <cell r="AM637" t="str">
            <v>Aaa</v>
          </cell>
          <cell r="AN637" t="str">
            <v>NR</v>
          </cell>
          <cell r="AO637" t="str">
            <v>Financial</v>
          </cell>
          <cell r="AP637" t="str">
            <v>Banks</v>
          </cell>
          <cell r="AQ637" t="str">
            <v>UNITED STATES</v>
          </cell>
          <cell r="AR637" t="str">
            <v>#N/A Field Not Applicable</v>
          </cell>
        </row>
        <row r="638">
          <cell r="A638" t="str">
            <v>CP Inc</v>
          </cell>
          <cell r="B638" t="str">
            <v>Inveco</v>
          </cell>
          <cell r="C638" t="str">
            <v>13400002</v>
          </cell>
          <cell r="D638" t="str">
            <v>USD</v>
          </cell>
          <cell r="E638" t="str">
            <v>015</v>
          </cell>
          <cell r="F638" t="str">
            <v>080</v>
          </cell>
          <cell r="G638" t="str">
            <v>MELLON FDG CORP</v>
          </cell>
          <cell r="H638" t="str">
            <v>FLTG MAY 15 14</v>
          </cell>
          <cell r="I638" t="str">
            <v>585515AH2</v>
          </cell>
          <cell r="J638" t="str">
            <v>B</v>
          </cell>
          <cell r="K638" t="str">
            <v>FLR</v>
          </cell>
          <cell r="L638">
            <v>1348.17</v>
          </cell>
          <cell r="M638">
            <v>1889648.18</v>
          </cell>
          <cell r="N638">
            <v>1851000</v>
          </cell>
          <cell r="O638">
            <v>1969687.5</v>
          </cell>
          <cell r="P638">
            <v>2000000</v>
          </cell>
          <cell r="Q638">
            <v>1971035.67</v>
          </cell>
          <cell r="R638" t="str">
            <v>FMAN 15</v>
          </cell>
          <cell r="S638">
            <v>41774</v>
          </cell>
          <cell r="T638">
            <v>2014</v>
          </cell>
          <cell r="U638">
            <v>5</v>
          </cell>
          <cell r="V638">
            <v>1323</v>
          </cell>
          <cell r="W638" t="str">
            <v>MS</v>
          </cell>
          <cell r="X638">
            <v>0.52600000000000002</v>
          </cell>
          <cell r="Y638">
            <v>0.17</v>
          </cell>
          <cell r="Z638">
            <v>1.4421469957250489E-4</v>
          </cell>
          <cell r="AA638">
            <v>40451</v>
          </cell>
          <cell r="AB638">
            <v>80039.320000000007</v>
          </cell>
          <cell r="AC638">
            <v>0.1381</v>
          </cell>
          <cell r="AD638">
            <v>1</v>
          </cell>
          <cell r="AE638">
            <v>98.483999999999995</v>
          </cell>
          <cell r="AF638" t="str">
            <v>AA-</v>
          </cell>
          <cell r="AG638">
            <v>92.55</v>
          </cell>
          <cell r="AH638">
            <v>2.7</v>
          </cell>
          <cell r="AI638">
            <v>1</v>
          </cell>
          <cell r="AJ638">
            <v>2.2904687579162544E-3</v>
          </cell>
          <cell r="AK638">
            <v>2.8374670199765219E-3</v>
          </cell>
          <cell r="AL638" t="str">
            <v>AA-</v>
          </cell>
          <cell r="AM638" t="str">
            <v>Aa2</v>
          </cell>
          <cell r="AN638" t="str">
            <v>AA-</v>
          </cell>
          <cell r="AO638" t="str">
            <v>Financial</v>
          </cell>
          <cell r="AP638" t="str">
            <v>Banks</v>
          </cell>
          <cell r="AQ638" t="str">
            <v>UNITED STATES</v>
          </cell>
          <cell r="AR638" t="str">
            <v>#N/A Field Not Applicable</v>
          </cell>
        </row>
        <row r="639">
          <cell r="A639" t="str">
            <v>CP Inc</v>
          </cell>
          <cell r="B639" t="str">
            <v>Inveco</v>
          </cell>
          <cell r="C639" t="str">
            <v>13400002</v>
          </cell>
          <cell r="D639" t="str">
            <v>USD</v>
          </cell>
          <cell r="E639" t="str">
            <v>015</v>
          </cell>
          <cell r="F639" t="str">
            <v>080</v>
          </cell>
          <cell r="G639" t="str">
            <v>MORGAN STANLEY FDIC</v>
          </cell>
          <cell r="H639" t="str">
            <v>FLTG FEB 10 12</v>
          </cell>
          <cell r="I639" t="str">
            <v>61757UAL4</v>
          </cell>
          <cell r="J639" t="str">
            <v>B</v>
          </cell>
          <cell r="K639" t="str">
            <v>FLR</v>
          </cell>
          <cell r="L639">
            <v>3993.89</v>
          </cell>
          <cell r="M639">
            <v>4006116.92</v>
          </cell>
          <cell r="N639">
            <v>4013440</v>
          </cell>
          <cell r="O639">
            <v>4017500</v>
          </cell>
          <cell r="P639">
            <v>4000000</v>
          </cell>
          <cell r="Q639">
            <v>4021493.89</v>
          </cell>
          <cell r="R639" t="str">
            <v>FMAN 10</v>
          </cell>
          <cell r="S639">
            <v>40949</v>
          </cell>
          <cell r="T639">
            <v>2012</v>
          </cell>
          <cell r="U639">
            <v>2</v>
          </cell>
          <cell r="V639">
            <v>498</v>
          </cell>
          <cell r="W639" t="str">
            <v>MS</v>
          </cell>
          <cell r="X639">
            <v>0.69099999999999995</v>
          </cell>
          <cell r="Y639">
            <v>0.17</v>
          </cell>
          <cell r="Z639">
            <v>3.0573995423324182E-4</v>
          </cell>
          <cell r="AA639">
            <v>40451</v>
          </cell>
          <cell r="AB639">
            <v>11383.08</v>
          </cell>
          <cell r="AC639">
            <v>2.18E-2</v>
          </cell>
          <cell r="AD639">
            <v>1</v>
          </cell>
          <cell r="AE639">
            <v>100.43799999999999</v>
          </cell>
          <cell r="AF639" t="str">
            <v>AAA</v>
          </cell>
          <cell r="AG639">
            <v>100.336</v>
          </cell>
          <cell r="AH639">
            <v>0.6</v>
          </cell>
          <cell r="AI639">
            <v>0.4</v>
          </cell>
          <cell r="AJ639">
            <v>1.0790821914114415E-3</v>
          </cell>
          <cell r="AK639">
            <v>1.3367831887650253E-3</v>
          </cell>
          <cell r="AL639" t="str">
            <v>AAA</v>
          </cell>
          <cell r="AM639" t="str">
            <v>Aaa</v>
          </cell>
          <cell r="AN639" t="str">
            <v>AAA</v>
          </cell>
          <cell r="AO639" t="str">
            <v>Financial</v>
          </cell>
          <cell r="AP639" t="str">
            <v>Banks</v>
          </cell>
          <cell r="AQ639" t="str">
            <v>UNITED STATES</v>
          </cell>
          <cell r="AR639" t="str">
            <v>#N/A Field Not Applicable</v>
          </cell>
        </row>
        <row r="640">
          <cell r="A640" t="str">
            <v>CP Inc</v>
          </cell>
          <cell r="B640" t="str">
            <v>Inveco</v>
          </cell>
          <cell r="C640" t="str">
            <v>13400002</v>
          </cell>
          <cell r="D640" t="str">
            <v>USD</v>
          </cell>
          <cell r="E640" t="str">
            <v>285</v>
          </cell>
          <cell r="F640" t="str">
            <v>080</v>
          </cell>
          <cell r="G640" t="str">
            <v>COMMONWEALTH BANK AU</v>
          </cell>
          <cell r="H640" t="str">
            <v>FRN 19 MAR 2013</v>
          </cell>
          <cell r="I640" t="str">
            <v>B2027A0EN5</v>
          </cell>
          <cell r="J640" t="str">
            <v>B</v>
          </cell>
          <cell r="K640" t="str">
            <v>FLR</v>
          </cell>
          <cell r="L640">
            <v>238.5</v>
          </cell>
          <cell r="M640">
            <v>830000</v>
          </cell>
          <cell r="N640">
            <v>830000</v>
          </cell>
          <cell r="O640">
            <v>828149.1</v>
          </cell>
          <cell r="P640">
            <v>830000</v>
          </cell>
          <cell r="Q640">
            <v>828387.6</v>
          </cell>
          <cell r="R640" t="str">
            <v>MJSD 19</v>
          </cell>
          <cell r="S640">
            <v>41352</v>
          </cell>
          <cell r="T640">
            <v>2013</v>
          </cell>
          <cell r="U640">
            <v>3</v>
          </cell>
          <cell r="V640">
            <v>901</v>
          </cell>
          <cell r="W640" t="str">
            <v>MS</v>
          </cell>
          <cell r="X640">
            <v>0.84099999999999997</v>
          </cell>
          <cell r="Y640">
            <v>0.25</v>
          </cell>
          <cell r="Z640">
            <v>9.3153195138512548E-5</v>
          </cell>
          <cell r="AA640">
            <v>40451</v>
          </cell>
          <cell r="AB640">
            <v>-1850.9</v>
          </cell>
          <cell r="AC640">
            <v>6.6100000000000006E-2</v>
          </cell>
          <cell r="AD640">
            <v>1</v>
          </cell>
          <cell r="AE640">
            <v>99.777000000000001</v>
          </cell>
          <cell r="AF640" t="str">
            <v>AA</v>
          </cell>
          <cell r="AG640">
            <v>100</v>
          </cell>
          <cell r="AH640">
            <v>0.8</v>
          </cell>
          <cell r="AI640">
            <v>0.9</v>
          </cell>
          <cell r="AJ640">
            <v>2.9809022444324018E-4</v>
          </cell>
          <cell r="AK640">
            <v>3.6927863692171726E-4</v>
          </cell>
          <cell r="AL640" t="str">
            <v>AA</v>
          </cell>
          <cell r="AM640" t="str">
            <v>Aa1</v>
          </cell>
          <cell r="AN640" t="str">
            <v>AA</v>
          </cell>
          <cell r="AO640" t="str">
            <v>Financial</v>
          </cell>
          <cell r="AP640" t="str">
            <v>Banks</v>
          </cell>
          <cell r="AQ640" t="str">
            <v>AUSTRALIA</v>
          </cell>
          <cell r="AR640" t="str">
            <v>#N/A Field Not Applicable</v>
          </cell>
        </row>
        <row r="641">
          <cell r="A641" t="str">
            <v>CP Inc</v>
          </cell>
          <cell r="B641" t="str">
            <v>Inveco</v>
          </cell>
          <cell r="C641" t="str">
            <v>13400002</v>
          </cell>
          <cell r="D641" t="str">
            <v>USD</v>
          </cell>
          <cell r="E641" t="str">
            <v>015</v>
          </cell>
          <cell r="F641" t="str">
            <v>080</v>
          </cell>
          <cell r="G641" t="str">
            <v>GENERAL ELEC CAP CRP</v>
          </cell>
          <cell r="H641" t="str">
            <v>FRN 09 DEC 2011</v>
          </cell>
          <cell r="I641" t="str">
            <v>B36967HAC1</v>
          </cell>
          <cell r="J641" t="str">
            <v>B</v>
          </cell>
          <cell r="K641" t="str">
            <v>FLR</v>
          </cell>
          <cell r="L641">
            <v>2986.82</v>
          </cell>
          <cell r="M641">
            <v>4040747.37</v>
          </cell>
          <cell r="N641">
            <v>4098864</v>
          </cell>
          <cell r="O641">
            <v>4043320</v>
          </cell>
          <cell r="P641">
            <v>4000000</v>
          </cell>
          <cell r="Q641">
            <v>4046306.82</v>
          </cell>
          <cell r="R641" t="str">
            <v>MJSD  9</v>
          </cell>
          <cell r="S641">
            <v>40886</v>
          </cell>
          <cell r="T641">
            <v>2011</v>
          </cell>
          <cell r="U641">
            <v>12</v>
          </cell>
          <cell r="V641">
            <v>435</v>
          </cell>
          <cell r="W641" t="str">
            <v>MS</v>
          </cell>
          <cell r="X641">
            <v>1.222</v>
          </cell>
          <cell r="Y641">
            <v>0.25</v>
          </cell>
          <cell r="Z641">
            <v>4.5350425091932696E-4</v>
          </cell>
          <cell r="AA641">
            <v>40451</v>
          </cell>
          <cell r="AB641">
            <v>2572.63</v>
          </cell>
          <cell r="AC641">
            <v>1.7100000000000001E-2</v>
          </cell>
          <cell r="AD641">
            <v>1</v>
          </cell>
          <cell r="AE641">
            <v>101.083</v>
          </cell>
          <cell r="AF641" t="str">
            <v>AAA</v>
          </cell>
          <cell r="AG641">
            <v>102.47199999999999</v>
          </cell>
          <cell r="AH641">
            <v>2.2000000000000002</v>
          </cell>
          <cell r="AI641">
            <v>0.3</v>
          </cell>
          <cell r="AJ641">
            <v>3.9908374080900779E-3</v>
          </cell>
          <cell r="AK641">
            <v>4.9439091838327578E-3</v>
          </cell>
          <cell r="AL641" t="str">
            <v>AAA</v>
          </cell>
          <cell r="AM641" t="str">
            <v>Aaa</v>
          </cell>
          <cell r="AN641" t="str">
            <v>AAA</v>
          </cell>
          <cell r="AO641" t="str">
            <v>Financial</v>
          </cell>
          <cell r="AP641" t="str">
            <v>Diversified Finan Serv</v>
          </cell>
          <cell r="AQ641" t="str">
            <v>UNITED STATES</v>
          </cell>
          <cell r="AR641" t="str">
            <v>#N/A Field Not Applicable</v>
          </cell>
        </row>
        <row r="642">
          <cell r="A642" t="str">
            <v>CP Inc</v>
          </cell>
          <cell r="B642" t="str">
            <v>Inveco</v>
          </cell>
          <cell r="C642" t="str">
            <v>13400002</v>
          </cell>
          <cell r="D642" t="str">
            <v>USD</v>
          </cell>
          <cell r="E642" t="str">
            <v>015</v>
          </cell>
          <cell r="F642" t="str">
            <v>080</v>
          </cell>
          <cell r="G642" t="str">
            <v>HEWLETT-PACKARD CO</v>
          </cell>
          <cell r="H642" t="str">
            <v>FRN 27 MAY 2011</v>
          </cell>
          <cell r="I642" t="str">
            <v>B428236AZ6</v>
          </cell>
          <cell r="J642" t="str">
            <v>B</v>
          </cell>
          <cell r="K642" t="str">
            <v>FLR</v>
          </cell>
          <cell r="L642">
            <v>658.07</v>
          </cell>
          <cell r="M642">
            <v>503378.5</v>
          </cell>
          <cell r="N642">
            <v>507410</v>
          </cell>
          <cell r="O642">
            <v>503500</v>
          </cell>
          <cell r="P642">
            <v>500000</v>
          </cell>
          <cell r="Q642">
            <v>504158.07</v>
          </cell>
          <cell r="R642" t="str">
            <v>FMAN 27</v>
          </cell>
          <cell r="S642">
            <v>40690</v>
          </cell>
          <cell r="T642">
            <v>2011</v>
          </cell>
          <cell r="U642">
            <v>5</v>
          </cell>
          <cell r="V642">
            <v>239</v>
          </cell>
          <cell r="W642" t="str">
            <v>MS</v>
          </cell>
          <cell r="X642">
            <v>1.3540000000000001</v>
          </cell>
          <cell r="Y642">
            <v>0.17</v>
          </cell>
          <cell r="Z642">
            <v>3.8416981487399505E-5</v>
          </cell>
          <cell r="AA642">
            <v>40451</v>
          </cell>
          <cell r="AB642">
            <v>121.5</v>
          </cell>
          <cell r="AC642">
            <v>6.0999999999999995E-3</v>
          </cell>
          <cell r="AD642">
            <v>1</v>
          </cell>
          <cell r="AE642">
            <v>100.7</v>
          </cell>
          <cell r="AF642" t="str">
            <v>A</v>
          </cell>
          <cell r="AG642">
            <v>101.48200000000001</v>
          </cell>
          <cell r="AH642">
            <v>-0.1</v>
          </cell>
          <cell r="AI642">
            <v>0.3</v>
          </cell>
          <cell r="AJ642">
            <v>-2.259822440435265E-5</v>
          </cell>
          <cell r="AK642">
            <v>-2.7995019026460646E-5</v>
          </cell>
          <cell r="AL642" t="str">
            <v xml:space="preserve">A </v>
          </cell>
          <cell r="AM642" t="str">
            <v>A2</v>
          </cell>
          <cell r="AN642" t="str">
            <v xml:space="preserve">A </v>
          </cell>
          <cell r="AO642" t="str">
            <v>Technology</v>
          </cell>
          <cell r="AP642" t="str">
            <v>Computers</v>
          </cell>
          <cell r="AQ642" t="str">
            <v>UNITED STATES</v>
          </cell>
          <cell r="AR642" t="str">
            <v>#N/A Field Not Applicable</v>
          </cell>
        </row>
        <row r="643">
          <cell r="A643" t="str">
            <v>CP Inc</v>
          </cell>
          <cell r="B643" t="str">
            <v>Inveco</v>
          </cell>
          <cell r="C643" t="str">
            <v>13400002</v>
          </cell>
          <cell r="D643" t="str">
            <v>USD</v>
          </cell>
          <cell r="E643" t="str">
            <v>015</v>
          </cell>
          <cell r="F643" t="str">
            <v>080</v>
          </cell>
          <cell r="G643" t="str">
            <v>IBM CORP</v>
          </cell>
          <cell r="H643" t="str">
            <v>FRN 04 NOV 2011</v>
          </cell>
          <cell r="I643" t="str">
            <v>B459200GQ8</v>
          </cell>
          <cell r="J643" t="str">
            <v>B</v>
          </cell>
          <cell r="K643" t="str">
            <v>FLR</v>
          </cell>
          <cell r="L643">
            <v>780.89</v>
          </cell>
          <cell r="M643">
            <v>1000368.37</v>
          </cell>
          <cell r="N643">
            <v>1000469</v>
          </cell>
          <cell r="O643">
            <v>1001280</v>
          </cell>
          <cell r="P643">
            <v>1000000</v>
          </cell>
          <cell r="Q643">
            <v>1002060.89</v>
          </cell>
          <cell r="R643" t="str">
            <v>FMAN  4</v>
          </cell>
          <cell r="S643">
            <v>40851</v>
          </cell>
          <cell r="T643">
            <v>2011</v>
          </cell>
          <cell r="U643">
            <v>11</v>
          </cell>
          <cell r="V643">
            <v>400</v>
          </cell>
          <cell r="W643" t="str">
            <v>MS</v>
          </cell>
          <cell r="X643">
            <v>0.48499999999999999</v>
          </cell>
          <cell r="Y643">
            <v>0.17</v>
          </cell>
          <cell r="Z643">
            <v>7.634639371937819E-5</v>
          </cell>
          <cell r="AA643">
            <v>40451</v>
          </cell>
          <cell r="AB643">
            <v>911.63</v>
          </cell>
          <cell r="AC643">
            <v>1.47E-2</v>
          </cell>
          <cell r="AD643">
            <v>1</v>
          </cell>
          <cell r="AE643">
            <v>100.12799999999999</v>
          </cell>
          <cell r="AF643" t="str">
            <v>A+</v>
          </cell>
          <cell r="AG643">
            <v>100.04699999999998</v>
          </cell>
          <cell r="AH643">
            <v>0.4</v>
          </cell>
          <cell r="AI643">
            <v>0.4</v>
          </cell>
          <cell r="AJ643">
            <v>1.7963857345736043E-4</v>
          </cell>
          <cell r="AK643">
            <v>2.2253895668265068E-4</v>
          </cell>
          <cell r="AL643" t="str">
            <v xml:space="preserve">A+ </v>
          </cell>
          <cell r="AM643" t="str">
            <v>A1</v>
          </cell>
          <cell r="AN643" t="str">
            <v xml:space="preserve">A+ </v>
          </cell>
          <cell r="AO643" t="str">
            <v>Technology</v>
          </cell>
          <cell r="AP643" t="str">
            <v>Computers</v>
          </cell>
          <cell r="AQ643" t="str">
            <v>UNITED STATES</v>
          </cell>
          <cell r="AR643" t="str">
            <v>#N/A Field Not Applicable</v>
          </cell>
        </row>
        <row r="644">
          <cell r="A644" t="str">
            <v>CP Ltd</v>
          </cell>
          <cell r="B644" t="str">
            <v>HSBC CP Ltd</v>
          </cell>
          <cell r="C644" t="str">
            <v>13400012</v>
          </cell>
          <cell r="D644" t="str">
            <v>USD</v>
          </cell>
          <cell r="E644" t="str">
            <v>015</v>
          </cell>
          <cell r="F644" t="str">
            <v>080</v>
          </cell>
          <cell r="G644" t="str">
            <v>HUNTINGTON NATL BK F</v>
          </cell>
          <cell r="H644" t="str">
            <v>FLTG JUN 01 12</v>
          </cell>
          <cell r="I644" t="str">
            <v>446436AB3</v>
          </cell>
          <cell r="J644" t="str">
            <v>B</v>
          </cell>
          <cell r="K644" t="str">
            <v>FLR</v>
          </cell>
          <cell r="L644">
            <v>1742.2</v>
          </cell>
          <cell r="M644">
            <v>3020556.09</v>
          </cell>
          <cell r="N644">
            <v>3032910</v>
          </cell>
          <cell r="O644">
            <v>3027656.25</v>
          </cell>
          <cell r="P644">
            <v>3000000</v>
          </cell>
          <cell r="Q644">
            <v>3029398.45</v>
          </cell>
          <cell r="R644" t="str">
            <v>MJSD  1</v>
          </cell>
          <cell r="S644">
            <v>41061</v>
          </cell>
          <cell r="T644">
            <v>2012</v>
          </cell>
          <cell r="U644">
            <v>6</v>
          </cell>
          <cell r="V644">
            <v>610</v>
          </cell>
          <cell r="W644" t="str">
            <v>MS</v>
          </cell>
          <cell r="X644">
            <v>0.69699999999999984</v>
          </cell>
          <cell r="Y644">
            <v>0.25</v>
          </cell>
          <cell r="Z644">
            <v>3.3900536250432828E-4</v>
          </cell>
          <cell r="AA644">
            <v>40451</v>
          </cell>
          <cell r="AB644">
            <v>7100.16</v>
          </cell>
          <cell r="AC644">
            <v>3.1800000000000002E-2</v>
          </cell>
          <cell r="AD644">
            <v>1</v>
          </cell>
          <cell r="AE644">
            <v>100.92200000000001</v>
          </cell>
          <cell r="AF644" t="str">
            <v>N/R</v>
          </cell>
          <cell r="AG644">
            <v>101.09699999999999</v>
          </cell>
          <cell r="AH644">
            <v>0.3</v>
          </cell>
          <cell r="AI644">
            <v>0.1</v>
          </cell>
          <cell r="AJ644">
            <v>4.0680643500519393E-4</v>
          </cell>
          <cell r="AK644">
            <v>5.0395790767806864E-4</v>
          </cell>
          <cell r="AL644" t="str">
            <v>NR</v>
          </cell>
          <cell r="AM644" t="str">
            <v>Aaa</v>
          </cell>
          <cell r="AN644" t="str">
            <v>NR</v>
          </cell>
          <cell r="AO644" t="str">
            <v>Financial</v>
          </cell>
          <cell r="AP644" t="str">
            <v>Banks</v>
          </cell>
          <cell r="AQ644" t="str">
            <v>UNITED STATES</v>
          </cell>
          <cell r="AR644" t="str">
            <v>#N/A Field Not Applicable</v>
          </cell>
        </row>
        <row r="645">
          <cell r="A645" t="str">
            <v>CP Ltd</v>
          </cell>
          <cell r="B645" t="str">
            <v>HSBC CP Ltd</v>
          </cell>
          <cell r="C645" t="str">
            <v>13400012</v>
          </cell>
          <cell r="D645" t="str">
            <v>USD</v>
          </cell>
          <cell r="E645" t="str">
            <v>270</v>
          </cell>
          <cell r="F645" t="str">
            <v>080</v>
          </cell>
          <cell r="G645" t="str">
            <v>NATIONWIDE BLDG SOC</v>
          </cell>
          <cell r="H645" t="str">
            <v>FLTG MAY 17 12 144</v>
          </cell>
          <cell r="I645" t="str">
            <v>638602BN1</v>
          </cell>
          <cell r="J645" t="str">
            <v>B</v>
          </cell>
          <cell r="K645" t="str">
            <v>FLR</v>
          </cell>
          <cell r="L645">
            <v>1208.6400000000001</v>
          </cell>
          <cell r="M645">
            <v>1800000</v>
          </cell>
          <cell r="N645">
            <v>1800000</v>
          </cell>
          <cell r="O645">
            <v>1796906.25</v>
          </cell>
          <cell r="P645">
            <v>1800000</v>
          </cell>
          <cell r="Q645">
            <v>1798114.89</v>
          </cell>
          <cell r="R645" t="str">
            <v>FMAN 17</v>
          </cell>
          <cell r="S645">
            <v>41046</v>
          </cell>
          <cell r="T645">
            <v>2012</v>
          </cell>
          <cell r="U645">
            <v>5</v>
          </cell>
          <cell r="V645">
            <v>595</v>
          </cell>
          <cell r="W645" t="str">
            <v>MS</v>
          </cell>
          <cell r="X645">
            <v>0.54900000000000004</v>
          </cell>
          <cell r="Y645">
            <v>0.17</v>
          </cell>
          <cell r="Z645">
            <v>1.3737290463799925E-4</v>
          </cell>
          <cell r="AA645">
            <v>40451</v>
          </cell>
          <cell r="AB645">
            <v>-3093.75</v>
          </cell>
          <cell r="AC645">
            <v>3.04E-2</v>
          </cell>
          <cell r="AD645">
            <v>1</v>
          </cell>
          <cell r="AE645">
            <v>99.827999999999989</v>
          </cell>
          <cell r="AF645" t="str">
            <v>AAA</v>
          </cell>
          <cell r="AG645">
            <v>100</v>
          </cell>
          <cell r="AH645">
            <v>0.5</v>
          </cell>
          <cell r="AI645">
            <v>0.7</v>
          </cell>
          <cell r="AJ645">
            <v>4.0403795481764481E-4</v>
          </cell>
          <cell r="AK645">
            <v>5.0052827293606262E-4</v>
          </cell>
          <cell r="AL645" t="str">
            <v>AAA</v>
          </cell>
          <cell r="AM645" t="str">
            <v>Aaa</v>
          </cell>
          <cell r="AN645" t="str">
            <v>AAA</v>
          </cell>
          <cell r="AO645" t="str">
            <v>Financial</v>
          </cell>
          <cell r="AP645" t="str">
            <v>Savings&amp;Loans</v>
          </cell>
          <cell r="AQ645" t="str">
            <v>BRITAIN</v>
          </cell>
          <cell r="AR645" t="str">
            <v>#N/A Field Not Applicable</v>
          </cell>
        </row>
        <row r="646">
          <cell r="A646" t="str">
            <v>CP Ltd</v>
          </cell>
          <cell r="B646" t="str">
            <v>HSBC CP Ltd</v>
          </cell>
          <cell r="C646" t="str">
            <v>13400012</v>
          </cell>
          <cell r="D646" t="str">
            <v>USD</v>
          </cell>
          <cell r="E646" t="str">
            <v>015</v>
          </cell>
          <cell r="F646" t="str">
            <v>080</v>
          </cell>
          <cell r="G646" t="str">
            <v>BERKSHIRE HATHAWAY</v>
          </cell>
          <cell r="H646" t="str">
            <v>FRN 10 FEB 2012</v>
          </cell>
          <cell r="I646" t="str">
            <v>B084670AX6</v>
          </cell>
          <cell r="J646" t="str">
            <v>B</v>
          </cell>
          <cell r="K646" t="str">
            <v>FLR</v>
          </cell>
          <cell r="L646">
            <v>1281.04</v>
          </cell>
          <cell r="M646">
            <v>1500000</v>
          </cell>
          <cell r="N646">
            <v>1500000</v>
          </cell>
          <cell r="O646">
            <v>1502565</v>
          </cell>
          <cell r="P646">
            <v>1500000</v>
          </cell>
          <cell r="Q646">
            <v>1503846.04</v>
          </cell>
          <cell r="R646" t="str">
            <v>FMAN 10</v>
          </cell>
          <cell r="S646">
            <v>40949</v>
          </cell>
          <cell r="T646">
            <v>2012</v>
          </cell>
          <cell r="U646">
            <v>2</v>
          </cell>
          <cell r="V646">
            <v>498</v>
          </cell>
          <cell r="W646" t="str">
            <v>MS</v>
          </cell>
          <cell r="X646">
            <v>0.59099999999999997</v>
          </cell>
          <cell r="Y646">
            <v>0.17</v>
          </cell>
          <cell r="Z646">
            <v>1.1447742053166604E-4</v>
          </cell>
          <cell r="AA646">
            <v>40451</v>
          </cell>
          <cell r="AB646">
            <v>2565</v>
          </cell>
          <cell r="AC646">
            <v>2.18E-2</v>
          </cell>
          <cell r="AD646">
            <v>1</v>
          </cell>
          <cell r="AE646">
            <v>100.17100000000001</v>
          </cell>
          <cell r="AF646" t="str">
            <v>AA+</v>
          </cell>
          <cell r="AG646">
            <v>100</v>
          </cell>
          <cell r="AH646">
            <v>0.6</v>
          </cell>
          <cell r="AI646">
            <v>0.5</v>
          </cell>
          <cell r="AJ646">
            <v>4.0403795481764481E-4</v>
          </cell>
          <cell r="AK646">
            <v>5.0052827293606262E-4</v>
          </cell>
          <cell r="AL646" t="str">
            <v>AA+</v>
          </cell>
          <cell r="AM646" t="str">
            <v>Aa2</v>
          </cell>
          <cell r="AN646" t="str">
            <v>AA+</v>
          </cell>
          <cell r="AO646" t="str">
            <v>Financial</v>
          </cell>
          <cell r="AP646" t="str">
            <v>Insurance</v>
          </cell>
          <cell r="AQ646" t="str">
            <v>UNITED STATES</v>
          </cell>
          <cell r="AR646" t="str">
            <v>#N/A Field Not Applicable</v>
          </cell>
        </row>
        <row r="647">
          <cell r="A647" t="str">
            <v>CP Ltd</v>
          </cell>
          <cell r="B647" t="str">
            <v>HSBC CP Ltd</v>
          </cell>
          <cell r="C647" t="str">
            <v>13400012</v>
          </cell>
          <cell r="D647" t="str">
            <v>USD</v>
          </cell>
          <cell r="E647" t="str">
            <v>015</v>
          </cell>
          <cell r="F647" t="str">
            <v>080</v>
          </cell>
          <cell r="G647" t="str">
            <v>DEXIA CREDIT LOCAL</v>
          </cell>
          <cell r="H647" t="str">
            <v>FRN 05 MAR 2013</v>
          </cell>
          <cell r="I647" t="str">
            <v>B25214GAB9</v>
          </cell>
          <cell r="J647" t="str">
            <v>B</v>
          </cell>
          <cell r="K647" t="str">
            <v>FLR</v>
          </cell>
          <cell r="L647">
            <v>923.75</v>
          </cell>
          <cell r="M647">
            <v>2000000</v>
          </cell>
          <cell r="N647">
            <v>2000000</v>
          </cell>
          <cell r="O647">
            <v>1992640</v>
          </cell>
          <cell r="P647">
            <v>2000000</v>
          </cell>
          <cell r="Q647">
            <v>1993563.75</v>
          </cell>
          <cell r="R647" t="str">
            <v>MJSD  7</v>
          </cell>
          <cell r="S647">
            <v>41338</v>
          </cell>
          <cell r="T647">
            <v>2013</v>
          </cell>
          <cell r="U647">
            <v>3</v>
          </cell>
          <cell r="V647">
            <v>887</v>
          </cell>
          <cell r="W647" t="str">
            <v>MS</v>
          </cell>
          <cell r="X647">
            <v>0.69299999999999995</v>
          </cell>
          <cell r="Y647">
            <v>0.25</v>
          </cell>
          <cell r="Z647">
            <v>2.2446553045424712E-4</v>
          </cell>
          <cell r="AA647">
            <v>40451</v>
          </cell>
          <cell r="AB647">
            <v>-7360</v>
          </cell>
          <cell r="AC647">
            <v>6.4299999999999996E-2</v>
          </cell>
          <cell r="AD647">
            <v>1</v>
          </cell>
          <cell r="AE647">
            <v>99.632000000000005</v>
          </cell>
          <cell r="AF647" t="str">
            <v>N/R</v>
          </cell>
          <cell r="AG647">
            <v>100</v>
          </cell>
          <cell r="AH647">
            <v>0.7</v>
          </cell>
          <cell r="AI647">
            <v>0.8</v>
          </cell>
          <cell r="AJ647">
            <v>6.2850348527189188E-4</v>
          </cell>
          <cell r="AK647">
            <v>7.7859953567831956E-4</v>
          </cell>
          <cell r="AL647" t="str">
            <v>AA+</v>
          </cell>
          <cell r="AM647" t="str">
            <v>Aa1</v>
          </cell>
          <cell r="AN647" t="str">
            <v>AA+</v>
          </cell>
          <cell r="AO647" t="str">
            <v>Financial</v>
          </cell>
          <cell r="AP647" t="str">
            <v>Banks</v>
          </cell>
          <cell r="AQ647" t="str">
            <v>FRANCE</v>
          </cell>
          <cell r="AR647" t="str">
            <v>#N/A Field Not Applicable</v>
          </cell>
        </row>
        <row r="648">
          <cell r="A648" t="str">
            <v>CP Ltd</v>
          </cell>
          <cell r="B648" t="str">
            <v>HSBC CP Ltd</v>
          </cell>
          <cell r="C648" t="str">
            <v>13400012</v>
          </cell>
          <cell r="D648" t="str">
            <v>USD</v>
          </cell>
          <cell r="E648" t="str">
            <v>015</v>
          </cell>
          <cell r="F648" t="str">
            <v>080</v>
          </cell>
          <cell r="G648" t="str">
            <v>GEORGIA POWER CO</v>
          </cell>
          <cell r="H648" t="str">
            <v>FRN 15 MAR 2013</v>
          </cell>
          <cell r="I648" t="str">
            <v>B373334JQ5</v>
          </cell>
          <cell r="J648" t="str">
            <v>B</v>
          </cell>
          <cell r="K648" t="str">
            <v>FLR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 t="str">
            <v>MJSD 15</v>
          </cell>
          <cell r="S648">
            <v>41348</v>
          </cell>
          <cell r="T648">
            <v>2013</v>
          </cell>
          <cell r="U648">
            <v>3</v>
          </cell>
          <cell r="V648">
            <v>897</v>
          </cell>
          <cell r="W648" t="str">
            <v>MS</v>
          </cell>
          <cell r="X648">
            <v>0.61199999999999999</v>
          </cell>
          <cell r="Y648">
            <v>0.08</v>
          </cell>
          <cell r="Z648">
            <v>0</v>
          </cell>
          <cell r="AA648">
            <v>40451</v>
          </cell>
          <cell r="AB648">
            <v>0</v>
          </cell>
          <cell r="AC648">
            <v>6.59E-2</v>
          </cell>
          <cell r="AD648">
            <v>1</v>
          </cell>
          <cell r="AE648">
            <v>100.023</v>
          </cell>
          <cell r="AF648" t="str">
            <v>A</v>
          </cell>
          <cell r="AG648">
            <v>100.13600000000001</v>
          </cell>
          <cell r="AH648">
            <v>0.5</v>
          </cell>
          <cell r="AI648">
            <v>0.6</v>
          </cell>
          <cell r="AJ648">
            <v>0</v>
          </cell>
          <cell r="AK648">
            <v>0</v>
          </cell>
          <cell r="AL648" t="str">
            <v xml:space="preserve">A </v>
          </cell>
          <cell r="AM648" t="str">
            <v>A3</v>
          </cell>
          <cell r="AN648" t="str">
            <v xml:space="preserve">A </v>
          </cell>
          <cell r="AO648" t="str">
            <v>Utilities</v>
          </cell>
          <cell r="AP648" t="str">
            <v>Electric</v>
          </cell>
          <cell r="AQ648" t="str">
            <v>UNITED STATES</v>
          </cell>
          <cell r="AR648" t="str">
            <v>3/15/2012</v>
          </cell>
        </row>
        <row r="649">
          <cell r="A649" t="str">
            <v>CP Ltd</v>
          </cell>
          <cell r="B649" t="str">
            <v>HSBC CP Ltd</v>
          </cell>
          <cell r="C649" t="str">
            <v>13400012</v>
          </cell>
          <cell r="D649" t="str">
            <v>USD</v>
          </cell>
          <cell r="E649" t="str">
            <v>015</v>
          </cell>
          <cell r="F649" t="str">
            <v>080</v>
          </cell>
          <cell r="G649" t="str">
            <v>HEWLETT-PACKARD CO</v>
          </cell>
          <cell r="H649" t="str">
            <v>FRN 27 MAY 2011</v>
          </cell>
          <cell r="I649" t="str">
            <v>B428236AZ6</v>
          </cell>
          <cell r="J649" t="str">
            <v>B</v>
          </cell>
          <cell r="K649" t="str">
            <v>FLR</v>
          </cell>
          <cell r="L649">
            <v>1316.15</v>
          </cell>
          <cell r="M649">
            <v>1005766.36</v>
          </cell>
          <cell r="N649">
            <v>1015700</v>
          </cell>
          <cell r="O649">
            <v>1007000</v>
          </cell>
          <cell r="P649">
            <v>1000000</v>
          </cell>
          <cell r="Q649">
            <v>1008316.15</v>
          </cell>
          <cell r="R649" t="str">
            <v>FMAN 27</v>
          </cell>
          <cell r="S649">
            <v>40690</v>
          </cell>
          <cell r="T649">
            <v>2011</v>
          </cell>
          <cell r="U649">
            <v>5</v>
          </cell>
          <cell r="V649">
            <v>239</v>
          </cell>
          <cell r="W649" t="str">
            <v>MS</v>
          </cell>
          <cell r="X649">
            <v>1.3540000000000001</v>
          </cell>
          <cell r="Y649">
            <v>0.17</v>
          </cell>
          <cell r="Z649">
            <v>7.6758359033548672E-5</v>
          </cell>
          <cell r="AA649">
            <v>40451</v>
          </cell>
          <cell r="AB649">
            <v>1233.6400000000001</v>
          </cell>
          <cell r="AC649">
            <v>6.0999999999999995E-3</v>
          </cell>
          <cell r="AD649">
            <v>1</v>
          </cell>
          <cell r="AE649">
            <v>100.7</v>
          </cell>
          <cell r="AF649" t="str">
            <v>A</v>
          </cell>
          <cell r="AG649">
            <v>101.57</v>
          </cell>
          <cell r="AH649">
            <v>0.8</v>
          </cell>
          <cell r="AI649">
            <v>0.3</v>
          </cell>
          <cell r="AJ649">
            <v>3.6121580721669964E-4</v>
          </cell>
          <cell r="AK649">
            <v>4.4747955479821348E-4</v>
          </cell>
          <cell r="AL649" t="str">
            <v xml:space="preserve">A </v>
          </cell>
          <cell r="AM649" t="str">
            <v>A2</v>
          </cell>
          <cell r="AN649" t="str">
            <v xml:space="preserve">A </v>
          </cell>
          <cell r="AO649" t="str">
            <v>Technology</v>
          </cell>
          <cell r="AP649" t="str">
            <v>Computers</v>
          </cell>
          <cell r="AQ649" t="str">
            <v>UNITED STATES</v>
          </cell>
          <cell r="AR649" t="str">
            <v>#N/A Field Not Applicable</v>
          </cell>
        </row>
        <row r="650">
          <cell r="A650" t="str">
            <v>CP Ltd</v>
          </cell>
          <cell r="B650" t="str">
            <v>HSBC CP Ltd</v>
          </cell>
          <cell r="C650" t="str">
            <v>13400012</v>
          </cell>
          <cell r="D650" t="str">
            <v>USD</v>
          </cell>
          <cell r="E650" t="str">
            <v>015</v>
          </cell>
          <cell r="F650" t="str">
            <v>080</v>
          </cell>
          <cell r="G650" t="str">
            <v>PACCAR FINANCIAL COR</v>
          </cell>
          <cell r="H650" t="str">
            <v>FRN 05 APR 2013</v>
          </cell>
          <cell r="I650" t="str">
            <v>B69371RJ80</v>
          </cell>
          <cell r="J650" t="str">
            <v>B</v>
          </cell>
          <cell r="K650" t="str">
            <v>FLR</v>
          </cell>
          <cell r="L650">
            <v>1840.31</v>
          </cell>
          <cell r="M650">
            <v>3897838.54</v>
          </cell>
          <cell r="N650">
            <v>3897538.6</v>
          </cell>
          <cell r="O650">
            <v>3904836</v>
          </cell>
          <cell r="P650">
            <v>3900000</v>
          </cell>
          <cell r="Q650">
            <v>3906676.31</v>
          </cell>
          <cell r="R650" t="str">
            <v>M JAN  7</v>
          </cell>
          <cell r="S650">
            <v>41369</v>
          </cell>
          <cell r="T650">
            <v>2013</v>
          </cell>
          <cell r="U650">
            <v>4</v>
          </cell>
          <cell r="V650">
            <v>918</v>
          </cell>
          <cell r="W650" t="str">
            <v>MS</v>
          </cell>
          <cell r="X650">
            <v>0.70799999999999996</v>
          </cell>
          <cell r="Y650">
            <v>0.08</v>
          </cell>
          <cell r="Z650">
            <v>1.3998886328097729E-4</v>
          </cell>
          <cell r="AA650">
            <v>40451</v>
          </cell>
          <cell r="AB650">
            <v>6997.46</v>
          </cell>
          <cell r="AC650">
            <v>6.4399999999999999E-2</v>
          </cell>
          <cell r="AD650">
            <v>1</v>
          </cell>
          <cell r="AE650">
            <v>100.124</v>
          </cell>
          <cell r="AF650" t="str">
            <v>A+</v>
          </cell>
          <cell r="AG650">
            <v>99.936999999999983</v>
          </cell>
          <cell r="AH650">
            <v>0.8</v>
          </cell>
          <cell r="AI650">
            <v>0.7</v>
          </cell>
          <cell r="AJ650">
            <v>1.3998886328097731E-3</v>
          </cell>
          <cell r="AK650">
            <v>1.7342030156531768E-3</v>
          </cell>
          <cell r="AL650" t="str">
            <v xml:space="preserve">A+ </v>
          </cell>
          <cell r="AM650" t="str">
            <v>A1</v>
          </cell>
          <cell r="AN650" t="str">
            <v xml:space="preserve">A+ </v>
          </cell>
          <cell r="AO650" t="str">
            <v>Financial</v>
          </cell>
          <cell r="AP650" t="str">
            <v>Diversified Finan Serv</v>
          </cell>
          <cell r="AQ650" t="str">
            <v>UNITED STATES</v>
          </cell>
          <cell r="AR650" t="str">
            <v>#N/A Field Not Applicable</v>
          </cell>
        </row>
        <row r="651">
          <cell r="A651" t="str">
            <v>CP Ltd</v>
          </cell>
          <cell r="B651" t="str">
            <v>HSBC CP Ltd</v>
          </cell>
          <cell r="C651" t="str">
            <v>13400012</v>
          </cell>
          <cell r="D651" t="str">
            <v>USD</v>
          </cell>
          <cell r="E651" t="str">
            <v>205</v>
          </cell>
          <cell r="F651" t="str">
            <v>080</v>
          </cell>
          <cell r="G651" t="str">
            <v>RABOBANK NEDERLAND</v>
          </cell>
          <cell r="H651" t="str">
            <v>FRN 05 AUG 2011</v>
          </cell>
          <cell r="I651" t="str">
            <v>B74977RBT0</v>
          </cell>
          <cell r="J651" t="str">
            <v>B</v>
          </cell>
          <cell r="K651" t="str">
            <v>FLR</v>
          </cell>
          <cell r="L651">
            <v>2009.85</v>
          </cell>
          <cell r="M651">
            <v>2002106.93</v>
          </cell>
          <cell r="N651">
            <v>2004036</v>
          </cell>
          <cell r="O651">
            <v>2004160</v>
          </cell>
          <cell r="P651">
            <v>2000000</v>
          </cell>
          <cell r="Q651">
            <v>2006169.85</v>
          </cell>
          <cell r="R651" t="str">
            <v>FMAN  5</v>
          </cell>
          <cell r="S651">
            <v>40760</v>
          </cell>
          <cell r="T651">
            <v>2011</v>
          </cell>
          <cell r="U651">
            <v>8</v>
          </cell>
          <cell r="V651">
            <v>309</v>
          </cell>
          <cell r="W651" t="str">
            <v>MS</v>
          </cell>
          <cell r="X651">
            <v>0.63500000000000001</v>
          </cell>
          <cell r="Y651">
            <v>0.17</v>
          </cell>
          <cell r="Z651">
            <v>1.5279735798331523E-4</v>
          </cell>
          <cell r="AA651">
            <v>40451</v>
          </cell>
          <cell r="AB651">
            <v>2053.0700000000002</v>
          </cell>
          <cell r="AC651">
            <v>9.300000000000001E-3</v>
          </cell>
          <cell r="AD651">
            <v>1</v>
          </cell>
          <cell r="AE651">
            <v>100.208</v>
          </cell>
          <cell r="AF651" t="str">
            <v>AAA</v>
          </cell>
          <cell r="AG651">
            <v>100.20200000000001</v>
          </cell>
          <cell r="AH651">
            <v>0.4</v>
          </cell>
          <cell r="AI651">
            <v>0.4</v>
          </cell>
          <cell r="AJ651">
            <v>3.5952319525485937E-4</v>
          </cell>
          <cell r="AK651">
            <v>4.4538272173609881E-4</v>
          </cell>
          <cell r="AL651" t="str">
            <v>AAA</v>
          </cell>
          <cell r="AM651" t="str">
            <v>Aaa</v>
          </cell>
          <cell r="AN651" t="str">
            <v>AAA</v>
          </cell>
          <cell r="AO651" t="str">
            <v>Financial</v>
          </cell>
          <cell r="AP651" t="str">
            <v>Banks</v>
          </cell>
          <cell r="AQ651" t="str">
            <v>NETHERLANDS</v>
          </cell>
          <cell r="AR651" t="str">
            <v>#N/A Field Not Applicable</v>
          </cell>
        </row>
        <row r="652">
          <cell r="A652" t="str">
            <v>CP Ltd</v>
          </cell>
          <cell r="B652" t="str">
            <v>HSBC CP Ltd</v>
          </cell>
          <cell r="C652" t="str">
            <v>13400012</v>
          </cell>
          <cell r="D652" t="str">
            <v>USD</v>
          </cell>
          <cell r="E652" t="str">
            <v>015</v>
          </cell>
          <cell r="F652" t="str">
            <v>080</v>
          </cell>
          <cell r="G652" t="str">
            <v>STATE STREET CORP</v>
          </cell>
          <cell r="H652" t="str">
            <v>FRN 30 APR 2012</v>
          </cell>
          <cell r="I652" t="str">
            <v>B857477AC7</v>
          </cell>
          <cell r="J652" t="str">
            <v>B</v>
          </cell>
          <cell r="K652" t="str">
            <v>FLR</v>
          </cell>
          <cell r="L652">
            <v>766.17</v>
          </cell>
          <cell r="M652">
            <v>998726.98</v>
          </cell>
          <cell r="N652">
            <v>998310</v>
          </cell>
          <cell r="O652">
            <v>999510</v>
          </cell>
          <cell r="P652">
            <v>1000000</v>
          </cell>
          <cell r="Q652">
            <v>1000276.17</v>
          </cell>
          <cell r="R652" t="str">
            <v>JAJO 30</v>
          </cell>
          <cell r="S652">
            <v>41029</v>
          </cell>
          <cell r="T652">
            <v>2012</v>
          </cell>
          <cell r="U652">
            <v>4</v>
          </cell>
          <cell r="V652">
            <v>578</v>
          </cell>
          <cell r="W652" t="str">
            <v>MS</v>
          </cell>
          <cell r="X652">
            <v>0.43799999999999994</v>
          </cell>
          <cell r="Y652">
            <v>0.08</v>
          </cell>
          <cell r="Z652">
            <v>3.5868765015146916E-5</v>
          </cell>
          <cell r="AA652">
            <v>40451</v>
          </cell>
          <cell r="AB652">
            <v>783.02</v>
          </cell>
          <cell r="AC652">
            <v>2.8999999999999998E-2</v>
          </cell>
          <cell r="AD652">
            <v>1</v>
          </cell>
          <cell r="AE652">
            <v>99.951000000000008</v>
          </cell>
          <cell r="AF652" t="str">
            <v>A+</v>
          </cell>
          <cell r="AG652">
            <v>99.831000000000003</v>
          </cell>
          <cell r="AH652">
            <v>0.4</v>
          </cell>
          <cell r="AI652">
            <v>0.5</v>
          </cell>
          <cell r="AJ652">
            <v>1.7934382507573462E-4</v>
          </cell>
          <cell r="AK652">
            <v>2.2217381797068868E-4</v>
          </cell>
          <cell r="AL652" t="str">
            <v xml:space="preserve">A+ </v>
          </cell>
          <cell r="AM652" t="str">
            <v>A1</v>
          </cell>
          <cell r="AN652" t="str">
            <v xml:space="preserve">A+ </v>
          </cell>
          <cell r="AO652" t="str">
            <v>Financial</v>
          </cell>
          <cell r="AP652" t="str">
            <v>Banks</v>
          </cell>
          <cell r="AQ652" t="str">
            <v>UNITED STATES</v>
          </cell>
          <cell r="AR652" t="str">
            <v>#N/A Field Not Applicable</v>
          </cell>
        </row>
        <row r="653">
          <cell r="A653" t="str">
            <v>CP Ltd</v>
          </cell>
          <cell r="B653" t="str">
            <v>HSBC CP Ltd</v>
          </cell>
          <cell r="C653" t="str">
            <v>13400012</v>
          </cell>
          <cell r="D653" t="str">
            <v>USD</v>
          </cell>
          <cell r="E653" t="str">
            <v>285</v>
          </cell>
          <cell r="F653" t="str">
            <v>080</v>
          </cell>
          <cell r="G653" t="str">
            <v>WESTPAC BANKING CORP</v>
          </cell>
          <cell r="H653" t="str">
            <v>FRN 19 APR 2011</v>
          </cell>
          <cell r="I653" t="str">
            <v>B9612E0AV9</v>
          </cell>
          <cell r="J653" t="str">
            <v>B</v>
          </cell>
          <cell r="K653" t="str">
            <v>FLR</v>
          </cell>
          <cell r="L653">
            <v>2732.61</v>
          </cell>
          <cell r="M653">
            <v>2001110.5</v>
          </cell>
          <cell r="N653">
            <v>2002010</v>
          </cell>
          <cell r="O653">
            <v>2002260</v>
          </cell>
          <cell r="P653">
            <v>2000000</v>
          </cell>
          <cell r="Q653">
            <v>2004992.61</v>
          </cell>
          <cell r="R653" t="str">
            <v>JAJO 19</v>
          </cell>
          <cell r="S653">
            <v>40652</v>
          </cell>
          <cell r="T653">
            <v>2011</v>
          </cell>
          <cell r="U653">
            <v>4</v>
          </cell>
          <cell r="V653">
            <v>201</v>
          </cell>
          <cell r="W653" t="str">
            <v>MS</v>
          </cell>
          <cell r="X653">
            <v>0.66500000000000004</v>
          </cell>
          <cell r="Y653">
            <v>0.08</v>
          </cell>
          <cell r="Z653">
            <v>7.1868852780810185E-5</v>
          </cell>
          <cell r="AA653">
            <v>40451</v>
          </cell>
          <cell r="AB653">
            <v>1149.5</v>
          </cell>
          <cell r="AC653">
            <v>4.4000000000000003E-3</v>
          </cell>
          <cell r="AD653">
            <v>1</v>
          </cell>
          <cell r="AE653">
            <v>100.113</v>
          </cell>
          <cell r="AF653" t="str">
            <v>AA</v>
          </cell>
          <cell r="AG653">
            <v>100.1</v>
          </cell>
          <cell r="AH653">
            <v>0.3</v>
          </cell>
          <cell r="AI653">
            <v>0.5</v>
          </cell>
          <cell r="AJ653">
            <v>2.6950819792803823E-4</v>
          </cell>
          <cell r="AK653">
            <v>3.3387079417307355E-4</v>
          </cell>
          <cell r="AL653" t="str">
            <v>AA</v>
          </cell>
          <cell r="AM653" t="str">
            <v>Aa1</v>
          </cell>
          <cell r="AN653" t="str">
            <v>AA</v>
          </cell>
          <cell r="AO653" t="str">
            <v>Financial</v>
          </cell>
          <cell r="AP653" t="str">
            <v>Banks</v>
          </cell>
          <cell r="AQ653" t="str">
            <v>AUSTRALIA</v>
          </cell>
          <cell r="AR653" t="str">
            <v>#N/A Field Not Applicable</v>
          </cell>
        </row>
        <row r="654">
          <cell r="A654" t="str">
            <v>CP Ltd</v>
          </cell>
          <cell r="B654" t="str">
            <v>HSBC IPO</v>
          </cell>
          <cell r="C654" t="str">
            <v>13400032</v>
          </cell>
          <cell r="D654" t="str">
            <v>USD</v>
          </cell>
          <cell r="E654" t="str">
            <v>015</v>
          </cell>
          <cell r="F654" t="str">
            <v>080</v>
          </cell>
          <cell r="G654" t="str">
            <v>GOLDMAN SACHS GROUP</v>
          </cell>
          <cell r="H654" t="str">
            <v>FRN 29 SEP 2014</v>
          </cell>
          <cell r="I654" t="str">
            <v>B38143UAV3</v>
          </cell>
          <cell r="J654" t="str">
            <v>B</v>
          </cell>
          <cell r="K654" t="str">
            <v>FLR</v>
          </cell>
          <cell r="L654">
            <v>42</v>
          </cell>
          <cell r="M654">
            <v>821081.1</v>
          </cell>
          <cell r="N654">
            <v>813450</v>
          </cell>
          <cell r="O654">
            <v>827075.5</v>
          </cell>
          <cell r="P654">
            <v>850000</v>
          </cell>
          <cell r="Q654">
            <v>827117.5</v>
          </cell>
          <cell r="R654" t="str">
            <v>MJSD 29</v>
          </cell>
          <cell r="S654">
            <v>41911</v>
          </cell>
          <cell r="T654">
            <v>2014</v>
          </cell>
          <cell r="U654">
            <v>9</v>
          </cell>
          <cell r="V654">
            <v>1460</v>
          </cell>
          <cell r="W654" t="str">
            <v>MS</v>
          </cell>
          <cell r="X654">
            <v>0.88900000000000001</v>
          </cell>
          <cell r="Y654">
            <v>0.25</v>
          </cell>
          <cell r="Z654">
            <v>9.2152202328728351E-5</v>
          </cell>
          <cell r="AA654">
            <v>40451</v>
          </cell>
          <cell r="AB654">
            <v>5994.4</v>
          </cell>
          <cell r="AC654">
            <v>0.16489999999999999</v>
          </cell>
          <cell r="AD654">
            <v>1</v>
          </cell>
          <cell r="AE654">
            <v>97.302999999999997</v>
          </cell>
          <cell r="AF654" t="str">
            <v>A</v>
          </cell>
          <cell r="AG654">
            <v>95.7</v>
          </cell>
          <cell r="AH654">
            <v>1.8</v>
          </cell>
          <cell r="AI654">
            <v>1.6</v>
          </cell>
          <cell r="AJ654">
            <v>6.6349585676684416E-4</v>
          </cell>
          <cell r="AK654">
            <v>8.2194860984688499E-4</v>
          </cell>
          <cell r="AL654" t="str">
            <v xml:space="preserve">A </v>
          </cell>
          <cell r="AM654" t="str">
            <v>A1</v>
          </cell>
          <cell r="AN654" t="str">
            <v xml:space="preserve">A </v>
          </cell>
          <cell r="AO654" t="str">
            <v>Financial</v>
          </cell>
          <cell r="AP654" t="str">
            <v>Banks</v>
          </cell>
          <cell r="AQ654" t="str">
            <v>UNITED STATES</v>
          </cell>
          <cell r="AR654" t="str">
            <v>#N/A Field Not Applicable</v>
          </cell>
        </row>
        <row r="655">
          <cell r="A655" t="str">
            <v>CP Ltd</v>
          </cell>
          <cell r="B655" t="str">
            <v>HSBC IPO</v>
          </cell>
          <cell r="C655" t="str">
            <v>13400032</v>
          </cell>
          <cell r="D655" t="str">
            <v>USD</v>
          </cell>
          <cell r="E655" t="str">
            <v>015</v>
          </cell>
          <cell r="F655" t="str">
            <v>080</v>
          </cell>
          <cell r="G655" t="str">
            <v>WACHOVIA CORP</v>
          </cell>
          <cell r="H655" t="str">
            <v>FRN 01 AUG 2013</v>
          </cell>
          <cell r="I655" t="str">
            <v>B92976WBB1</v>
          </cell>
          <cell r="J655" t="str">
            <v>B</v>
          </cell>
          <cell r="K655" t="str">
            <v>FLR</v>
          </cell>
          <cell r="L655">
            <v>928.81</v>
          </cell>
          <cell r="M655">
            <v>824289</v>
          </cell>
          <cell r="N655">
            <v>814725</v>
          </cell>
          <cell r="O655">
            <v>838066</v>
          </cell>
          <cell r="P655">
            <v>850000</v>
          </cell>
          <cell r="Q655">
            <v>838994.81</v>
          </cell>
          <cell r="R655" t="str">
            <v>FMAN  2</v>
          </cell>
          <cell r="S655">
            <v>41487</v>
          </cell>
          <cell r="T655">
            <v>2013</v>
          </cell>
          <cell r="U655">
            <v>8</v>
          </cell>
          <cell r="V655">
            <v>1036</v>
          </cell>
          <cell r="W655" t="str">
            <v>MS</v>
          </cell>
          <cell r="X655">
            <v>0.65600000000000014</v>
          </cell>
          <cell r="Y655">
            <v>0.17</v>
          </cell>
          <cell r="Z655">
            <v>6.2908318995084309E-5</v>
          </cell>
          <cell r="AA655">
            <v>40451</v>
          </cell>
          <cell r="AB655">
            <v>13777</v>
          </cell>
          <cell r="AC655">
            <v>8.6099999999999996E-2</v>
          </cell>
          <cell r="AD655">
            <v>1</v>
          </cell>
          <cell r="AE655">
            <v>98.596000000000004</v>
          </cell>
          <cell r="AF655" t="str">
            <v>AA-</v>
          </cell>
          <cell r="AG655">
            <v>95.85</v>
          </cell>
          <cell r="AH655">
            <v>1.8</v>
          </cell>
          <cell r="AI655">
            <v>1.2</v>
          </cell>
          <cell r="AJ655">
            <v>6.6608808347736327E-4</v>
          </cell>
          <cell r="AK655">
            <v>8.2515989914038813E-4</v>
          </cell>
          <cell r="AL655" t="str">
            <v>AA-</v>
          </cell>
          <cell r="AM655" t="str">
            <v>A1</v>
          </cell>
          <cell r="AN655" t="str">
            <v>AA-</v>
          </cell>
          <cell r="AO655" t="str">
            <v>Financial</v>
          </cell>
          <cell r="AP655" t="str">
            <v>Banks</v>
          </cell>
          <cell r="AQ655" t="str">
            <v>UNITED STATES</v>
          </cell>
          <cell r="AR655" t="str">
            <v>#N/A Field Not Applicable</v>
          </cell>
        </row>
        <row r="656">
          <cell r="A656" t="str">
            <v>CP Inc</v>
          </cell>
          <cell r="B656" t="str">
            <v>Deutsche Bank</v>
          </cell>
          <cell r="C656" t="str">
            <v>13401302</v>
          </cell>
          <cell r="D656" t="str">
            <v>USD</v>
          </cell>
          <cell r="E656" t="str">
            <v>015</v>
          </cell>
          <cell r="F656" t="str">
            <v>080</v>
          </cell>
          <cell r="G656" t="str">
            <v>FEDERAL FARM CRED BK</v>
          </cell>
          <cell r="H656" t="str">
            <v>FRN 12 APR 2012</v>
          </cell>
          <cell r="I656" t="str">
            <v>B31331JKP7</v>
          </cell>
          <cell r="J656" t="str">
            <v>B</v>
          </cell>
          <cell r="K656" t="str">
            <v>FLR</v>
          </cell>
          <cell r="L656">
            <v>273.02</v>
          </cell>
          <cell r="M656">
            <v>1729721.8</v>
          </cell>
          <cell r="N656">
            <v>1729636.7</v>
          </cell>
          <cell r="O656">
            <v>1730449.8</v>
          </cell>
          <cell r="P656">
            <v>1730000</v>
          </cell>
          <cell r="Q656">
            <v>1730722.82</v>
          </cell>
          <cell r="R656" t="str">
            <v>M JAN 13</v>
          </cell>
          <cell r="S656">
            <v>41011</v>
          </cell>
          <cell r="T656">
            <v>2012</v>
          </cell>
          <cell r="U656">
            <v>4</v>
          </cell>
          <cell r="V656">
            <v>560</v>
          </cell>
          <cell r="W656" t="str">
            <v>MS</v>
          </cell>
          <cell r="X656">
            <v>0.316</v>
          </cell>
          <cell r="Y656">
            <v>0.08</v>
          </cell>
          <cell r="Z656">
            <v>6.2122067420044021E-5</v>
          </cell>
          <cell r="AA656">
            <v>40451</v>
          </cell>
          <cell r="AB656">
            <v>728</v>
          </cell>
          <cell r="AC656">
            <v>2.4700000000000003E-2</v>
          </cell>
          <cell r="AD656">
            <v>1</v>
          </cell>
          <cell r="AE656">
            <v>100.02600000000001</v>
          </cell>
          <cell r="AF656" t="str">
            <v>AAA</v>
          </cell>
          <cell r="AG656">
            <v>99.978999999999999</v>
          </cell>
          <cell r="AH656">
            <v>0.3</v>
          </cell>
          <cell r="AI656">
            <v>0.3</v>
          </cell>
          <cell r="AJ656">
            <v>2.3295775282516508E-4</v>
          </cell>
          <cell r="AK656">
            <v>2.885915550712858E-4</v>
          </cell>
          <cell r="AL656" t="str">
            <v>AAA</v>
          </cell>
          <cell r="AM656" t="str">
            <v>Aaa</v>
          </cell>
          <cell r="AN656" t="str">
            <v>AAA</v>
          </cell>
          <cell r="AO656" t="str">
            <v>Government</v>
          </cell>
          <cell r="AP656" t="str">
            <v>Sovereign</v>
          </cell>
          <cell r="AQ656" t="str">
            <v>UNITED STATES</v>
          </cell>
          <cell r="AR656" t="str">
            <v>#N/A Field Not Applicable</v>
          </cell>
        </row>
        <row r="657">
          <cell r="A657" t="str">
            <v>CP Inc</v>
          </cell>
          <cell r="B657" t="str">
            <v>Deutsche Bank</v>
          </cell>
          <cell r="C657" t="str">
            <v>13401302</v>
          </cell>
          <cell r="D657" t="str">
            <v>USD</v>
          </cell>
          <cell r="E657" t="str">
            <v>015</v>
          </cell>
          <cell r="F657" t="str">
            <v>080</v>
          </cell>
          <cell r="G657" t="str">
            <v>GENERAL ELEC CAP CRP</v>
          </cell>
          <cell r="H657" t="str">
            <v>FRN 09 DEC 2011</v>
          </cell>
          <cell r="I657" t="str">
            <v>B36967HAC1</v>
          </cell>
          <cell r="J657" t="str">
            <v>B</v>
          </cell>
          <cell r="K657" t="str">
            <v>FLR</v>
          </cell>
          <cell r="L657">
            <v>1120.06</v>
          </cell>
          <cell r="M657">
            <v>1515104.73</v>
          </cell>
          <cell r="N657">
            <v>1535430</v>
          </cell>
          <cell r="O657">
            <v>1516245</v>
          </cell>
          <cell r="P657">
            <v>1500000</v>
          </cell>
          <cell r="Q657">
            <v>1517365.06</v>
          </cell>
          <cell r="R657" t="str">
            <v>MJSD  9</v>
          </cell>
          <cell r="S657">
            <v>40886</v>
          </cell>
          <cell r="T657">
            <v>2011</v>
          </cell>
          <cell r="U657">
            <v>12</v>
          </cell>
          <cell r="V657">
            <v>435</v>
          </cell>
          <cell r="W657" t="str">
            <v>MS</v>
          </cell>
          <cell r="X657">
            <v>1.222</v>
          </cell>
          <cell r="Y657">
            <v>0.25</v>
          </cell>
          <cell r="Z657">
            <v>1.7004439345659443E-4</v>
          </cell>
          <cell r="AA657">
            <v>40451</v>
          </cell>
          <cell r="AB657">
            <v>1140.27</v>
          </cell>
          <cell r="AC657">
            <v>1.7100000000000001E-2</v>
          </cell>
          <cell r="AD657">
            <v>1</v>
          </cell>
          <cell r="AE657">
            <v>101.083</v>
          </cell>
          <cell r="AF657" t="str">
            <v>AAA</v>
          </cell>
          <cell r="AG657">
            <v>102.36199999999999</v>
          </cell>
          <cell r="AH657">
            <v>-0.3</v>
          </cell>
          <cell r="AI657">
            <v>0.3</v>
          </cell>
          <cell r="AJ657">
            <v>-2.040532721479133E-4</v>
          </cell>
          <cell r="AK657">
            <v>-2.5278425127471982E-4</v>
          </cell>
          <cell r="AL657" t="str">
            <v>AAA</v>
          </cell>
          <cell r="AM657" t="str">
            <v>Aaa</v>
          </cell>
          <cell r="AN657" t="str">
            <v>AAA</v>
          </cell>
          <cell r="AO657" t="str">
            <v>Financial</v>
          </cell>
          <cell r="AP657" t="str">
            <v>Diversified Finan Serv</v>
          </cell>
          <cell r="AQ657" t="str">
            <v>UNITED STATES</v>
          </cell>
          <cell r="AR657" t="str">
            <v>#N/A Field Not Applicable</v>
          </cell>
        </row>
        <row r="658">
          <cell r="A658" t="str">
            <v>CP Inc</v>
          </cell>
          <cell r="B658" t="str">
            <v>Deutsche Bank</v>
          </cell>
          <cell r="C658" t="str">
            <v>13401302</v>
          </cell>
          <cell r="D658" t="str">
            <v>USD</v>
          </cell>
          <cell r="E658" t="str">
            <v>015</v>
          </cell>
          <cell r="F658" t="str">
            <v>080</v>
          </cell>
          <cell r="G658" t="str">
            <v>GOLDMAN SACHS GROUP</v>
          </cell>
          <cell r="H658" t="str">
            <v>FRN 05 AUG 2011</v>
          </cell>
          <cell r="I658" t="str">
            <v>B38141EKS7</v>
          </cell>
          <cell r="J658" t="str">
            <v>B</v>
          </cell>
          <cell r="K658" t="str">
            <v>FLR</v>
          </cell>
          <cell r="L658">
            <v>5092.03</v>
          </cell>
          <cell r="M658">
            <v>4955769.7699999996</v>
          </cell>
          <cell r="N658">
            <v>4938250</v>
          </cell>
          <cell r="O658">
            <v>4997450</v>
          </cell>
          <cell r="P658">
            <v>5000000</v>
          </cell>
          <cell r="Q658">
            <v>5002542.03</v>
          </cell>
          <cell r="R658" t="str">
            <v>FMAN  6</v>
          </cell>
          <cell r="S658">
            <v>40760</v>
          </cell>
          <cell r="T658">
            <v>2011</v>
          </cell>
          <cell r="U658">
            <v>8</v>
          </cell>
          <cell r="V658">
            <v>309</v>
          </cell>
          <cell r="W658" t="str">
            <v>MS</v>
          </cell>
          <cell r="X658">
            <v>0.65500000000000003</v>
          </cell>
          <cell r="Y658">
            <v>0.17</v>
          </cell>
          <cell r="Z658">
            <v>3.7821582667893857E-4</v>
          </cell>
          <cell r="AA658">
            <v>40451</v>
          </cell>
          <cell r="AB658">
            <v>41680.230000000003</v>
          </cell>
          <cell r="AC658">
            <v>9.4999999999999998E-3</v>
          </cell>
          <cell r="AD658">
            <v>1</v>
          </cell>
          <cell r="AE658">
            <v>99.948999999999998</v>
          </cell>
          <cell r="AF658" t="str">
            <v>A</v>
          </cell>
          <cell r="AG658">
            <v>98.765000000000001</v>
          </cell>
          <cell r="AH658">
            <v>1.6</v>
          </cell>
          <cell r="AI658">
            <v>0.7</v>
          </cell>
          <cell r="AJ658">
            <v>3.5596783687429508E-3</v>
          </cell>
          <cell r="AK658">
            <v>4.4097829049721737E-3</v>
          </cell>
          <cell r="AL658" t="str">
            <v xml:space="preserve">A </v>
          </cell>
          <cell r="AM658" t="str">
            <v>A1</v>
          </cell>
          <cell r="AN658" t="str">
            <v xml:space="preserve">A </v>
          </cell>
          <cell r="AO658" t="str">
            <v>Financial</v>
          </cell>
          <cell r="AP658" t="str">
            <v>Banks</v>
          </cell>
          <cell r="AQ658" t="str">
            <v>UNITED STATES</v>
          </cell>
          <cell r="AR658" t="str">
            <v>#N/A Field Not Applicable</v>
          </cell>
        </row>
        <row r="659">
          <cell r="A659" t="str">
            <v>CP Inc</v>
          </cell>
          <cell r="B659" t="str">
            <v>Deutsche Bank</v>
          </cell>
          <cell r="C659" t="str">
            <v>13401302</v>
          </cell>
          <cell r="D659" t="str">
            <v>USD</v>
          </cell>
          <cell r="E659" t="str">
            <v>150</v>
          </cell>
          <cell r="F659" t="str">
            <v>080</v>
          </cell>
          <cell r="G659" t="str">
            <v>LANDWIRSTSCH RENTENB</v>
          </cell>
          <cell r="H659" t="str">
            <v>FRN 12 FEB 2013</v>
          </cell>
          <cell r="I659" t="str">
            <v>B51511CAB4</v>
          </cell>
          <cell r="J659" t="str">
            <v>B</v>
          </cell>
          <cell r="K659" t="str">
            <v>FLR</v>
          </cell>
          <cell r="L659">
            <v>696.35</v>
          </cell>
          <cell r="M659">
            <v>1200000</v>
          </cell>
          <cell r="N659">
            <v>1200000</v>
          </cell>
          <cell r="O659">
            <v>1198488</v>
          </cell>
          <cell r="P659">
            <v>1200000</v>
          </cell>
          <cell r="Q659">
            <v>1199184.3500000001</v>
          </cell>
          <cell r="R659" t="str">
            <v>FMAN 12</v>
          </cell>
          <cell r="S659">
            <v>41317</v>
          </cell>
          <cell r="T659">
            <v>2013</v>
          </cell>
          <cell r="U659">
            <v>2</v>
          </cell>
          <cell r="V659">
            <v>866</v>
          </cell>
          <cell r="W659" t="str">
            <v>MS</v>
          </cell>
          <cell r="X659">
            <v>0.41799999999999998</v>
          </cell>
          <cell r="Y659">
            <v>0.17</v>
          </cell>
          <cell r="Z659">
            <v>9.1581936425332841E-5</v>
          </cell>
          <cell r="AA659">
            <v>40451</v>
          </cell>
          <cell r="AB659">
            <v>-1512</v>
          </cell>
          <cell r="AC659">
            <v>6.1500000000000006E-2</v>
          </cell>
          <cell r="AD659">
            <v>1</v>
          </cell>
          <cell r="AE659">
            <v>99.873999999999995</v>
          </cell>
          <cell r="AF659" t="str">
            <v>AAA</v>
          </cell>
          <cell r="AG659">
            <v>100</v>
          </cell>
          <cell r="AH659">
            <v>0.3</v>
          </cell>
          <cell r="AI659">
            <v>0.5</v>
          </cell>
          <cell r="AJ659">
            <v>1.6161518192705794E-4</v>
          </cell>
          <cell r="AK659">
            <v>2.0021130917442502E-4</v>
          </cell>
          <cell r="AL659" t="str">
            <v>AAA</v>
          </cell>
          <cell r="AM659" t="str">
            <v>Aaa</v>
          </cell>
          <cell r="AN659" t="str">
            <v>AAA</v>
          </cell>
          <cell r="AO659" t="str">
            <v>Financial</v>
          </cell>
          <cell r="AP659" t="str">
            <v>Banks</v>
          </cell>
          <cell r="AQ659" t="str">
            <v>GERMANY</v>
          </cell>
          <cell r="AR659" t="str">
            <v>#N/A Field Not Applicable</v>
          </cell>
        </row>
        <row r="660">
          <cell r="A660" t="str">
            <v>CP Inc</v>
          </cell>
          <cell r="B660" t="str">
            <v>Deutsche Bank</v>
          </cell>
          <cell r="C660" t="str">
            <v>13401302</v>
          </cell>
          <cell r="D660" t="str">
            <v>USD</v>
          </cell>
          <cell r="E660" t="str">
            <v>285</v>
          </cell>
          <cell r="F660" t="str">
            <v>080</v>
          </cell>
          <cell r="G660" t="str">
            <v>WESTPPAC BANKING COR</v>
          </cell>
          <cell r="H660" t="str">
            <v>FRN 16 JUL 2014</v>
          </cell>
          <cell r="I660" t="str">
            <v>B9612EMAF6</v>
          </cell>
          <cell r="J660" t="str">
            <v>B</v>
          </cell>
          <cell r="K660" t="str">
            <v>FLR</v>
          </cell>
          <cell r="L660">
            <v>2581.12</v>
          </cell>
          <cell r="M660">
            <v>1215604.1599999999</v>
          </cell>
          <cell r="N660">
            <v>1219324.8</v>
          </cell>
          <cell r="O660">
            <v>1205904</v>
          </cell>
          <cell r="P660">
            <v>1200000</v>
          </cell>
          <cell r="Q660">
            <v>1208485.1200000001</v>
          </cell>
          <cell r="R660" t="str">
            <v>JAJO 16</v>
          </cell>
          <cell r="S660">
            <v>41836</v>
          </cell>
          <cell r="T660">
            <v>2014</v>
          </cell>
          <cell r="U660">
            <v>7</v>
          </cell>
          <cell r="V660">
            <v>1385</v>
          </cell>
          <cell r="W660" t="str">
            <v>MS</v>
          </cell>
          <cell r="X660">
            <v>1.006</v>
          </cell>
          <cell r="Y660">
            <v>0.08</v>
          </cell>
          <cell r="Z660">
            <v>4.3657797215486319E-5</v>
          </cell>
          <cell r="AA660">
            <v>40451</v>
          </cell>
          <cell r="AB660">
            <v>-9700.16</v>
          </cell>
          <cell r="AC660">
            <v>0.1489</v>
          </cell>
          <cell r="AD660">
            <v>1</v>
          </cell>
          <cell r="AE660">
            <v>100.492</v>
          </cell>
          <cell r="AF660" t="str">
            <v>AAA</v>
          </cell>
          <cell r="AG660">
            <v>101.61</v>
          </cell>
          <cell r="AH660">
            <v>0.4</v>
          </cell>
          <cell r="AI660">
            <v>0.9</v>
          </cell>
          <cell r="AJ660">
            <v>2.1828898607743159E-4</v>
          </cell>
          <cell r="AK660">
            <v>2.7041966701275247E-4</v>
          </cell>
          <cell r="AL660" t="str">
            <v>AAA</v>
          </cell>
          <cell r="AM660" t="str">
            <v>Aaa</v>
          </cell>
          <cell r="AN660" t="str">
            <v>AAA</v>
          </cell>
          <cell r="AO660" t="str">
            <v>Financial</v>
          </cell>
          <cell r="AP660" t="str">
            <v>Banks</v>
          </cell>
          <cell r="AQ660" t="str">
            <v>AUSTRALIA</v>
          </cell>
          <cell r="AR660" t="str">
            <v>#N/A Field Not Applicable</v>
          </cell>
        </row>
        <row r="661">
          <cell r="A661" t="str">
            <v>CP Inc</v>
          </cell>
          <cell r="B661" t="str">
            <v>Deutsche Bank</v>
          </cell>
          <cell r="C661" t="str">
            <v>13401302</v>
          </cell>
          <cell r="D661" t="str">
            <v>USD</v>
          </cell>
          <cell r="E661" t="str">
            <v>285</v>
          </cell>
          <cell r="F661" t="str">
            <v>080</v>
          </cell>
          <cell r="G661" t="str">
            <v>SUNCORP METWAY CP Ltd</v>
          </cell>
          <cell r="H661" t="str">
            <v>FRN 17 DEC 2010</v>
          </cell>
          <cell r="I661" t="str">
            <v>BB5NRQP9</v>
          </cell>
          <cell r="J661" t="str">
            <v>B</v>
          </cell>
          <cell r="K661" t="str">
            <v>FLR</v>
          </cell>
          <cell r="L661">
            <v>363.16</v>
          </cell>
          <cell r="M661">
            <v>1401118.15</v>
          </cell>
          <cell r="N661">
            <v>1405285.83</v>
          </cell>
          <cell r="O661">
            <v>1400630</v>
          </cell>
          <cell r="P661">
            <v>1400000</v>
          </cell>
          <cell r="Q661">
            <v>1400993.16</v>
          </cell>
          <cell r="R661" t="str">
            <v>MJSD 17</v>
          </cell>
          <cell r="S661">
            <v>40529</v>
          </cell>
          <cell r="T661">
            <v>2010</v>
          </cell>
          <cell r="U661">
            <v>12</v>
          </cell>
          <cell r="V661">
            <v>78</v>
          </cell>
          <cell r="W661" t="str">
            <v>MS</v>
          </cell>
          <cell r="X661">
            <v>0.66700000000000004</v>
          </cell>
          <cell r="Y661">
            <v>0.25</v>
          </cell>
          <cell r="Z661">
            <v>1.5725136438441168E-4</v>
          </cell>
          <cell r="AA661">
            <v>40451</v>
          </cell>
          <cell r="AB661">
            <v>-488.15</v>
          </cell>
          <cell r="AC661">
            <v>1E-3</v>
          </cell>
          <cell r="AD661">
            <v>1</v>
          </cell>
          <cell r="AE661">
            <v>100.045</v>
          </cell>
          <cell r="AF661" t="str">
            <v>AAA</v>
          </cell>
          <cell r="AG661">
            <v>100.37799999999999</v>
          </cell>
          <cell r="AH661">
            <v>0</v>
          </cell>
          <cell r="AI661">
            <v>0.5</v>
          </cell>
          <cell r="AJ661">
            <v>0</v>
          </cell>
          <cell r="AK661">
            <v>0</v>
          </cell>
          <cell r="AL661" t="str">
            <v>AAA</v>
          </cell>
          <cell r="AM661" t="str">
            <v>Aaa</v>
          </cell>
          <cell r="AN661" t="str">
            <v>AAA</v>
          </cell>
          <cell r="AO661" t="str">
            <v>Financial</v>
          </cell>
          <cell r="AP661" t="str">
            <v>Banks</v>
          </cell>
          <cell r="AQ661" t="str">
            <v>AUSTRALIA</v>
          </cell>
          <cell r="AR661" t="str">
            <v>#N/A Field Not Applicable</v>
          </cell>
        </row>
        <row r="662">
          <cell r="A662" t="str">
            <v>CP Ltd</v>
          </cell>
          <cell r="B662" t="str">
            <v>BlackRock</v>
          </cell>
          <cell r="C662" t="str">
            <v>13407172</v>
          </cell>
          <cell r="D662" t="str">
            <v>USD</v>
          </cell>
          <cell r="E662" t="str">
            <v>015</v>
          </cell>
          <cell r="F662" t="str">
            <v>080</v>
          </cell>
          <cell r="G662" t="str">
            <v>MELLON FDG CORP</v>
          </cell>
          <cell r="H662" t="str">
            <v>FLTG MAY 15 14</v>
          </cell>
          <cell r="I662" t="str">
            <v>585515AH2</v>
          </cell>
          <cell r="J662" t="str">
            <v>B</v>
          </cell>
          <cell r="K662" t="str">
            <v>FLR</v>
          </cell>
          <cell r="L662">
            <v>808.9</v>
          </cell>
          <cell r="M662">
            <v>1173774.08</v>
          </cell>
          <cell r="N662">
            <v>1167168</v>
          </cell>
          <cell r="O662">
            <v>1181812.5</v>
          </cell>
          <cell r="P662">
            <v>1200000</v>
          </cell>
          <cell r="Q662">
            <v>1182621.3999999999</v>
          </cell>
          <cell r="R662" t="str">
            <v>FMAN 15</v>
          </cell>
          <cell r="S662">
            <v>41774</v>
          </cell>
          <cell r="T662">
            <v>2014</v>
          </cell>
          <cell r="U662">
            <v>5</v>
          </cell>
          <cell r="V662">
            <v>1323</v>
          </cell>
          <cell r="W662" t="str">
            <v>MS</v>
          </cell>
          <cell r="X662">
            <v>0.52600000000000002</v>
          </cell>
          <cell r="Y662">
            <v>0.17</v>
          </cell>
          <cell r="Z662">
            <v>8.9580419310219622E-5</v>
          </cell>
          <cell r="AA662">
            <v>40451</v>
          </cell>
          <cell r="AB662">
            <v>8038.42</v>
          </cell>
          <cell r="AC662">
            <v>0.1381</v>
          </cell>
          <cell r="AD662">
            <v>1</v>
          </cell>
          <cell r="AE662">
            <v>98.483999999999995</v>
          </cell>
          <cell r="AF662" t="str">
            <v>AA-</v>
          </cell>
          <cell r="AG662">
            <v>97.263999999999996</v>
          </cell>
          <cell r="AH662">
            <v>1.2</v>
          </cell>
          <cell r="AI662">
            <v>1</v>
          </cell>
          <cell r="AJ662">
            <v>6.3233237160155008E-4</v>
          </cell>
          <cell r="AK662">
            <v>7.8334281743935429E-4</v>
          </cell>
          <cell r="AL662" t="str">
            <v>AA-</v>
          </cell>
          <cell r="AM662" t="str">
            <v>Aa2</v>
          </cell>
          <cell r="AN662" t="str">
            <v>AA-</v>
          </cell>
          <cell r="AO662" t="str">
            <v>Financial</v>
          </cell>
          <cell r="AP662" t="str">
            <v>Banks</v>
          </cell>
          <cell r="AQ662" t="str">
            <v>UNITED STATES</v>
          </cell>
          <cell r="AR662" t="str">
            <v>#N/A Field Not Applicable</v>
          </cell>
        </row>
        <row r="663">
          <cell r="A663" t="str">
            <v>CP Ltd</v>
          </cell>
          <cell r="B663" t="str">
            <v>BlackRock</v>
          </cell>
          <cell r="C663" t="str">
            <v>13407172</v>
          </cell>
          <cell r="D663" t="str">
            <v>USD</v>
          </cell>
          <cell r="E663" t="str">
            <v>145</v>
          </cell>
          <cell r="F663" t="str">
            <v>080</v>
          </cell>
          <cell r="G663" t="str">
            <v>BNP PARIBAS</v>
          </cell>
          <cell r="H663" t="str">
            <v>FRN 11 JUN 2012</v>
          </cell>
          <cell r="I663" t="str">
            <v>B05567LZC4</v>
          </cell>
          <cell r="J663" t="str">
            <v>B</v>
          </cell>
          <cell r="K663" t="str">
            <v>FLR</v>
          </cell>
          <cell r="L663">
            <v>1040.46</v>
          </cell>
          <cell r="M663">
            <v>1627898.15</v>
          </cell>
          <cell r="N663">
            <v>1638480.9</v>
          </cell>
          <cell r="O663">
            <v>1626180.5</v>
          </cell>
          <cell r="P663">
            <v>1610000</v>
          </cell>
          <cell r="Q663">
            <v>1627220.96</v>
          </cell>
          <cell r="R663" t="str">
            <v>MJSD 13</v>
          </cell>
          <cell r="S663">
            <v>41071</v>
          </cell>
          <cell r="T663">
            <v>2012</v>
          </cell>
          <cell r="U663">
            <v>6</v>
          </cell>
          <cell r="V663">
            <v>620</v>
          </cell>
          <cell r="W663" t="str">
            <v>MS</v>
          </cell>
          <cell r="X663">
            <v>1.2920000000000003</v>
          </cell>
          <cell r="Y663">
            <v>0.25</v>
          </cell>
          <cell r="Z663">
            <v>1.8270351088261875E-4</v>
          </cell>
          <cell r="AA663">
            <v>40451</v>
          </cell>
          <cell r="AB663">
            <v>-1717.65</v>
          </cell>
          <cell r="AC663">
            <v>3.2799999999999996E-2</v>
          </cell>
          <cell r="AD663">
            <v>1</v>
          </cell>
          <cell r="AE663">
            <v>101.005</v>
          </cell>
          <cell r="AF663" t="str">
            <v>AA</v>
          </cell>
          <cell r="AG663">
            <v>101.76900000000002</v>
          </cell>
          <cell r="AH663">
            <v>0.6</v>
          </cell>
          <cell r="AI663">
            <v>0.7</v>
          </cell>
          <cell r="AJ663">
            <v>4.3848842611828498E-4</v>
          </cell>
          <cell r="AK663">
            <v>5.4320603302354079E-4</v>
          </cell>
          <cell r="AL663" t="str">
            <v>AA</v>
          </cell>
          <cell r="AM663" t="str">
            <v>Aa2</v>
          </cell>
          <cell r="AN663" t="str">
            <v>AA</v>
          </cell>
          <cell r="AO663" t="str">
            <v>Financial</v>
          </cell>
          <cell r="AP663" t="str">
            <v>Banks</v>
          </cell>
          <cell r="AQ663" t="str">
            <v>FRANCE</v>
          </cell>
          <cell r="AR663" t="str">
            <v>#N/A Field Not Applicable</v>
          </cell>
        </row>
        <row r="664">
          <cell r="A664" t="str">
            <v>CP Ltd</v>
          </cell>
          <cell r="B664" t="str">
            <v>BlackRock</v>
          </cell>
          <cell r="C664" t="str">
            <v>13407172</v>
          </cell>
          <cell r="D664" t="str">
            <v>USD</v>
          </cell>
          <cell r="E664" t="str">
            <v>015</v>
          </cell>
          <cell r="F664" t="str">
            <v>080</v>
          </cell>
          <cell r="G664" t="str">
            <v>BANK OF AMERICA CORP</v>
          </cell>
          <cell r="H664" t="str">
            <v>FRN 02 DEC 2010</v>
          </cell>
          <cell r="I664" t="str">
            <v>B06050BAB7</v>
          </cell>
          <cell r="J664" t="str">
            <v>B</v>
          </cell>
          <cell r="K664" t="str">
            <v>FLR</v>
          </cell>
          <cell r="L664">
            <v>1281.8499999999999</v>
          </cell>
          <cell r="M664">
            <v>2002752.45</v>
          </cell>
          <cell r="N664">
            <v>2010921</v>
          </cell>
          <cell r="O664">
            <v>2002080</v>
          </cell>
          <cell r="P664">
            <v>2000000</v>
          </cell>
          <cell r="Q664">
            <v>2003361.85</v>
          </cell>
          <cell r="R664" t="str">
            <v>MJSD  2</v>
          </cell>
          <cell r="S664">
            <v>40514</v>
          </cell>
          <cell r="T664">
            <v>2010</v>
          </cell>
          <cell r="U664">
            <v>12</v>
          </cell>
          <cell r="V664">
            <v>63</v>
          </cell>
          <cell r="W664" t="str">
            <v>MS</v>
          </cell>
          <cell r="X664">
            <v>0.79600000000000004</v>
          </cell>
          <cell r="Y664">
            <v>0.25</v>
          </cell>
          <cell r="Z664">
            <v>2.247744455288965E-4</v>
          </cell>
          <cell r="AA664">
            <v>40451</v>
          </cell>
          <cell r="AB664">
            <v>-672.45</v>
          </cell>
          <cell r="AC664">
            <v>7.000000000000001E-4</v>
          </cell>
          <cell r="AD664">
            <v>1</v>
          </cell>
          <cell r="AE664">
            <v>100.104</v>
          </cell>
          <cell r="AF664" t="str">
            <v>AAA</v>
          </cell>
          <cell r="AG664">
            <v>100.54600000000001</v>
          </cell>
          <cell r="AH664">
            <v>-0.1</v>
          </cell>
          <cell r="AI664">
            <v>0.2</v>
          </cell>
          <cell r="AJ664">
            <v>-8.9909778211558599E-5</v>
          </cell>
          <cell r="AK664">
            <v>-1.1138158054632978E-4</v>
          </cell>
          <cell r="AL664" t="str">
            <v>AAA</v>
          </cell>
          <cell r="AM664" t="str">
            <v>Aaa</v>
          </cell>
          <cell r="AN664" t="str">
            <v>AAA</v>
          </cell>
          <cell r="AO664" t="str">
            <v>Financial</v>
          </cell>
          <cell r="AP664" t="str">
            <v>Banks</v>
          </cell>
          <cell r="AQ664" t="str">
            <v>UNITED STATES</v>
          </cell>
          <cell r="AR664" t="str">
            <v>#N/A Field Not Applicable</v>
          </cell>
        </row>
        <row r="665">
          <cell r="A665" t="str">
            <v>CP Ltd</v>
          </cell>
          <cell r="B665" t="str">
            <v>BlackRock</v>
          </cell>
          <cell r="C665" t="str">
            <v>13407172</v>
          </cell>
          <cell r="D665" t="str">
            <v>USD</v>
          </cell>
          <cell r="E665" t="str">
            <v>285</v>
          </cell>
          <cell r="F665" t="str">
            <v>080</v>
          </cell>
          <cell r="G665" t="str">
            <v>COMMONWEALTH BANK AU</v>
          </cell>
          <cell r="H665" t="str">
            <v>FRN 19 MAR 2013</v>
          </cell>
          <cell r="I665" t="str">
            <v>B2027A0EN5</v>
          </cell>
          <cell r="J665" t="str">
            <v>B</v>
          </cell>
          <cell r="K665" t="str">
            <v>FLR</v>
          </cell>
          <cell r="L665">
            <v>724.13</v>
          </cell>
          <cell r="M665">
            <v>2512488.5299999998</v>
          </cell>
          <cell r="N665">
            <v>2511812.5</v>
          </cell>
          <cell r="O665">
            <v>2514380.4</v>
          </cell>
          <cell r="P665">
            <v>2520000</v>
          </cell>
          <cell r="Q665">
            <v>2515104.5299999998</v>
          </cell>
          <cell r="R665" t="str">
            <v>MJSD 19</v>
          </cell>
          <cell r="S665">
            <v>41352</v>
          </cell>
          <cell r="T665">
            <v>2013</v>
          </cell>
          <cell r="U665">
            <v>3</v>
          </cell>
          <cell r="V665">
            <v>901</v>
          </cell>
          <cell r="W665" t="str">
            <v>MS</v>
          </cell>
          <cell r="X665">
            <v>0.84099999999999997</v>
          </cell>
          <cell r="Y665">
            <v>0.25</v>
          </cell>
          <cell r="Z665">
            <v>2.8198353532333078E-4</v>
          </cell>
          <cell r="AA665">
            <v>40451</v>
          </cell>
          <cell r="AB665">
            <v>1891.87</v>
          </cell>
          <cell r="AC665">
            <v>6.6100000000000006E-2</v>
          </cell>
          <cell r="AD665">
            <v>1</v>
          </cell>
          <cell r="AE665">
            <v>99.777000000000001</v>
          </cell>
          <cell r="AF665" t="str">
            <v>AA</v>
          </cell>
          <cell r="AG665">
            <v>99.674999999999997</v>
          </cell>
          <cell r="AH665">
            <v>0.9</v>
          </cell>
          <cell r="AI665">
            <v>0.9</v>
          </cell>
          <cell r="AJ665">
            <v>1.0151407271639906E-3</v>
          </cell>
          <cell r="AK665">
            <v>1.2575715446925665E-3</v>
          </cell>
          <cell r="AL665" t="str">
            <v>AA</v>
          </cell>
          <cell r="AM665" t="str">
            <v>Aa1</v>
          </cell>
          <cell r="AN665" t="str">
            <v>AA</v>
          </cell>
          <cell r="AO665" t="str">
            <v>Financial</v>
          </cell>
          <cell r="AP665" t="str">
            <v>Banks</v>
          </cell>
          <cell r="AQ665" t="str">
            <v>AUSTRALIA</v>
          </cell>
          <cell r="AR665" t="str">
            <v>#N/A Field Not Applicable</v>
          </cell>
        </row>
        <row r="666">
          <cell r="A666" t="str">
            <v>CP Ltd</v>
          </cell>
          <cell r="B666" t="str">
            <v>BlackRock</v>
          </cell>
          <cell r="C666" t="str">
            <v>13407172</v>
          </cell>
          <cell r="D666" t="str">
            <v>USD</v>
          </cell>
          <cell r="E666" t="str">
            <v>015</v>
          </cell>
          <cell r="F666" t="str">
            <v>080</v>
          </cell>
          <cell r="G666" t="str">
            <v>FED HOME LOAN MTG</v>
          </cell>
          <cell r="H666" t="str">
            <v>FRN 30 DEC 2010</v>
          </cell>
          <cell r="I666" t="str">
            <v>B3128X8TP7</v>
          </cell>
          <cell r="J666" t="str">
            <v>B</v>
          </cell>
          <cell r="K666" t="str">
            <v>FLR</v>
          </cell>
          <cell r="L666">
            <v>49.92</v>
          </cell>
          <cell r="M666">
            <v>3500546.08</v>
          </cell>
          <cell r="N666">
            <v>3501662.5</v>
          </cell>
          <cell r="O666">
            <v>3500420</v>
          </cell>
          <cell r="P666">
            <v>3500000</v>
          </cell>
          <cell r="Q666">
            <v>3500469.92</v>
          </cell>
          <cell r="R666" t="str">
            <v>MJSD 30</v>
          </cell>
          <cell r="S666">
            <v>40542</v>
          </cell>
          <cell r="T666">
            <v>2010</v>
          </cell>
          <cell r="U666">
            <v>12</v>
          </cell>
          <cell r="V666">
            <v>91</v>
          </cell>
          <cell r="W666" t="str">
            <v>MS</v>
          </cell>
          <cell r="X666">
            <v>0.51300000000000001</v>
          </cell>
          <cell r="Y666">
            <v>0.25</v>
          </cell>
          <cell r="Z666">
            <v>3.9287596636336769E-4</v>
          </cell>
          <cell r="AA666">
            <v>40451</v>
          </cell>
          <cell r="AB666">
            <v>-126.08</v>
          </cell>
          <cell r="AC666">
            <v>1.2999999999999999E-3</v>
          </cell>
          <cell r="AD666">
            <v>1</v>
          </cell>
          <cell r="AE666">
            <v>100.012</v>
          </cell>
          <cell r="AF666" t="str">
            <v>AAA</v>
          </cell>
          <cell r="AG666">
            <v>100.04699999999998</v>
          </cell>
          <cell r="AH666">
            <v>0.2</v>
          </cell>
          <cell r="AI666">
            <v>0.5</v>
          </cell>
          <cell r="AJ666">
            <v>3.1430077309069416E-4</v>
          </cell>
          <cell r="AK666">
            <v>3.8936050750122312E-4</v>
          </cell>
          <cell r="AL666" t="str">
            <v>AAA</v>
          </cell>
          <cell r="AM666" t="str">
            <v>Aaa</v>
          </cell>
          <cell r="AN666" t="str">
            <v>AAA</v>
          </cell>
          <cell r="AO666" t="str">
            <v>Government</v>
          </cell>
          <cell r="AP666" t="str">
            <v>Sovereign</v>
          </cell>
          <cell r="AQ666" t="str">
            <v>UNITED STATES</v>
          </cell>
          <cell r="AR666" t="str">
            <v>#N/A Field Not Applicable</v>
          </cell>
        </row>
        <row r="667">
          <cell r="A667" t="str">
            <v>CP Ltd</v>
          </cell>
          <cell r="B667" t="str">
            <v>BlackRock</v>
          </cell>
          <cell r="C667" t="str">
            <v>13407172</v>
          </cell>
          <cell r="D667" t="str">
            <v>USD</v>
          </cell>
          <cell r="E667" t="str">
            <v>015</v>
          </cell>
          <cell r="F667" t="str">
            <v>080</v>
          </cell>
          <cell r="G667" t="str">
            <v>FEDERAL FARM CREDIT</v>
          </cell>
          <cell r="H667" t="str">
            <v>FRN 25 JAN 2013</v>
          </cell>
          <cell r="I667" t="str">
            <v>B31331JCW1</v>
          </cell>
          <cell r="J667" t="str">
            <v>B</v>
          </cell>
          <cell r="K667" t="str">
            <v>FLR</v>
          </cell>
          <cell r="L667">
            <v>6230.34</v>
          </cell>
          <cell r="M667">
            <v>7559893.6299999999</v>
          </cell>
          <cell r="N667">
            <v>7559594.4299999997</v>
          </cell>
          <cell r="O667">
            <v>7553196</v>
          </cell>
          <cell r="P667">
            <v>7560000</v>
          </cell>
          <cell r="Q667">
            <v>7559426.3399999999</v>
          </cell>
          <cell r="R667" t="str">
            <v>JAJO 26</v>
          </cell>
          <cell r="S667">
            <v>41299</v>
          </cell>
          <cell r="T667">
            <v>2013</v>
          </cell>
          <cell r="U667">
            <v>1</v>
          </cell>
          <cell r="V667">
            <v>848</v>
          </cell>
          <cell r="W667" t="str">
            <v>MS</v>
          </cell>
          <cell r="X667">
            <v>0.44299999999999995</v>
          </cell>
          <cell r="Y667">
            <v>0.08</v>
          </cell>
          <cell r="Z667">
            <v>2.715096854137014E-4</v>
          </cell>
          <cell r="AA667">
            <v>40451</v>
          </cell>
          <cell r="AB667">
            <v>-6697.63</v>
          </cell>
          <cell r="AC667">
            <v>5.9000000000000004E-2</v>
          </cell>
          <cell r="AD667">
            <v>1</v>
          </cell>
          <cell r="AE667">
            <v>99.91</v>
          </cell>
          <cell r="AF667" t="str">
            <v>AAA</v>
          </cell>
          <cell r="AG667">
            <v>99.995000000000005</v>
          </cell>
          <cell r="AH667">
            <v>0.3</v>
          </cell>
          <cell r="AI667">
            <v>0.5</v>
          </cell>
          <cell r="AJ667">
            <v>1.0181613203013801E-3</v>
          </cell>
          <cell r="AK667">
            <v>1.2613135007347469E-3</v>
          </cell>
          <cell r="AL667" t="str">
            <v>AAA</v>
          </cell>
          <cell r="AM667" t="str">
            <v>Aaa</v>
          </cell>
          <cell r="AN667" t="str">
            <v>AAA</v>
          </cell>
          <cell r="AO667" t="str">
            <v>Government</v>
          </cell>
          <cell r="AP667" t="str">
            <v>Sovereign</v>
          </cell>
          <cell r="AQ667" t="str">
            <v>UNITED STATES</v>
          </cell>
          <cell r="AR667" t="str">
            <v>#N/A Field Not Applicable</v>
          </cell>
        </row>
        <row r="668">
          <cell r="A668" t="str">
            <v>CP Ltd</v>
          </cell>
          <cell r="B668" t="str">
            <v>BlackRock</v>
          </cell>
          <cell r="C668" t="str">
            <v>13407172</v>
          </cell>
          <cell r="D668" t="str">
            <v>USD</v>
          </cell>
          <cell r="E668" t="str">
            <v>015</v>
          </cell>
          <cell r="F668" t="str">
            <v>080</v>
          </cell>
          <cell r="G668" t="str">
            <v>FEDERAL FARM CRED BK</v>
          </cell>
          <cell r="H668" t="str">
            <v>FRN 12 APR 2012</v>
          </cell>
          <cell r="I668" t="str">
            <v>B31331JKP7</v>
          </cell>
          <cell r="J668" t="str">
            <v>B</v>
          </cell>
          <cell r="K668" t="str">
            <v>FLR</v>
          </cell>
          <cell r="L668">
            <v>416.63</v>
          </cell>
          <cell r="M668">
            <v>2639575.4700000002</v>
          </cell>
          <cell r="N668">
            <v>2639445.6</v>
          </cell>
          <cell r="O668">
            <v>2640686.4</v>
          </cell>
          <cell r="P668">
            <v>2640000</v>
          </cell>
          <cell r="Q668">
            <v>2641103.0299999998</v>
          </cell>
          <cell r="R668" t="str">
            <v>M JAN 13</v>
          </cell>
          <cell r="S668">
            <v>41011</v>
          </cell>
          <cell r="T668">
            <v>2012</v>
          </cell>
          <cell r="U668">
            <v>4</v>
          </cell>
          <cell r="V668">
            <v>560</v>
          </cell>
          <cell r="W668" t="str">
            <v>MS</v>
          </cell>
          <cell r="X668">
            <v>0.316</v>
          </cell>
          <cell r="Y668">
            <v>0.08</v>
          </cell>
          <cell r="Z668">
            <v>9.4798993287610985E-5</v>
          </cell>
          <cell r="AA668">
            <v>40451</v>
          </cell>
          <cell r="AB668">
            <v>1110.93</v>
          </cell>
          <cell r="AC668">
            <v>2.4700000000000003E-2</v>
          </cell>
          <cell r="AD668">
            <v>1</v>
          </cell>
          <cell r="AE668">
            <v>100.02600000000001</v>
          </cell>
          <cell r="AF668" t="str">
            <v>AAA</v>
          </cell>
          <cell r="AG668">
            <v>99.978999999999999</v>
          </cell>
          <cell r="AH668">
            <v>0.3</v>
          </cell>
          <cell r="AI668">
            <v>0.3</v>
          </cell>
          <cell r="AJ668">
            <v>3.5549622482854121E-4</v>
          </cell>
          <cell r="AK668">
            <v>4.4039405042783193E-4</v>
          </cell>
          <cell r="AL668" t="str">
            <v>AAA</v>
          </cell>
          <cell r="AM668" t="str">
            <v>Aaa</v>
          </cell>
          <cell r="AN668" t="str">
            <v>AAA</v>
          </cell>
          <cell r="AO668" t="str">
            <v>Government</v>
          </cell>
          <cell r="AP668" t="str">
            <v>Sovereign</v>
          </cell>
          <cell r="AQ668" t="str">
            <v>UNITED STATES</v>
          </cell>
          <cell r="AR668" t="str">
            <v>#N/A Field Not Applicable</v>
          </cell>
        </row>
        <row r="669">
          <cell r="A669" t="str">
            <v>CP Ltd</v>
          </cell>
          <cell r="B669" t="str">
            <v>BlackRock</v>
          </cell>
          <cell r="C669" t="str">
            <v>13407172</v>
          </cell>
          <cell r="D669" t="str">
            <v>USD</v>
          </cell>
          <cell r="E669" t="str">
            <v>130</v>
          </cell>
          <cell r="F669" t="str">
            <v>080</v>
          </cell>
          <cell r="G669" t="str">
            <v>FINANCE FOR DANISH I</v>
          </cell>
          <cell r="H669" t="str">
            <v>FRN 06 DEC 2012</v>
          </cell>
          <cell r="I669" t="str">
            <v>B31737UAE8</v>
          </cell>
          <cell r="J669" t="str">
            <v>B</v>
          </cell>
          <cell r="K669" t="str">
            <v>FLR</v>
          </cell>
          <cell r="L669">
            <v>628.78</v>
          </cell>
          <cell r="M669">
            <v>1700000</v>
          </cell>
          <cell r="N669">
            <v>1700000</v>
          </cell>
          <cell r="O669">
            <v>1699541</v>
          </cell>
          <cell r="P669">
            <v>1700000</v>
          </cell>
          <cell r="Q669">
            <v>1700169.78</v>
          </cell>
          <cell r="R669" t="str">
            <v>MJSD  6</v>
          </cell>
          <cell r="S669">
            <v>41249</v>
          </cell>
          <cell r="T669">
            <v>2012</v>
          </cell>
          <cell r="U669">
            <v>12</v>
          </cell>
          <cell r="V669">
            <v>798</v>
          </cell>
          <cell r="W669" t="str">
            <v>MS</v>
          </cell>
          <cell r="X669">
            <v>0.52300000000000002</v>
          </cell>
          <cell r="Y669">
            <v>0.25</v>
          </cell>
          <cell r="Z669">
            <v>1.9079570088611006E-4</v>
          </cell>
          <cell r="AA669">
            <v>40451</v>
          </cell>
          <cell r="AB669">
            <v>-459</v>
          </cell>
          <cell r="AC669">
            <v>5.2699999999999997E-2</v>
          </cell>
          <cell r="AD669">
            <v>1</v>
          </cell>
          <cell r="AE669">
            <v>99.972999999999999</v>
          </cell>
          <cell r="AF669" t="str">
            <v>N/R</v>
          </cell>
          <cell r="AG669">
            <v>100</v>
          </cell>
          <cell r="AH669">
            <v>0.5</v>
          </cell>
          <cell r="AI669">
            <v>0.5</v>
          </cell>
          <cell r="AJ669">
            <v>3.8159140177222012E-4</v>
          </cell>
          <cell r="AK669">
            <v>4.7272114666183687E-4</v>
          </cell>
          <cell r="AL669" t="str">
            <v>NR</v>
          </cell>
          <cell r="AM669" t="str">
            <v>Aaa</v>
          </cell>
          <cell r="AN669" t="str">
            <v>NR</v>
          </cell>
          <cell r="AO669" t="str">
            <v>Financial</v>
          </cell>
          <cell r="AP669" t="str">
            <v>Investment Companies</v>
          </cell>
          <cell r="AQ669" t="str">
            <v>DENMARK</v>
          </cell>
          <cell r="AR669" t="str">
            <v>#N/A Field Not Applicable</v>
          </cell>
        </row>
        <row r="670">
          <cell r="A670" t="str">
            <v>CP Ltd</v>
          </cell>
          <cell r="B670" t="str">
            <v>BlackRock</v>
          </cell>
          <cell r="C670" t="str">
            <v>13407172</v>
          </cell>
          <cell r="D670" t="str">
            <v>USD</v>
          </cell>
          <cell r="E670" t="str">
            <v>015</v>
          </cell>
          <cell r="F670" t="str">
            <v>080</v>
          </cell>
          <cell r="G670" t="str">
            <v>GEORGIA POWER CO</v>
          </cell>
          <cell r="H670" t="str">
            <v>FRN 15 MAR 2013</v>
          </cell>
          <cell r="I670" t="str">
            <v>B373334JQ5</v>
          </cell>
          <cell r="J670" t="str">
            <v>B</v>
          </cell>
          <cell r="K670" t="str">
            <v>FLR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 t="str">
            <v>MJSD 15</v>
          </cell>
          <cell r="S670">
            <v>41348</v>
          </cell>
          <cell r="T670">
            <v>2013</v>
          </cell>
          <cell r="U670">
            <v>3</v>
          </cell>
          <cell r="V670">
            <v>897</v>
          </cell>
          <cell r="W670" t="str">
            <v>MS</v>
          </cell>
          <cell r="X670">
            <v>0.61199999999999999</v>
          </cell>
          <cell r="Y670">
            <v>0.08</v>
          </cell>
          <cell r="Z670">
            <v>0</v>
          </cell>
          <cell r="AA670">
            <v>40451</v>
          </cell>
          <cell r="AB670">
            <v>0</v>
          </cell>
          <cell r="AC670">
            <v>6.59E-2</v>
          </cell>
          <cell r="AD670">
            <v>1</v>
          </cell>
          <cell r="AE670">
            <v>100.023</v>
          </cell>
          <cell r="AF670" t="str">
            <v>A</v>
          </cell>
          <cell r="AG670">
            <v>100</v>
          </cell>
          <cell r="AH670">
            <v>0.6</v>
          </cell>
          <cell r="AI670">
            <v>0.6</v>
          </cell>
          <cell r="AJ670">
            <v>0</v>
          </cell>
          <cell r="AK670">
            <v>0</v>
          </cell>
          <cell r="AL670" t="str">
            <v xml:space="preserve">A </v>
          </cell>
          <cell r="AM670" t="str">
            <v>A3</v>
          </cell>
          <cell r="AN670" t="str">
            <v xml:space="preserve">A </v>
          </cell>
          <cell r="AO670" t="str">
            <v>Utilities</v>
          </cell>
          <cell r="AP670" t="str">
            <v>Electric</v>
          </cell>
          <cell r="AQ670" t="str">
            <v>UNITED STATES</v>
          </cell>
          <cell r="AR670" t="str">
            <v>3/15/2012</v>
          </cell>
        </row>
        <row r="671">
          <cell r="A671" t="str">
            <v>CP Ltd</v>
          </cell>
          <cell r="B671" t="str">
            <v>BlackRock</v>
          </cell>
          <cell r="C671" t="str">
            <v>13407172</v>
          </cell>
          <cell r="D671" t="str">
            <v>USD</v>
          </cell>
          <cell r="E671" t="str">
            <v>015</v>
          </cell>
          <cell r="F671" t="str">
            <v>080</v>
          </cell>
          <cell r="G671" t="str">
            <v>HEWLETT-PACKARD CO</v>
          </cell>
          <cell r="H671" t="str">
            <v>FRN 27 MAY 2011</v>
          </cell>
          <cell r="I671" t="str">
            <v>B428236AZ6</v>
          </cell>
          <cell r="J671" t="str">
            <v>B</v>
          </cell>
          <cell r="K671" t="str">
            <v>FLR</v>
          </cell>
          <cell r="L671">
            <v>2961.33</v>
          </cell>
          <cell r="M671">
            <v>2265203.2799999998</v>
          </cell>
          <cell r="N671">
            <v>2283345</v>
          </cell>
          <cell r="O671">
            <v>2265750</v>
          </cell>
          <cell r="P671">
            <v>2250000</v>
          </cell>
          <cell r="Q671">
            <v>2268711.33</v>
          </cell>
          <cell r="R671" t="str">
            <v>FMAN 27</v>
          </cell>
          <cell r="S671">
            <v>40690</v>
          </cell>
          <cell r="T671">
            <v>2011</v>
          </cell>
          <cell r="U671">
            <v>5</v>
          </cell>
          <cell r="V671">
            <v>239</v>
          </cell>
          <cell r="W671" t="str">
            <v>MS</v>
          </cell>
          <cell r="X671">
            <v>1.3540000000000001</v>
          </cell>
          <cell r="Y671">
            <v>0.17</v>
          </cell>
          <cell r="Z671">
            <v>1.7287641898284614E-4</v>
          </cell>
          <cell r="AA671">
            <v>40451</v>
          </cell>
          <cell r="AB671">
            <v>546.72</v>
          </cell>
          <cell r="AC671">
            <v>6.0999999999999995E-3</v>
          </cell>
          <cell r="AD671">
            <v>1</v>
          </cell>
          <cell r="AE671">
            <v>100.7</v>
          </cell>
          <cell r="AF671" t="str">
            <v>A</v>
          </cell>
          <cell r="AG671">
            <v>101.48200000000001</v>
          </cell>
          <cell r="AH671">
            <v>0.3</v>
          </cell>
          <cell r="AI671">
            <v>0.3</v>
          </cell>
          <cell r="AJ671">
            <v>3.0507603349914025E-4</v>
          </cell>
          <cell r="AK671">
            <v>3.7793276186250135E-4</v>
          </cell>
          <cell r="AL671" t="str">
            <v xml:space="preserve">A </v>
          </cell>
          <cell r="AM671" t="str">
            <v>A2</v>
          </cell>
          <cell r="AN671" t="str">
            <v xml:space="preserve">A </v>
          </cell>
          <cell r="AO671" t="str">
            <v>Technology</v>
          </cell>
          <cell r="AP671" t="str">
            <v>Computers</v>
          </cell>
          <cell r="AQ671" t="str">
            <v>UNITED STATES</v>
          </cell>
          <cell r="AR671" t="str">
            <v>#N/A Field Not Applicable</v>
          </cell>
        </row>
        <row r="672">
          <cell r="A672" t="str">
            <v>CP Ltd</v>
          </cell>
          <cell r="B672" t="str">
            <v>BlackRock</v>
          </cell>
          <cell r="C672" t="str">
            <v>13407172</v>
          </cell>
          <cell r="D672" t="str">
            <v>USD</v>
          </cell>
          <cell r="E672" t="str">
            <v>150</v>
          </cell>
          <cell r="F672" t="str">
            <v>080</v>
          </cell>
          <cell r="G672" t="str">
            <v>LANDWIRSTSCH RENTENB</v>
          </cell>
          <cell r="H672" t="str">
            <v>FRN 12 FEB 2013</v>
          </cell>
          <cell r="I672" t="str">
            <v>B51511CAB4</v>
          </cell>
          <cell r="J672" t="str">
            <v>B</v>
          </cell>
          <cell r="K672" t="str">
            <v>FLR</v>
          </cell>
          <cell r="L672">
            <v>1067.74</v>
          </cell>
          <cell r="M672">
            <v>1840000</v>
          </cell>
          <cell r="N672">
            <v>1840000</v>
          </cell>
          <cell r="O672">
            <v>1837681.6</v>
          </cell>
          <cell r="P672">
            <v>1840000</v>
          </cell>
          <cell r="Q672">
            <v>1838749.34</v>
          </cell>
          <cell r="R672" t="str">
            <v>FMAN 12</v>
          </cell>
          <cell r="S672">
            <v>41317</v>
          </cell>
          <cell r="T672">
            <v>2013</v>
          </cell>
          <cell r="U672">
            <v>2</v>
          </cell>
          <cell r="V672">
            <v>866</v>
          </cell>
          <cell r="W672" t="str">
            <v>MS</v>
          </cell>
          <cell r="X672">
            <v>0.41799999999999998</v>
          </cell>
          <cell r="Y672">
            <v>0.17</v>
          </cell>
          <cell r="Z672">
            <v>1.4042563585217699E-4</v>
          </cell>
          <cell r="AA672">
            <v>40451</v>
          </cell>
          <cell r="AB672">
            <v>-2318.4</v>
          </cell>
          <cell r="AC672">
            <v>6.1500000000000006E-2</v>
          </cell>
          <cell r="AD672">
            <v>1</v>
          </cell>
          <cell r="AE672">
            <v>99.873999999999995</v>
          </cell>
          <cell r="AF672" t="str">
            <v>AAA</v>
          </cell>
          <cell r="AG672">
            <v>100</v>
          </cell>
          <cell r="AH672">
            <v>0.4</v>
          </cell>
          <cell r="AI672">
            <v>0.5</v>
          </cell>
          <cell r="AJ672">
            <v>3.3041326082865175E-4</v>
          </cell>
          <cell r="AK672">
            <v>4.0932089875660231E-4</v>
          </cell>
          <cell r="AL672" t="str">
            <v>AAA</v>
          </cell>
          <cell r="AM672" t="str">
            <v>Aaa</v>
          </cell>
          <cell r="AN672" t="str">
            <v>AAA</v>
          </cell>
          <cell r="AO672" t="str">
            <v>Financial</v>
          </cell>
          <cell r="AP672" t="str">
            <v>Banks</v>
          </cell>
          <cell r="AQ672" t="str">
            <v>GERMANY</v>
          </cell>
          <cell r="AR672" t="str">
            <v>#N/A Field Not Applicable</v>
          </cell>
        </row>
        <row r="673">
          <cell r="A673" t="str">
            <v>CP Ltd</v>
          </cell>
          <cell r="B673" t="str">
            <v>BlackRock</v>
          </cell>
          <cell r="C673" t="str">
            <v>13407172</v>
          </cell>
          <cell r="D673" t="str">
            <v>USD</v>
          </cell>
          <cell r="E673" t="str">
            <v>015</v>
          </cell>
          <cell r="F673" t="str">
            <v>080</v>
          </cell>
          <cell r="G673" t="str">
            <v>MASSMUTUAL GLOBAL FU</v>
          </cell>
          <cell r="H673" t="str">
            <v>FRN 06 DEC 2013</v>
          </cell>
          <cell r="I673" t="str">
            <v>B57629WAX8</v>
          </cell>
          <cell r="J673" t="str">
            <v>B</v>
          </cell>
          <cell r="K673" t="str">
            <v>FLR</v>
          </cell>
          <cell r="L673">
            <v>1162.21</v>
          </cell>
          <cell r="M673">
            <v>3781384.87</v>
          </cell>
          <cell r="N673">
            <v>3767640</v>
          </cell>
          <cell r="O673">
            <v>3803261</v>
          </cell>
          <cell r="P673">
            <v>3850000</v>
          </cell>
          <cell r="Q673">
            <v>3804423.21</v>
          </cell>
          <cell r="R673" t="str">
            <v>MJSD  7</v>
          </cell>
          <cell r="S673">
            <v>41614</v>
          </cell>
          <cell r="T673">
            <v>2013</v>
          </cell>
          <cell r="U673">
            <v>12</v>
          </cell>
          <cell r="V673">
            <v>1163</v>
          </cell>
          <cell r="W673" t="str">
            <v>MS</v>
          </cell>
          <cell r="X673">
            <v>0.45300000000000007</v>
          </cell>
          <cell r="Y673">
            <v>0.25</v>
          </cell>
          <cell r="Z673">
            <v>4.2439528034810713E-4</v>
          </cell>
          <cell r="AA673">
            <v>40451</v>
          </cell>
          <cell r="AB673">
            <v>21876.13</v>
          </cell>
          <cell r="AC673">
            <v>0.10800000000000001</v>
          </cell>
          <cell r="AD673">
            <v>1</v>
          </cell>
          <cell r="AE673">
            <v>98.786000000000001</v>
          </cell>
          <cell r="AF673" t="str">
            <v>AA+</v>
          </cell>
          <cell r="AG673">
            <v>97.861000000000004</v>
          </cell>
          <cell r="AH673">
            <v>1</v>
          </cell>
          <cell r="AI673">
            <v>0.8</v>
          </cell>
          <cell r="AJ673">
            <v>1.6975811213924285E-3</v>
          </cell>
          <cell r="AK673">
            <v>2.1029889314307308E-3</v>
          </cell>
          <cell r="AL673" t="str">
            <v>AA+</v>
          </cell>
          <cell r="AM673" t="str">
            <v>Aa2</v>
          </cell>
          <cell r="AN673" t="str">
            <v>AA+</v>
          </cell>
          <cell r="AO673" t="str">
            <v>Financial</v>
          </cell>
          <cell r="AP673" t="str">
            <v>Diversified Finan Serv</v>
          </cell>
          <cell r="AQ673" t="str">
            <v>UNITED STATES</v>
          </cell>
          <cell r="AR673" t="str">
            <v>#N/A Field Not Applicable</v>
          </cell>
        </row>
        <row r="674">
          <cell r="A674" t="str">
            <v>CP Ltd</v>
          </cell>
          <cell r="B674" t="str">
            <v>BlackRock</v>
          </cell>
          <cell r="C674" t="str">
            <v>13407172</v>
          </cell>
          <cell r="D674" t="str">
            <v>USD</v>
          </cell>
          <cell r="E674" t="str">
            <v>015</v>
          </cell>
          <cell r="F674" t="str">
            <v>080</v>
          </cell>
          <cell r="G674" t="str">
            <v>MET LIFE GLOB FDG</v>
          </cell>
          <cell r="H674" t="str">
            <v>FRN 10 JUNE 2011</v>
          </cell>
          <cell r="I674" t="str">
            <v>B59217EBV5</v>
          </cell>
          <cell r="J674" t="str">
            <v>B</v>
          </cell>
          <cell r="K674" t="str">
            <v>FLR</v>
          </cell>
          <cell r="L674">
            <v>2717.79</v>
          </cell>
          <cell r="M674">
            <v>2146429.9900000002</v>
          </cell>
          <cell r="N674">
            <v>2170581.25</v>
          </cell>
          <cell r="O674">
            <v>2149841.25</v>
          </cell>
          <cell r="P674">
            <v>2125000</v>
          </cell>
          <cell r="Q674">
            <v>2152559.04</v>
          </cell>
          <cell r="R674" t="str">
            <v>MJSD 10</v>
          </cell>
          <cell r="S674">
            <v>40704</v>
          </cell>
          <cell r="T674">
            <v>2011</v>
          </cell>
          <cell r="U674">
            <v>6</v>
          </cell>
          <cell r="V674">
            <v>253</v>
          </cell>
          <cell r="W674" t="str">
            <v>MS</v>
          </cell>
          <cell r="X674">
            <v>2.1920000000000002</v>
          </cell>
          <cell r="Y674">
            <v>0.25</v>
          </cell>
          <cell r="Z674">
            <v>2.4089977314412718E-4</v>
          </cell>
          <cell r="AA674">
            <v>40451</v>
          </cell>
          <cell r="AB674">
            <v>3411.26</v>
          </cell>
          <cell r="AC674">
            <v>6.5000000000000006E-3</v>
          </cell>
          <cell r="AD674">
            <v>1</v>
          </cell>
          <cell r="AE674">
            <v>101.169</v>
          </cell>
          <cell r="AF674" t="str">
            <v>AA-</v>
          </cell>
          <cell r="AG674">
            <v>102.145</v>
          </cell>
          <cell r="AH674">
            <v>0.7</v>
          </cell>
          <cell r="AI674">
            <v>0.5</v>
          </cell>
          <cell r="AJ674">
            <v>6.7451936480355612E-4</v>
          </cell>
          <cell r="AK674">
            <v>8.3560469679001001E-4</v>
          </cell>
          <cell r="AL674" t="str">
            <v>AA-</v>
          </cell>
          <cell r="AM674" t="str">
            <v>Aa3</v>
          </cell>
          <cell r="AN674" t="str">
            <v>AA-</v>
          </cell>
          <cell r="AO674" t="str">
            <v>Financial</v>
          </cell>
          <cell r="AP674" t="str">
            <v>Insurance</v>
          </cell>
          <cell r="AQ674" t="str">
            <v>UNITED STATES</v>
          </cell>
          <cell r="AR674" t="str">
            <v>#N/A Field Not Applicable</v>
          </cell>
        </row>
        <row r="675">
          <cell r="A675" t="str">
            <v>CP Ltd</v>
          </cell>
          <cell r="B675" t="str">
            <v>BlackRock</v>
          </cell>
          <cell r="C675" t="str">
            <v>13407172</v>
          </cell>
          <cell r="D675" t="str">
            <v>USD</v>
          </cell>
          <cell r="E675" t="str">
            <v>015</v>
          </cell>
          <cell r="F675" t="str">
            <v>080</v>
          </cell>
          <cell r="G675" t="str">
            <v>MET LIFE GLOB FUNDIN</v>
          </cell>
          <cell r="H675" t="str">
            <v>FRN 10 APR 2012</v>
          </cell>
          <cell r="I675" t="str">
            <v>B59217GAB5</v>
          </cell>
          <cell r="J675" t="str">
            <v>B</v>
          </cell>
          <cell r="K675" t="str">
            <v>FLR</v>
          </cell>
          <cell r="L675">
            <v>4623.75</v>
          </cell>
          <cell r="M675">
            <v>2001478.61</v>
          </cell>
          <cell r="N675">
            <v>2001760</v>
          </cell>
          <cell r="O675">
            <v>1999100</v>
          </cell>
          <cell r="P675">
            <v>2000000</v>
          </cell>
          <cell r="Q675">
            <v>2003723.75</v>
          </cell>
          <cell r="R675" t="str">
            <v>JAJO 12</v>
          </cell>
          <cell r="S675">
            <v>41009</v>
          </cell>
          <cell r="T675">
            <v>2012</v>
          </cell>
          <cell r="U675">
            <v>4</v>
          </cell>
          <cell r="V675">
            <v>558</v>
          </cell>
          <cell r="W675" t="str">
            <v>MS</v>
          </cell>
          <cell r="X675">
            <v>1.028</v>
          </cell>
          <cell r="Y675">
            <v>0.08</v>
          </cell>
          <cell r="Z675">
            <v>7.1882073261836675E-5</v>
          </cell>
          <cell r="AA675">
            <v>40451</v>
          </cell>
          <cell r="AB675">
            <v>-2378.61</v>
          </cell>
          <cell r="AC675">
            <v>2.6800000000000001E-2</v>
          </cell>
          <cell r="AD675">
            <v>1</v>
          </cell>
          <cell r="AE675">
            <v>99.954999999999998</v>
          </cell>
          <cell r="AF675" t="str">
            <v>AA-</v>
          </cell>
          <cell r="AG675">
            <v>100.08799999999999</v>
          </cell>
          <cell r="AH675">
            <v>0.7</v>
          </cell>
          <cell r="AI675">
            <v>1.1000000000000001</v>
          </cell>
          <cell r="AJ675">
            <v>6.289681410410709E-4</v>
          </cell>
          <cell r="AK675">
            <v>7.7917515820804422E-4</v>
          </cell>
          <cell r="AL675" t="str">
            <v>AA-</v>
          </cell>
          <cell r="AM675" t="str">
            <v>Aa3</v>
          </cell>
          <cell r="AN675" t="str">
            <v>AA-</v>
          </cell>
          <cell r="AO675" t="str">
            <v>Financial</v>
          </cell>
          <cell r="AP675" t="str">
            <v>Insurance</v>
          </cell>
          <cell r="AQ675" t="str">
            <v>UNITED STATES</v>
          </cell>
          <cell r="AR675" t="str">
            <v>#N/A Field Not Applicable</v>
          </cell>
        </row>
        <row r="676">
          <cell r="A676" t="str">
            <v>CP Ltd</v>
          </cell>
          <cell r="B676" t="str">
            <v>BlackRock</v>
          </cell>
          <cell r="C676" t="str">
            <v>13407172</v>
          </cell>
          <cell r="D676" t="str">
            <v>USD</v>
          </cell>
          <cell r="E676" t="str">
            <v>015</v>
          </cell>
          <cell r="F676" t="str">
            <v>080</v>
          </cell>
          <cell r="G676" t="str">
            <v>MORGAN STANLEY</v>
          </cell>
          <cell r="H676" t="str">
            <v>FRN 13 MAR 2012</v>
          </cell>
          <cell r="I676" t="str">
            <v>B61757UAN0</v>
          </cell>
          <cell r="J676" t="str">
            <v>B</v>
          </cell>
          <cell r="K676" t="str">
            <v>FLR</v>
          </cell>
          <cell r="L676">
            <v>738.75</v>
          </cell>
          <cell r="M676">
            <v>3010677.96</v>
          </cell>
          <cell r="N676">
            <v>3016350</v>
          </cell>
          <cell r="O676">
            <v>3008670</v>
          </cell>
          <cell r="P676">
            <v>3000000</v>
          </cell>
          <cell r="Q676">
            <v>3009408.75</v>
          </cell>
          <cell r="R676" t="str">
            <v>MJSD 13</v>
          </cell>
          <cell r="S676">
            <v>40981</v>
          </cell>
          <cell r="T676">
            <v>2012</v>
          </cell>
          <cell r="U676">
            <v>3</v>
          </cell>
          <cell r="V676">
            <v>530</v>
          </cell>
          <cell r="W676" t="str">
            <v>MS</v>
          </cell>
          <cell r="X676">
            <v>0.49200000000000005</v>
          </cell>
          <cell r="Y676">
            <v>0.25</v>
          </cell>
          <cell r="Z676">
            <v>3.3789671265915529E-4</v>
          </cell>
          <cell r="AA676">
            <v>40451</v>
          </cell>
          <cell r="AB676">
            <v>-2007.96</v>
          </cell>
          <cell r="AC676">
            <v>2.4700000000000003E-2</v>
          </cell>
          <cell r="AD676">
            <v>1</v>
          </cell>
          <cell r="AE676">
            <v>100.289</v>
          </cell>
          <cell r="AF676" t="str">
            <v>AAA</v>
          </cell>
          <cell r="AG676">
            <v>100.545</v>
          </cell>
          <cell r="AH676">
            <v>0.2</v>
          </cell>
          <cell r="AI676">
            <v>0.3</v>
          </cell>
          <cell r="AJ676">
            <v>2.7031737012732425E-4</v>
          </cell>
          <cell r="AK676">
            <v>3.3487320881899293E-4</v>
          </cell>
          <cell r="AL676" t="str">
            <v>AAA</v>
          </cell>
          <cell r="AM676" t="str">
            <v>Aaa</v>
          </cell>
          <cell r="AN676" t="str">
            <v>AAA</v>
          </cell>
          <cell r="AO676" t="str">
            <v>Financial</v>
          </cell>
          <cell r="AP676" t="str">
            <v>Banks</v>
          </cell>
          <cell r="AQ676" t="str">
            <v>UNITED STATES</v>
          </cell>
          <cell r="AR676" t="str">
            <v>#N/A Field Not Applicable</v>
          </cell>
        </row>
        <row r="677">
          <cell r="A677" t="str">
            <v>CP Ltd</v>
          </cell>
          <cell r="B677" t="str">
            <v>BlackRock</v>
          </cell>
          <cell r="C677" t="str">
            <v>13407172</v>
          </cell>
          <cell r="D677" t="str">
            <v>USD</v>
          </cell>
          <cell r="E677" t="str">
            <v>205</v>
          </cell>
          <cell r="F677" t="str">
            <v>080</v>
          </cell>
          <cell r="G677" t="str">
            <v>RABOBANK NEDERLAND</v>
          </cell>
          <cell r="H677" t="str">
            <v>FRN 04 FEB 2013</v>
          </cell>
          <cell r="I677" t="str">
            <v>B74977RCD4</v>
          </cell>
          <cell r="J677" t="str">
            <v>B</v>
          </cell>
          <cell r="K677" t="str">
            <v>FLR</v>
          </cell>
          <cell r="L677">
            <v>2155.75</v>
          </cell>
          <cell r="M677">
            <v>2248935.09</v>
          </cell>
          <cell r="N677">
            <v>2248740</v>
          </cell>
          <cell r="O677">
            <v>2249932.5</v>
          </cell>
          <cell r="P677">
            <v>2250000</v>
          </cell>
          <cell r="Q677">
            <v>2252088.25</v>
          </cell>
          <cell r="R677" t="str">
            <v>FMAN  4</v>
          </cell>
          <cell r="S677">
            <v>41309</v>
          </cell>
          <cell r="T677">
            <v>2013</v>
          </cell>
          <cell r="U677">
            <v>2</v>
          </cell>
          <cell r="V677">
            <v>858</v>
          </cell>
          <cell r="W677" t="str">
            <v>MS</v>
          </cell>
          <cell r="X677">
            <v>0.59499999999999997</v>
          </cell>
          <cell r="Y677">
            <v>0.17</v>
          </cell>
          <cell r="Z677">
            <v>1.7163485869756679E-4</v>
          </cell>
          <cell r="AA677">
            <v>40451</v>
          </cell>
          <cell r="AB677">
            <v>997.41</v>
          </cell>
          <cell r="AC677">
            <v>6.0199999999999997E-2</v>
          </cell>
          <cell r="AD677">
            <v>1</v>
          </cell>
          <cell r="AE677">
            <v>99.997000000000014</v>
          </cell>
          <cell r="AF677" t="str">
            <v>AAA</v>
          </cell>
          <cell r="AG677">
            <v>99.944000000000003</v>
          </cell>
          <cell r="AH677">
            <v>0.4</v>
          </cell>
          <cell r="AI677">
            <v>0.6</v>
          </cell>
          <cell r="AJ677">
            <v>4.0384672634721596E-4</v>
          </cell>
          <cell r="AK677">
            <v>5.0029137624133706E-4</v>
          </cell>
          <cell r="AL677" t="str">
            <v>AAA</v>
          </cell>
          <cell r="AM677" t="str">
            <v>Aaa</v>
          </cell>
          <cell r="AN677" t="str">
            <v>AAA</v>
          </cell>
          <cell r="AO677" t="str">
            <v>Financial</v>
          </cell>
          <cell r="AP677" t="str">
            <v>Banks</v>
          </cell>
          <cell r="AQ677" t="str">
            <v>NETHERLANDS</v>
          </cell>
          <cell r="AR677" t="str">
            <v>#N/A Field Not Applicable</v>
          </cell>
        </row>
        <row r="678">
          <cell r="A678" t="str">
            <v>CP Ltd</v>
          </cell>
          <cell r="B678" t="str">
            <v>BlackRock</v>
          </cell>
          <cell r="C678" t="str">
            <v>13407172</v>
          </cell>
          <cell r="D678" t="str">
            <v>USD</v>
          </cell>
          <cell r="E678" t="str">
            <v>270</v>
          </cell>
          <cell r="F678" t="str">
            <v>080</v>
          </cell>
          <cell r="G678" t="str">
            <v>ROYAL BK SCOTLAND</v>
          </cell>
          <cell r="H678" t="str">
            <v>FRN 11 MAY 2012</v>
          </cell>
          <cell r="I678" t="str">
            <v>B78011CAB2</v>
          </cell>
          <cell r="J678" t="str">
            <v>B</v>
          </cell>
          <cell r="K678" t="str">
            <v>FLR</v>
          </cell>
          <cell r="L678">
            <v>3893.23</v>
          </cell>
          <cell r="M678">
            <v>2522902.5699999998</v>
          </cell>
          <cell r="N678">
            <v>2533847.5</v>
          </cell>
          <cell r="O678">
            <v>2514350</v>
          </cell>
          <cell r="P678">
            <v>2500000</v>
          </cell>
          <cell r="Q678">
            <v>2518243.23</v>
          </cell>
          <cell r="R678" t="str">
            <v>FMAN 12</v>
          </cell>
          <cell r="S678">
            <v>41040</v>
          </cell>
          <cell r="T678">
            <v>2012</v>
          </cell>
          <cell r="U678">
            <v>5</v>
          </cell>
          <cell r="V678">
            <v>589</v>
          </cell>
          <cell r="W678" t="str">
            <v>MS</v>
          </cell>
          <cell r="X678">
            <v>1.121</v>
          </cell>
          <cell r="Y678">
            <v>0.17</v>
          </cell>
          <cell r="Z678">
            <v>1.9254358564420733E-4</v>
          </cell>
          <cell r="AA678">
            <v>40451</v>
          </cell>
          <cell r="AB678">
            <v>-8552.57</v>
          </cell>
          <cell r="AC678">
            <v>2.9600000000000001E-2</v>
          </cell>
          <cell r="AD678">
            <v>1</v>
          </cell>
          <cell r="AE678">
            <v>100.574</v>
          </cell>
          <cell r="AF678" t="str">
            <v>AAA</v>
          </cell>
          <cell r="AG678">
            <v>101.354</v>
          </cell>
          <cell r="AH678">
            <v>0.4</v>
          </cell>
          <cell r="AI678">
            <v>0.8</v>
          </cell>
          <cell r="AJ678">
            <v>4.530437309275466E-4</v>
          </cell>
          <cell r="AK678">
            <v>5.6123736273246832E-4</v>
          </cell>
          <cell r="AL678" t="str">
            <v>AAA</v>
          </cell>
          <cell r="AM678" t="str">
            <v>Aaa</v>
          </cell>
          <cell r="AN678" t="str">
            <v>AAA</v>
          </cell>
          <cell r="AO678" t="str">
            <v>Financial</v>
          </cell>
          <cell r="AP678" t="str">
            <v>Banks</v>
          </cell>
          <cell r="AQ678" t="str">
            <v>BRITAIN</v>
          </cell>
          <cell r="AR678" t="str">
            <v>#N/A Field Not Applicable</v>
          </cell>
        </row>
        <row r="679">
          <cell r="A679" t="str">
            <v>CP Ltd</v>
          </cell>
          <cell r="B679" t="str">
            <v>BlackRock</v>
          </cell>
          <cell r="C679" t="str">
            <v>13407172</v>
          </cell>
          <cell r="D679" t="str">
            <v>USD</v>
          </cell>
          <cell r="E679" t="str">
            <v>285</v>
          </cell>
          <cell r="F679" t="str">
            <v>080</v>
          </cell>
          <cell r="G679" t="str">
            <v>WESTPPAC BANKING COR</v>
          </cell>
          <cell r="H679" t="str">
            <v>FRN 16 JUL 2014</v>
          </cell>
          <cell r="I679" t="str">
            <v>B9612EMAF6</v>
          </cell>
          <cell r="J679" t="str">
            <v>B</v>
          </cell>
          <cell r="K679" t="str">
            <v>FLR</v>
          </cell>
          <cell r="L679">
            <v>4301.8599999999997</v>
          </cell>
          <cell r="M679">
            <v>2026006.93</v>
          </cell>
          <cell r="N679">
            <v>2032208</v>
          </cell>
          <cell r="O679">
            <v>2009840</v>
          </cell>
          <cell r="P679">
            <v>2000000</v>
          </cell>
          <cell r="Q679">
            <v>2014141.86</v>
          </cell>
          <cell r="R679" t="str">
            <v>JAJO 16</v>
          </cell>
          <cell r="S679">
            <v>41836</v>
          </cell>
          <cell r="T679">
            <v>2014</v>
          </cell>
          <cell r="U679">
            <v>7</v>
          </cell>
          <cell r="V679">
            <v>1385</v>
          </cell>
          <cell r="W679" t="str">
            <v>MS</v>
          </cell>
          <cell r="X679">
            <v>1.006</v>
          </cell>
          <cell r="Y679">
            <v>0.08</v>
          </cell>
          <cell r="Z679">
            <v>7.2762995239428907E-5</v>
          </cell>
          <cell r="AA679">
            <v>40451</v>
          </cell>
          <cell r="AB679">
            <v>-16166.93</v>
          </cell>
          <cell r="AC679">
            <v>0.1489</v>
          </cell>
          <cell r="AD679">
            <v>1</v>
          </cell>
          <cell r="AE679">
            <v>100.492</v>
          </cell>
          <cell r="AF679" t="str">
            <v>AAA</v>
          </cell>
          <cell r="AG679">
            <v>101.61</v>
          </cell>
          <cell r="AH679">
            <v>0.4</v>
          </cell>
          <cell r="AI679">
            <v>0.9</v>
          </cell>
          <cell r="AJ679">
            <v>3.6381497619714456E-4</v>
          </cell>
          <cell r="AK679">
            <v>4.5069944427973078E-4</v>
          </cell>
          <cell r="AL679" t="str">
            <v>AAA</v>
          </cell>
          <cell r="AM679" t="str">
            <v>Aaa</v>
          </cell>
          <cell r="AN679" t="str">
            <v>AAA</v>
          </cell>
          <cell r="AO679" t="str">
            <v>Financial</v>
          </cell>
          <cell r="AP679" t="str">
            <v>Banks</v>
          </cell>
          <cell r="AQ679" t="str">
            <v>AUSTRALIA</v>
          </cell>
          <cell r="AR679" t="str">
            <v>#N/A Field Not Applicable</v>
          </cell>
        </row>
        <row r="680">
          <cell r="A680" t="str">
            <v>CP Ltd</v>
          </cell>
          <cell r="B680" t="str">
            <v>BlackRock</v>
          </cell>
          <cell r="C680" t="str">
            <v>13407172</v>
          </cell>
          <cell r="D680" t="str">
            <v>USD</v>
          </cell>
          <cell r="E680" t="str">
            <v>245</v>
          </cell>
          <cell r="F680" t="str">
            <v>080</v>
          </cell>
          <cell r="G680" t="str">
            <v>BBVA US SENIOR SA</v>
          </cell>
          <cell r="H680" t="str">
            <v>FRN 24 MAY 2011</v>
          </cell>
          <cell r="I680" t="str">
            <v>BB3WQWH7</v>
          </cell>
          <cell r="J680" t="str">
            <v>B</v>
          </cell>
          <cell r="K680" t="str">
            <v>FLR</v>
          </cell>
          <cell r="L680">
            <v>1121.52</v>
          </cell>
          <cell r="M680">
            <v>1600000</v>
          </cell>
          <cell r="N680">
            <v>1600000</v>
          </cell>
          <cell r="O680">
            <v>1591632</v>
          </cell>
          <cell r="P680">
            <v>1600000</v>
          </cell>
          <cell r="Q680">
            <v>1592753.52</v>
          </cell>
          <cell r="R680" t="str">
            <v>FMAN 24</v>
          </cell>
          <cell r="S680">
            <v>40687</v>
          </cell>
          <cell r="T680">
            <v>2011</v>
          </cell>
          <cell r="U680">
            <v>5</v>
          </cell>
          <cell r="V680">
            <v>236</v>
          </cell>
          <cell r="W680" t="str">
            <v>MS</v>
          </cell>
          <cell r="X680">
            <v>0.66400000000000003</v>
          </cell>
          <cell r="Y680">
            <v>0.17</v>
          </cell>
          <cell r="Z680">
            <v>1.2210924856711044E-4</v>
          </cell>
          <cell r="AA680">
            <v>40451</v>
          </cell>
          <cell r="AB680">
            <v>-8368</v>
          </cell>
          <cell r="AC680">
            <v>5.7999999999999996E-3</v>
          </cell>
          <cell r="AD680">
            <v>1</v>
          </cell>
          <cell r="AE680">
            <v>99.477000000000004</v>
          </cell>
          <cell r="AF680" t="str">
            <v>AA</v>
          </cell>
          <cell r="AG680">
            <v>100</v>
          </cell>
          <cell r="AH680">
            <v>0.4</v>
          </cell>
          <cell r="AI680">
            <v>1.5</v>
          </cell>
          <cell r="AJ680">
            <v>2.8731587898143631E-4</v>
          </cell>
          <cell r="AK680">
            <v>3.5593121631008896E-4</v>
          </cell>
          <cell r="AL680" t="str">
            <v>AA</v>
          </cell>
          <cell r="AM680" t="str">
            <v>Aa2</v>
          </cell>
          <cell r="AN680" t="str">
            <v>AA</v>
          </cell>
          <cell r="AO680" t="str">
            <v>Financial</v>
          </cell>
          <cell r="AP680" t="str">
            <v>Banks</v>
          </cell>
          <cell r="AQ680" t="str">
            <v>SPAIN</v>
          </cell>
          <cell r="AR680" t="str">
            <v>#N/A Field Not Applicable</v>
          </cell>
        </row>
        <row r="681">
          <cell r="A681" t="str">
            <v>CP Ltd</v>
          </cell>
          <cell r="B681" t="str">
            <v>BlackRock</v>
          </cell>
          <cell r="C681" t="str">
            <v>13407172</v>
          </cell>
          <cell r="D681" t="str">
            <v>USD</v>
          </cell>
          <cell r="E681" t="str">
            <v>285</v>
          </cell>
          <cell r="F681" t="str">
            <v>080</v>
          </cell>
          <cell r="G681" t="str">
            <v>SUNCORP METWAY CP Ltd</v>
          </cell>
          <cell r="H681" t="str">
            <v>FRN 17 DEC 2010</v>
          </cell>
          <cell r="I681" t="str">
            <v>BB5NRQP9</v>
          </cell>
          <cell r="J681" t="str">
            <v>B</v>
          </cell>
          <cell r="K681" t="str">
            <v>FLR</v>
          </cell>
          <cell r="L681">
            <v>544.74</v>
          </cell>
          <cell r="M681">
            <v>2101677.23</v>
          </cell>
          <cell r="N681">
            <v>2107928.7400000002</v>
          </cell>
          <cell r="O681">
            <v>2100945</v>
          </cell>
          <cell r="P681">
            <v>2100000</v>
          </cell>
          <cell r="Q681">
            <v>2101489.7400000002</v>
          </cell>
          <cell r="R681" t="str">
            <v>MJSD 17</v>
          </cell>
          <cell r="S681">
            <v>40529</v>
          </cell>
          <cell r="T681">
            <v>2010</v>
          </cell>
          <cell r="U681">
            <v>12</v>
          </cell>
          <cell r="V681">
            <v>78</v>
          </cell>
          <cell r="W681" t="str">
            <v>MS</v>
          </cell>
          <cell r="X681">
            <v>0.66700000000000004</v>
          </cell>
          <cell r="Y681">
            <v>0.25</v>
          </cell>
          <cell r="Z681">
            <v>2.3587704713778137E-4</v>
          </cell>
          <cell r="AA681">
            <v>40451</v>
          </cell>
          <cell r="AB681">
            <v>-732.23</v>
          </cell>
          <cell r="AC681">
            <v>1E-3</v>
          </cell>
          <cell r="AD681">
            <v>1</v>
          </cell>
          <cell r="AE681">
            <v>100.045</v>
          </cell>
          <cell r="AF681" t="str">
            <v>AAA</v>
          </cell>
          <cell r="AG681">
            <v>100.37799999999999</v>
          </cell>
          <cell r="AH681">
            <v>0.3</v>
          </cell>
          <cell r="AI681">
            <v>0.5</v>
          </cell>
          <cell r="AJ681">
            <v>2.8305245656533762E-4</v>
          </cell>
          <cell r="AK681">
            <v>3.5064962473364933E-4</v>
          </cell>
          <cell r="AL681" t="str">
            <v>AAA</v>
          </cell>
          <cell r="AM681" t="str">
            <v>Aaa</v>
          </cell>
          <cell r="AN681" t="str">
            <v>AAA</v>
          </cell>
          <cell r="AO681" t="str">
            <v>Financial</v>
          </cell>
          <cell r="AP681" t="str">
            <v>Banks</v>
          </cell>
          <cell r="AQ681" t="str">
            <v>AUSTRALIA</v>
          </cell>
          <cell r="AR681" t="str">
            <v>#N/A Field Not Applicable</v>
          </cell>
        </row>
        <row r="682">
          <cell r="A682" t="str">
            <v>CP Inc</v>
          </cell>
          <cell r="B682" t="str">
            <v>UBS</v>
          </cell>
          <cell r="C682" t="str">
            <v>13409102</v>
          </cell>
          <cell r="D682" t="str">
            <v>USD</v>
          </cell>
          <cell r="E682" t="str">
            <v>015</v>
          </cell>
          <cell r="F682" t="str">
            <v>080</v>
          </cell>
          <cell r="G682" t="str">
            <v>GOLDMAN SACHS GP INC</v>
          </cell>
          <cell r="H682" t="str">
            <v>FLTG NOV 09 11</v>
          </cell>
          <cell r="I682" t="str">
            <v>38146FAG6</v>
          </cell>
          <cell r="J682" t="str">
            <v>B</v>
          </cell>
          <cell r="K682" t="str">
            <v>FLR</v>
          </cell>
          <cell r="L682">
            <v>1670</v>
          </cell>
          <cell r="M682">
            <v>1800168.6</v>
          </cell>
          <cell r="N682">
            <v>1800414</v>
          </cell>
          <cell r="O682">
            <v>1806187.5</v>
          </cell>
          <cell r="P682">
            <v>1800000</v>
          </cell>
          <cell r="Q682">
            <v>1807857.5</v>
          </cell>
          <cell r="R682" t="str">
            <v>FMAN 11</v>
          </cell>
          <cell r="S682">
            <v>40856</v>
          </cell>
          <cell r="T682">
            <v>2011</v>
          </cell>
          <cell r="U682">
            <v>11</v>
          </cell>
          <cell r="V682">
            <v>405</v>
          </cell>
          <cell r="W682" t="str">
            <v>MS</v>
          </cell>
          <cell r="X682">
            <v>0.66799999999999993</v>
          </cell>
          <cell r="Y682">
            <v>0.17</v>
          </cell>
          <cell r="Z682">
            <v>1.3738577190006702E-4</v>
          </cell>
          <cell r="AA682">
            <v>40451</v>
          </cell>
          <cell r="AB682">
            <v>6018.9</v>
          </cell>
          <cell r="AC682">
            <v>1.4999999999999999E-2</v>
          </cell>
          <cell r="AD682">
            <v>1</v>
          </cell>
          <cell r="AE682">
            <v>100.34399999999999</v>
          </cell>
          <cell r="AF682" t="str">
            <v>AAA</v>
          </cell>
          <cell r="AG682">
            <v>100.023</v>
          </cell>
          <cell r="AH682">
            <v>0.7</v>
          </cell>
          <cell r="AI682">
            <v>0.4</v>
          </cell>
          <cell r="AJ682">
            <v>5.6570611958851121E-4</v>
          </cell>
          <cell r="AK682">
            <v>7.008052180513453E-4</v>
          </cell>
          <cell r="AL682" t="str">
            <v>AAA</v>
          </cell>
          <cell r="AM682" t="str">
            <v>Aaa</v>
          </cell>
          <cell r="AN682" t="str">
            <v>AAA</v>
          </cell>
          <cell r="AO682" t="str">
            <v>Financial</v>
          </cell>
          <cell r="AP682" t="str">
            <v>Banks</v>
          </cell>
          <cell r="AQ682" t="str">
            <v>UNITED STATES</v>
          </cell>
          <cell r="AR682" t="str">
            <v>#N/A Field Not Applicable</v>
          </cell>
        </row>
        <row r="683">
          <cell r="A683" t="str">
            <v>CP Inc</v>
          </cell>
          <cell r="B683" t="str">
            <v>UBS</v>
          </cell>
          <cell r="C683" t="str">
            <v>13409102</v>
          </cell>
          <cell r="D683" t="str">
            <v>USD</v>
          </cell>
          <cell r="E683" t="str">
            <v>015</v>
          </cell>
          <cell r="F683" t="str">
            <v>080</v>
          </cell>
          <cell r="G683" t="str">
            <v>BANK OF AMERICA CORP</v>
          </cell>
          <cell r="H683" t="str">
            <v>FRN 30 APR 2012</v>
          </cell>
          <cell r="I683" t="str">
            <v>B06050BAH4</v>
          </cell>
          <cell r="J683" t="str">
            <v>B</v>
          </cell>
          <cell r="K683" t="str">
            <v>FLR</v>
          </cell>
          <cell r="L683">
            <v>10850</v>
          </cell>
          <cell r="M683">
            <v>8022634.5199999996</v>
          </cell>
          <cell r="N683">
            <v>8046164</v>
          </cell>
          <cell r="O683">
            <v>8039920</v>
          </cell>
          <cell r="P683">
            <v>8000000</v>
          </cell>
          <cell r="Q683">
            <v>8050770</v>
          </cell>
          <cell r="R683" t="str">
            <v>JAJO 30</v>
          </cell>
          <cell r="S683">
            <v>41029</v>
          </cell>
          <cell r="T683">
            <v>2012</v>
          </cell>
          <cell r="U683">
            <v>4</v>
          </cell>
          <cell r="V683">
            <v>578</v>
          </cell>
          <cell r="W683" t="str">
            <v>MS</v>
          </cell>
          <cell r="X683">
            <v>0.77500000000000002</v>
          </cell>
          <cell r="Y683">
            <v>0.08</v>
          </cell>
          <cell r="Z683">
            <v>2.8812878610757667E-4</v>
          </cell>
          <cell r="AA683">
            <v>40451</v>
          </cell>
          <cell r="AB683">
            <v>17285.48</v>
          </cell>
          <cell r="AC683">
            <v>2.8900000000000002E-2</v>
          </cell>
          <cell r="AD683">
            <v>1</v>
          </cell>
          <cell r="AE683">
            <v>100.499</v>
          </cell>
          <cell r="AF683" t="str">
            <v>AAA</v>
          </cell>
          <cell r="AG683">
            <v>100.57700000000001</v>
          </cell>
          <cell r="AH683">
            <v>0.6</v>
          </cell>
          <cell r="AI683">
            <v>0.5</v>
          </cell>
          <cell r="AJ683">
            <v>2.1609658958068249E-3</v>
          </cell>
          <cell r="AK683">
            <v>2.6770369337952246E-3</v>
          </cell>
          <cell r="AL683" t="str">
            <v>AAA</v>
          </cell>
          <cell r="AM683" t="str">
            <v>Aaa</v>
          </cell>
          <cell r="AN683" t="str">
            <v>AAA</v>
          </cell>
          <cell r="AO683" t="str">
            <v>Financial</v>
          </cell>
          <cell r="AP683" t="str">
            <v>Banks</v>
          </cell>
          <cell r="AQ683" t="str">
            <v>UNITED STATES</v>
          </cell>
          <cell r="AR683" t="str">
            <v>#N/A Field Not Applicable</v>
          </cell>
        </row>
        <row r="684">
          <cell r="A684" t="str">
            <v>CP Inc</v>
          </cell>
          <cell r="B684" t="str">
            <v>UBS</v>
          </cell>
          <cell r="C684" t="str">
            <v>13409102</v>
          </cell>
          <cell r="D684" t="str">
            <v>USD</v>
          </cell>
          <cell r="E684" t="str">
            <v>015</v>
          </cell>
          <cell r="F684" t="str">
            <v>080</v>
          </cell>
          <cell r="G684" t="str">
            <v>BEAR STEARNS CO INC</v>
          </cell>
          <cell r="H684" t="str">
            <v>FRN 15 AUG 2011</v>
          </cell>
          <cell r="I684" t="str">
            <v>B073902MM7</v>
          </cell>
          <cell r="J684" t="str">
            <v>B</v>
          </cell>
          <cell r="K684" t="str">
            <v>FLR</v>
          </cell>
          <cell r="L684">
            <v>749.1</v>
          </cell>
          <cell r="M684">
            <v>990629.18</v>
          </cell>
          <cell r="N684">
            <v>967320</v>
          </cell>
          <cell r="O684">
            <v>1000250</v>
          </cell>
          <cell r="P684">
            <v>1000000</v>
          </cell>
          <cell r="Q684">
            <v>1000999.1</v>
          </cell>
          <cell r="R684" t="str">
            <v>FMAN 16</v>
          </cell>
          <cell r="S684">
            <v>40770</v>
          </cell>
          <cell r="T684">
            <v>2011</v>
          </cell>
          <cell r="U684">
            <v>8</v>
          </cell>
          <cell r="V684">
            <v>319</v>
          </cell>
          <cell r="W684" t="str">
            <v>MS</v>
          </cell>
          <cell r="X684">
            <v>0.58599999999999997</v>
          </cell>
          <cell r="Y684">
            <v>0.17</v>
          </cell>
          <cell r="Z684">
            <v>7.5603115486533003E-5</v>
          </cell>
          <cell r="AA684">
            <v>40451</v>
          </cell>
          <cell r="AB684">
            <v>9620.82</v>
          </cell>
          <cell r="AC684">
            <v>9.7999999999999997E-3</v>
          </cell>
          <cell r="AD684">
            <v>1</v>
          </cell>
          <cell r="AE684">
            <v>100.02500000000001</v>
          </cell>
          <cell r="AF684" t="str">
            <v>A+</v>
          </cell>
          <cell r="AG684">
            <v>96.732000000000014</v>
          </cell>
          <cell r="AH684">
            <v>2.5</v>
          </cell>
          <cell r="AI684">
            <v>0.6</v>
          </cell>
          <cell r="AJ684">
            <v>1.1118105218607794E-3</v>
          </cell>
          <cell r="AK684">
            <v>1.377327534959633E-3</v>
          </cell>
          <cell r="AL684" t="str">
            <v xml:space="preserve">A+ </v>
          </cell>
          <cell r="AM684" t="str">
            <v>Aa3</v>
          </cell>
          <cell r="AN684" t="str">
            <v xml:space="preserve">A+ </v>
          </cell>
          <cell r="AO684" t="str">
            <v>Financial</v>
          </cell>
          <cell r="AP684" t="str">
            <v>Diversified Finan Serv</v>
          </cell>
          <cell r="AQ684" t="str">
            <v>UNITED STATES</v>
          </cell>
          <cell r="AR684" t="str">
            <v>#N/A Field Not Applicable</v>
          </cell>
        </row>
        <row r="685">
          <cell r="A685" t="str">
            <v>CP Inc</v>
          </cell>
          <cell r="B685" t="str">
            <v>UBS</v>
          </cell>
          <cell r="C685" t="str">
            <v>13409102</v>
          </cell>
          <cell r="D685" t="str">
            <v>USD</v>
          </cell>
          <cell r="E685" t="str">
            <v>015</v>
          </cell>
          <cell r="F685" t="str">
            <v>080</v>
          </cell>
          <cell r="G685" t="str">
            <v>BERKSHIRE HATHAWAY</v>
          </cell>
          <cell r="H685" t="str">
            <v>FRN 11 FEB 2013</v>
          </cell>
          <cell r="I685" t="str">
            <v>B084670AY4</v>
          </cell>
          <cell r="J685" t="str">
            <v>B</v>
          </cell>
          <cell r="K685" t="str">
            <v>FLR</v>
          </cell>
          <cell r="L685">
            <v>1773.06</v>
          </cell>
          <cell r="M685">
            <v>1500000</v>
          </cell>
          <cell r="N685">
            <v>1500000</v>
          </cell>
          <cell r="O685">
            <v>1507290</v>
          </cell>
          <cell r="P685">
            <v>1500000</v>
          </cell>
          <cell r="Q685">
            <v>1509063.06</v>
          </cell>
          <cell r="R685" t="str">
            <v>FMAN 11</v>
          </cell>
          <cell r="S685">
            <v>41316</v>
          </cell>
          <cell r="T685">
            <v>2013</v>
          </cell>
          <cell r="U685">
            <v>2</v>
          </cell>
          <cell r="V685">
            <v>865</v>
          </cell>
          <cell r="W685" t="str">
            <v>MS</v>
          </cell>
          <cell r="X685">
            <v>0.83399999999999996</v>
          </cell>
          <cell r="Y685">
            <v>0.17</v>
          </cell>
          <cell r="Z685">
            <v>1.1447742053166604E-4</v>
          </cell>
          <cell r="AA685">
            <v>40451</v>
          </cell>
          <cell r="AB685">
            <v>7290</v>
          </cell>
          <cell r="AC685">
            <v>6.1100000000000002E-2</v>
          </cell>
          <cell r="AD685">
            <v>1</v>
          </cell>
          <cell r="AE685">
            <v>100.486</v>
          </cell>
          <cell r="AF685" t="str">
            <v>AA+</v>
          </cell>
          <cell r="AG685">
            <v>100</v>
          </cell>
          <cell r="AH685">
            <v>0.7</v>
          </cell>
          <cell r="AI685">
            <v>0.6</v>
          </cell>
          <cell r="AJ685">
            <v>4.7137761395391894E-4</v>
          </cell>
          <cell r="AK685">
            <v>5.839496517587397E-4</v>
          </cell>
          <cell r="AL685" t="str">
            <v>AA+</v>
          </cell>
          <cell r="AM685" t="str">
            <v>Aa2</v>
          </cell>
          <cell r="AN685" t="str">
            <v>AA+</v>
          </cell>
          <cell r="AO685" t="str">
            <v>Financial</v>
          </cell>
          <cell r="AP685" t="str">
            <v>Insurance</v>
          </cell>
          <cell r="AQ685" t="str">
            <v>UNITED STATES</v>
          </cell>
          <cell r="AR685" t="str">
            <v>#N/A Field Not Applicable</v>
          </cell>
        </row>
        <row r="686">
          <cell r="A686" t="str">
            <v>CP Inc</v>
          </cell>
          <cell r="B686" t="str">
            <v>UBS</v>
          </cell>
          <cell r="C686" t="str">
            <v>13409102</v>
          </cell>
          <cell r="D686" t="str">
            <v>USD</v>
          </cell>
          <cell r="E686" t="str">
            <v>015</v>
          </cell>
          <cell r="F686" t="str">
            <v>080</v>
          </cell>
          <cell r="G686" t="str">
            <v>CITIGROUP FUNDING IN</v>
          </cell>
          <cell r="H686" t="str">
            <v>FRN 30 APR 2012</v>
          </cell>
          <cell r="I686" t="str">
            <v>B17314AAB8</v>
          </cell>
          <cell r="J686" t="str">
            <v>B</v>
          </cell>
          <cell r="K686" t="str">
            <v>FLR</v>
          </cell>
          <cell r="L686">
            <v>5635</v>
          </cell>
          <cell r="M686">
            <v>4004943.65</v>
          </cell>
          <cell r="N686">
            <v>4010127.2</v>
          </cell>
          <cell r="O686">
            <v>4023080</v>
          </cell>
          <cell r="P686">
            <v>4000000</v>
          </cell>
          <cell r="Q686">
            <v>4028715</v>
          </cell>
          <cell r="R686" t="str">
            <v>JAJO 30</v>
          </cell>
          <cell r="S686">
            <v>41029</v>
          </cell>
          <cell r="T686">
            <v>2012</v>
          </cell>
          <cell r="U686">
            <v>4</v>
          </cell>
          <cell r="V686">
            <v>578</v>
          </cell>
          <cell r="W686" t="str">
            <v>MS</v>
          </cell>
          <cell r="X686">
            <v>0.80500000000000005</v>
          </cell>
          <cell r="Y686">
            <v>0.08</v>
          </cell>
          <cell r="Z686">
            <v>1.4383548813385897E-4</v>
          </cell>
          <cell r="AA686">
            <v>40451</v>
          </cell>
          <cell r="AB686">
            <v>18136.349999999999</v>
          </cell>
          <cell r="AC686">
            <v>2.8900000000000002E-2</v>
          </cell>
          <cell r="AD686">
            <v>1</v>
          </cell>
          <cell r="AE686">
            <v>100.57700000000001</v>
          </cell>
          <cell r="AF686" t="str">
            <v>AAA</v>
          </cell>
          <cell r="AG686">
            <v>100.25299999999999</v>
          </cell>
          <cell r="AH686">
            <v>0.7</v>
          </cell>
          <cell r="AI686">
            <v>0.4</v>
          </cell>
          <cell r="AJ686">
            <v>1.2585605211712658E-3</v>
          </cell>
          <cell r="AK686">
            <v>1.559123633153917E-3</v>
          </cell>
          <cell r="AL686" t="str">
            <v>AAA</v>
          </cell>
          <cell r="AM686" t="str">
            <v>Aaa</v>
          </cell>
          <cell r="AN686" t="str">
            <v>AAA</v>
          </cell>
          <cell r="AO686" t="str">
            <v>Financial</v>
          </cell>
          <cell r="AP686" t="str">
            <v>Diversified Finan Serv</v>
          </cell>
          <cell r="AQ686" t="str">
            <v>UNITED STATES</v>
          </cell>
          <cell r="AR686" t="str">
            <v>#N/A Field Not Applicable</v>
          </cell>
        </row>
        <row r="687">
          <cell r="A687" t="str">
            <v>CP Inc</v>
          </cell>
          <cell r="B687" t="str">
            <v>UBS</v>
          </cell>
          <cell r="C687" t="str">
            <v>13409102</v>
          </cell>
          <cell r="D687" t="str">
            <v>USD</v>
          </cell>
          <cell r="E687" t="str">
            <v>015</v>
          </cell>
          <cell r="F687" t="str">
            <v>080</v>
          </cell>
          <cell r="G687" t="str">
            <v>GENERAL ELEC CAP</v>
          </cell>
          <cell r="H687" t="str">
            <v>FRN 26 JAN 2011</v>
          </cell>
          <cell r="I687" t="str">
            <v>B36962G2E3</v>
          </cell>
          <cell r="J687" t="str">
            <v>B</v>
          </cell>
          <cell r="K687" t="str">
            <v>FLR</v>
          </cell>
          <cell r="L687">
            <v>1019.54</v>
          </cell>
          <cell r="M687">
            <v>998270.1</v>
          </cell>
          <cell r="N687">
            <v>986560</v>
          </cell>
          <cell r="O687">
            <v>1000280</v>
          </cell>
          <cell r="P687">
            <v>1000000</v>
          </cell>
          <cell r="Q687">
            <v>1001299.54</v>
          </cell>
          <cell r="R687" t="str">
            <v>JAJO 26</v>
          </cell>
          <cell r="S687">
            <v>40569</v>
          </cell>
          <cell r="T687">
            <v>2011</v>
          </cell>
          <cell r="U687">
            <v>1</v>
          </cell>
          <cell r="V687">
            <v>118</v>
          </cell>
          <cell r="W687" t="str">
            <v>MS</v>
          </cell>
          <cell r="X687">
            <v>0.54800000000000004</v>
          </cell>
          <cell r="Y687">
            <v>0.08</v>
          </cell>
          <cell r="Z687">
            <v>3.5852356405298288E-5</v>
          </cell>
          <cell r="AA687">
            <v>40451</v>
          </cell>
          <cell r="AB687">
            <v>2009.9</v>
          </cell>
          <cell r="AC687">
            <v>1.8E-3</v>
          </cell>
          <cell r="AD687">
            <v>1</v>
          </cell>
          <cell r="AE687">
            <v>100.02799999999999</v>
          </cell>
          <cell r="AF687" t="str">
            <v>AA+</v>
          </cell>
          <cell r="AG687">
            <v>98.656000000000006</v>
          </cell>
          <cell r="AH687">
            <v>1.6</v>
          </cell>
          <cell r="AI687">
            <v>0.5</v>
          </cell>
          <cell r="AJ687">
            <v>7.1704712810596589E-4</v>
          </cell>
          <cell r="AK687">
            <v>8.8828872724748542E-4</v>
          </cell>
          <cell r="AL687" t="str">
            <v>AA+</v>
          </cell>
          <cell r="AM687" t="str">
            <v>Aa2</v>
          </cell>
          <cell r="AN687" t="str">
            <v>AA+</v>
          </cell>
          <cell r="AO687" t="str">
            <v>Financial</v>
          </cell>
          <cell r="AP687" t="str">
            <v>Diversified Finan Serv</v>
          </cell>
          <cell r="AQ687" t="str">
            <v>UNITED STATES</v>
          </cell>
          <cell r="AR687" t="str">
            <v>#N/A Field Not Applicable</v>
          </cell>
        </row>
        <row r="688">
          <cell r="A688" t="str">
            <v>CP Inc</v>
          </cell>
          <cell r="B688" t="str">
            <v>UBS</v>
          </cell>
          <cell r="C688" t="str">
            <v>13409102</v>
          </cell>
          <cell r="D688" t="str">
            <v>USD</v>
          </cell>
          <cell r="E688" t="str">
            <v>015</v>
          </cell>
          <cell r="F688" t="str">
            <v>080</v>
          </cell>
          <cell r="G688" t="str">
            <v>GENERAL ELEC CAP</v>
          </cell>
          <cell r="H688" t="str">
            <v>FRN 28 SEP 2011</v>
          </cell>
          <cell r="I688" t="str">
            <v>B36962G3J1</v>
          </cell>
          <cell r="J688" t="str">
            <v>B</v>
          </cell>
          <cell r="K688" t="str">
            <v>FLR</v>
          </cell>
          <cell r="L688">
            <v>53.28</v>
          </cell>
          <cell r="M688">
            <v>997145.41</v>
          </cell>
          <cell r="N688">
            <v>990900</v>
          </cell>
          <cell r="O688">
            <v>1003125</v>
          </cell>
          <cell r="P688">
            <v>1000000</v>
          </cell>
          <cell r="Q688">
            <v>1003178.28</v>
          </cell>
          <cell r="R688" t="str">
            <v>MJSD 28</v>
          </cell>
          <cell r="S688">
            <v>40814</v>
          </cell>
          <cell r="T688">
            <v>2011</v>
          </cell>
          <cell r="U688">
            <v>9</v>
          </cell>
          <cell r="V688">
            <v>363</v>
          </cell>
          <cell r="W688" t="str">
            <v>MS</v>
          </cell>
          <cell r="X688">
            <v>0.63900000000000001</v>
          </cell>
          <cell r="Y688">
            <v>0.25</v>
          </cell>
          <cell r="Z688">
            <v>1.1191238669783386E-4</v>
          </cell>
          <cell r="AA688">
            <v>40451</v>
          </cell>
          <cell r="AB688">
            <v>5979.59</v>
          </cell>
          <cell r="AC688">
            <v>1.24E-2</v>
          </cell>
          <cell r="AD688">
            <v>1</v>
          </cell>
          <cell r="AE688">
            <v>100.31299999999999</v>
          </cell>
          <cell r="AF688" t="str">
            <v>AA+</v>
          </cell>
          <cell r="AG688">
            <v>99.09</v>
          </cell>
          <cell r="AH688">
            <v>1.4</v>
          </cell>
          <cell r="AI688">
            <v>0.3</v>
          </cell>
          <cell r="AJ688">
            <v>6.2670936550786966E-4</v>
          </cell>
          <cell r="AK688">
            <v>7.7637695322976764E-4</v>
          </cell>
          <cell r="AL688" t="str">
            <v>AA+</v>
          </cell>
          <cell r="AM688" t="str">
            <v>Aa2</v>
          </cell>
          <cell r="AN688" t="str">
            <v>AA+</v>
          </cell>
          <cell r="AO688" t="str">
            <v>Financial</v>
          </cell>
          <cell r="AP688" t="str">
            <v>Diversified Finan Serv</v>
          </cell>
          <cell r="AQ688" t="str">
            <v>UNITED STATES</v>
          </cell>
          <cell r="AR688" t="str">
            <v>#N/A Field Not Applicable</v>
          </cell>
        </row>
        <row r="689">
          <cell r="A689" t="str">
            <v>CP Inc</v>
          </cell>
          <cell r="B689" t="str">
            <v>UBS</v>
          </cell>
          <cell r="C689" t="str">
            <v>13409102</v>
          </cell>
          <cell r="D689" t="str">
            <v>USD</v>
          </cell>
          <cell r="E689" t="str">
            <v>015</v>
          </cell>
          <cell r="F689" t="str">
            <v>080</v>
          </cell>
          <cell r="G689" t="str">
            <v>GENERAL ELEC CAP CRP</v>
          </cell>
          <cell r="H689" t="str">
            <v>FRN 08 JUN 2012</v>
          </cell>
          <cell r="I689" t="str">
            <v>B36967HAJ6</v>
          </cell>
          <cell r="J689" t="str">
            <v>B</v>
          </cell>
          <cell r="K689" t="str">
            <v>FLR</v>
          </cell>
          <cell r="L689">
            <v>1891.72</v>
          </cell>
          <cell r="M689">
            <v>5011690.8099999996</v>
          </cell>
          <cell r="N689">
            <v>5023040</v>
          </cell>
          <cell r="O689">
            <v>5027550</v>
          </cell>
          <cell r="P689">
            <v>5000000</v>
          </cell>
          <cell r="Q689">
            <v>5029441.72</v>
          </cell>
          <cell r="R689" t="str">
            <v>MJSD  8</v>
          </cell>
          <cell r="S689">
            <v>41068</v>
          </cell>
          <cell r="T689">
            <v>2012</v>
          </cell>
          <cell r="U689">
            <v>6</v>
          </cell>
          <cell r="V689">
            <v>617</v>
          </cell>
          <cell r="W689" t="str">
            <v>MS</v>
          </cell>
          <cell r="X689">
            <v>0.59199999999999997</v>
          </cell>
          <cell r="Y689">
            <v>0.25</v>
          </cell>
          <cell r="Z689">
            <v>5.6247591806966261E-4</v>
          </cell>
          <cell r="AA689">
            <v>40451</v>
          </cell>
          <cell r="AB689">
            <v>15859.19</v>
          </cell>
          <cell r="AC689">
            <v>3.2599999999999997E-2</v>
          </cell>
          <cell r="AD689">
            <v>1</v>
          </cell>
          <cell r="AE689">
            <v>100.551</v>
          </cell>
          <cell r="AF689" t="str">
            <v>AAA</v>
          </cell>
          <cell r="AG689">
            <v>100.461</v>
          </cell>
          <cell r="AH689">
            <v>0.4</v>
          </cell>
          <cell r="AI689">
            <v>0.3</v>
          </cell>
          <cell r="AJ689">
            <v>8.9996146891146035E-4</v>
          </cell>
          <cell r="AK689">
            <v>1.1148857536083718E-3</v>
          </cell>
          <cell r="AL689" t="str">
            <v>AAA</v>
          </cell>
          <cell r="AM689" t="str">
            <v>Aaa</v>
          </cell>
          <cell r="AN689" t="str">
            <v>AAA</v>
          </cell>
          <cell r="AO689" t="str">
            <v>Financial</v>
          </cell>
          <cell r="AP689" t="str">
            <v>Diversified Finan Serv</v>
          </cell>
          <cell r="AQ689" t="str">
            <v>UNITED STATES</v>
          </cell>
          <cell r="AR689" t="str">
            <v>#N/A Field Not Applicable</v>
          </cell>
        </row>
        <row r="690">
          <cell r="A690" t="str">
            <v>CP Inc</v>
          </cell>
          <cell r="B690" t="str">
            <v>UBS</v>
          </cell>
          <cell r="C690" t="str">
            <v>13409102</v>
          </cell>
          <cell r="D690" t="str">
            <v>USD</v>
          </cell>
          <cell r="E690" t="str">
            <v>015</v>
          </cell>
          <cell r="F690" t="str">
            <v>080</v>
          </cell>
          <cell r="G690" t="str">
            <v>MASSMUTUAL GLOBAL FU</v>
          </cell>
          <cell r="H690" t="str">
            <v>FRN 06 DEC 2013</v>
          </cell>
          <cell r="I690" t="str">
            <v>B57629WAX8</v>
          </cell>
          <cell r="J690" t="str">
            <v>B</v>
          </cell>
          <cell r="K690" t="str">
            <v>FLR</v>
          </cell>
          <cell r="L690">
            <v>222.78</v>
          </cell>
          <cell r="M690">
            <v>726525.84</v>
          </cell>
          <cell r="N690">
            <v>724620.06</v>
          </cell>
          <cell r="O690">
            <v>729040.68</v>
          </cell>
          <cell r="P690">
            <v>738000</v>
          </cell>
          <cell r="Q690">
            <v>729263.46</v>
          </cell>
          <cell r="R690" t="str">
            <v>MJSD  7</v>
          </cell>
          <cell r="S690">
            <v>41614</v>
          </cell>
          <cell r="T690">
            <v>2013</v>
          </cell>
          <cell r="U690">
            <v>12</v>
          </cell>
          <cell r="V690">
            <v>1163</v>
          </cell>
          <cell r="W690" t="str">
            <v>MS</v>
          </cell>
          <cell r="X690">
            <v>0.45300000000000007</v>
          </cell>
          <cell r="Y690">
            <v>0.25</v>
          </cell>
          <cell r="Z690">
            <v>8.154000403215873E-5</v>
          </cell>
          <cell r="AA690">
            <v>40451</v>
          </cell>
          <cell r="AB690">
            <v>2514.84</v>
          </cell>
          <cell r="AC690">
            <v>0.10800000000000001</v>
          </cell>
          <cell r="AD690">
            <v>1</v>
          </cell>
          <cell r="AE690">
            <v>98.786000000000001</v>
          </cell>
          <cell r="AF690" t="str">
            <v>AA+</v>
          </cell>
          <cell r="AG690">
            <v>98.186999999999983</v>
          </cell>
          <cell r="AH690">
            <v>0.9</v>
          </cell>
          <cell r="AI690">
            <v>0.8</v>
          </cell>
          <cell r="AJ690">
            <v>2.9354401451577142E-4</v>
          </cell>
          <cell r="AK690">
            <v>3.6364672393862207E-4</v>
          </cell>
          <cell r="AL690" t="str">
            <v>AA+</v>
          </cell>
          <cell r="AM690" t="str">
            <v>Aa2</v>
          </cell>
          <cell r="AN690" t="str">
            <v>AA+</v>
          </cell>
          <cell r="AO690" t="str">
            <v>Financial</v>
          </cell>
          <cell r="AP690" t="str">
            <v>Diversified Finan Serv</v>
          </cell>
          <cell r="AQ690" t="str">
            <v>UNITED STATES</v>
          </cell>
          <cell r="AR690" t="str">
            <v>#N/A Field Not Applicable</v>
          </cell>
        </row>
        <row r="691">
          <cell r="A691" t="str">
            <v>CP Inc</v>
          </cell>
          <cell r="B691" t="str">
            <v>UBS</v>
          </cell>
          <cell r="C691" t="str">
            <v>13409102</v>
          </cell>
          <cell r="D691" t="str">
            <v>USD</v>
          </cell>
          <cell r="E691" t="str">
            <v>015</v>
          </cell>
          <cell r="F691" t="str">
            <v>080</v>
          </cell>
          <cell r="G691" t="str">
            <v>MET LIFE GLOB FDG</v>
          </cell>
          <cell r="H691" t="str">
            <v>FRN 10 JUNE 2011</v>
          </cell>
          <cell r="I691" t="str">
            <v>B59217EBV5</v>
          </cell>
          <cell r="J691" t="str">
            <v>B</v>
          </cell>
          <cell r="K691" t="str">
            <v>FLR</v>
          </cell>
          <cell r="L691">
            <v>1534.75</v>
          </cell>
          <cell r="M691">
            <v>1200000</v>
          </cell>
          <cell r="N691">
            <v>1200000</v>
          </cell>
          <cell r="O691">
            <v>1214028</v>
          </cell>
          <cell r="P691">
            <v>1200000</v>
          </cell>
          <cell r="Q691">
            <v>1215562.75</v>
          </cell>
          <cell r="R691" t="str">
            <v>MJSD 10</v>
          </cell>
          <cell r="S691">
            <v>40704</v>
          </cell>
          <cell r="T691">
            <v>2011</v>
          </cell>
          <cell r="U691">
            <v>6</v>
          </cell>
          <cell r="V691">
            <v>253</v>
          </cell>
          <cell r="W691" t="str">
            <v>MS</v>
          </cell>
          <cell r="X691">
            <v>2.1920000000000002</v>
          </cell>
          <cell r="Y691">
            <v>0.25</v>
          </cell>
          <cell r="Z691">
            <v>1.3467931827254828E-4</v>
          </cell>
          <cell r="AA691">
            <v>40451</v>
          </cell>
          <cell r="AB691">
            <v>14028</v>
          </cell>
          <cell r="AC691">
            <v>6.5000000000000006E-3</v>
          </cell>
          <cell r="AD691">
            <v>1</v>
          </cell>
          <cell r="AE691">
            <v>101.169</v>
          </cell>
          <cell r="AF691" t="str">
            <v>AA-</v>
          </cell>
          <cell r="AG691">
            <v>100</v>
          </cell>
          <cell r="AH691">
            <v>2.2000000000000002</v>
          </cell>
          <cell r="AI691">
            <v>0.5</v>
          </cell>
          <cell r="AJ691">
            <v>1.1851780007984248E-3</v>
          </cell>
          <cell r="AK691">
            <v>1.4682162672791169E-3</v>
          </cell>
          <cell r="AL691" t="str">
            <v>AA-</v>
          </cell>
          <cell r="AM691" t="str">
            <v>Aa3</v>
          </cell>
          <cell r="AN691" t="str">
            <v>AA-</v>
          </cell>
          <cell r="AO691" t="str">
            <v>Financial</v>
          </cell>
          <cell r="AP691" t="str">
            <v>Insurance</v>
          </cell>
          <cell r="AQ691" t="str">
            <v>UNITED STATES</v>
          </cell>
          <cell r="AR691" t="str">
            <v>#N/A Field Not Applicable</v>
          </cell>
        </row>
        <row r="692">
          <cell r="A692" t="str">
            <v>CP Inc</v>
          </cell>
          <cell r="B692" t="str">
            <v>UBS</v>
          </cell>
          <cell r="C692" t="str">
            <v>13409102</v>
          </cell>
          <cell r="D692" t="str">
            <v>USD</v>
          </cell>
          <cell r="E692" t="str">
            <v>015</v>
          </cell>
          <cell r="F692" t="str">
            <v>080</v>
          </cell>
          <cell r="G692" t="str">
            <v>MORGAN STANLEY</v>
          </cell>
          <cell r="H692" t="str">
            <v>FRN 20 JUNE 2012</v>
          </cell>
          <cell r="I692" t="str">
            <v>B61757UAJ9</v>
          </cell>
          <cell r="J692" t="str">
            <v>B</v>
          </cell>
          <cell r="K692" t="str">
            <v>FLR</v>
          </cell>
          <cell r="L692">
            <v>783.95</v>
          </cell>
          <cell r="M692">
            <v>4012498.93</v>
          </cell>
          <cell r="N692">
            <v>4024560</v>
          </cell>
          <cell r="O692">
            <v>4031040</v>
          </cell>
          <cell r="P692">
            <v>4000000</v>
          </cell>
          <cell r="Q692">
            <v>4031823.95</v>
          </cell>
          <cell r="R692" t="str">
            <v>MJSD 20</v>
          </cell>
          <cell r="S692">
            <v>41080</v>
          </cell>
          <cell r="T692">
            <v>2012</v>
          </cell>
          <cell r="U692">
            <v>6</v>
          </cell>
          <cell r="V692">
            <v>629</v>
          </cell>
          <cell r="W692" t="str">
            <v>MS</v>
          </cell>
          <cell r="X692">
            <v>0.6409999999999999</v>
          </cell>
          <cell r="Y692">
            <v>0.25</v>
          </cell>
          <cell r="Z692">
            <v>4.5033385038477451E-4</v>
          </cell>
          <cell r="AA692">
            <v>40451</v>
          </cell>
          <cell r="AB692">
            <v>18541.07</v>
          </cell>
          <cell r="AC692">
            <v>3.3799999999999997E-2</v>
          </cell>
          <cell r="AD692">
            <v>1</v>
          </cell>
          <cell r="AE692">
            <v>100.77600000000001</v>
          </cell>
          <cell r="AF692" t="str">
            <v>AAA</v>
          </cell>
          <cell r="AG692">
            <v>100.61399999999999</v>
          </cell>
          <cell r="AH692">
            <v>0.4</v>
          </cell>
          <cell r="AI692">
            <v>0.2</v>
          </cell>
          <cell r="AJ692">
            <v>7.2053416061563927E-4</v>
          </cell>
          <cell r="AK692">
            <v>8.9260851537364407E-4</v>
          </cell>
          <cell r="AL692" t="str">
            <v>AAA</v>
          </cell>
          <cell r="AM692" t="str">
            <v>Aaa</v>
          </cell>
          <cell r="AN692" t="str">
            <v>AAA</v>
          </cell>
          <cell r="AO692" t="str">
            <v>Financial</v>
          </cell>
          <cell r="AP692" t="str">
            <v>Banks</v>
          </cell>
          <cell r="AQ692" t="str">
            <v>UNITED STATES</v>
          </cell>
          <cell r="AR692" t="str">
            <v>#N/A Field Not Applicable</v>
          </cell>
        </row>
        <row r="693">
          <cell r="A693" t="str">
            <v>CP Inc</v>
          </cell>
          <cell r="B693" t="str">
            <v>UBS</v>
          </cell>
          <cell r="C693" t="str">
            <v>13409102</v>
          </cell>
          <cell r="D693" t="str">
            <v>USD</v>
          </cell>
          <cell r="E693" t="str">
            <v>270</v>
          </cell>
          <cell r="F693" t="str">
            <v>080</v>
          </cell>
          <cell r="G693" t="str">
            <v>ROYAL BK SCOTLAND</v>
          </cell>
          <cell r="H693" t="str">
            <v>FRN 11 MAY 2012</v>
          </cell>
          <cell r="I693" t="str">
            <v>B78011CAB2</v>
          </cell>
          <cell r="J693" t="str">
            <v>B</v>
          </cell>
          <cell r="K693" t="str">
            <v>FLR</v>
          </cell>
          <cell r="L693">
            <v>2803.13</v>
          </cell>
          <cell r="M693">
            <v>1800000</v>
          </cell>
          <cell r="N693">
            <v>1800000</v>
          </cell>
          <cell r="O693">
            <v>1810332</v>
          </cell>
          <cell r="P693">
            <v>1800000</v>
          </cell>
          <cell r="Q693">
            <v>1813135.13</v>
          </cell>
          <cell r="R693" t="str">
            <v>FMAN 12</v>
          </cell>
          <cell r="S693">
            <v>41040</v>
          </cell>
          <cell r="T693">
            <v>2012</v>
          </cell>
          <cell r="U693">
            <v>5</v>
          </cell>
          <cell r="V693">
            <v>589</v>
          </cell>
          <cell r="W693" t="str">
            <v>MS</v>
          </cell>
          <cell r="X693">
            <v>1.121</v>
          </cell>
          <cell r="Y693">
            <v>0.17</v>
          </cell>
          <cell r="Z693">
            <v>1.3737290463799925E-4</v>
          </cell>
          <cell r="AA693">
            <v>40451</v>
          </cell>
          <cell r="AB693">
            <v>10332</v>
          </cell>
          <cell r="AC693">
            <v>2.9600000000000001E-2</v>
          </cell>
          <cell r="AD693">
            <v>1</v>
          </cell>
          <cell r="AE693">
            <v>100.574</v>
          </cell>
          <cell r="AF693" t="str">
            <v>AAA</v>
          </cell>
          <cell r="AG693">
            <v>100</v>
          </cell>
          <cell r="AH693">
            <v>1.2</v>
          </cell>
          <cell r="AI693">
            <v>0.8</v>
          </cell>
          <cell r="AJ693">
            <v>9.696910915623475E-4</v>
          </cell>
          <cell r="AK693">
            <v>1.2012678550465503E-3</v>
          </cell>
          <cell r="AL693" t="str">
            <v>AAA</v>
          </cell>
          <cell r="AM693" t="str">
            <v>Aaa</v>
          </cell>
          <cell r="AN693" t="str">
            <v>AAA</v>
          </cell>
          <cell r="AO693" t="str">
            <v>Financial</v>
          </cell>
          <cell r="AP693" t="str">
            <v>Banks</v>
          </cell>
          <cell r="AQ693" t="str">
            <v>BRITAIN</v>
          </cell>
          <cell r="AR693" t="str">
            <v>#N/A Field Not Applicable</v>
          </cell>
        </row>
        <row r="694">
          <cell r="A694" t="str">
            <v>CP Inc</v>
          </cell>
          <cell r="B694" t="str">
            <v>UBS</v>
          </cell>
          <cell r="C694" t="str">
            <v>13409102</v>
          </cell>
          <cell r="D694" t="str">
            <v>USD</v>
          </cell>
          <cell r="E694" t="str">
            <v>015</v>
          </cell>
          <cell r="F694" t="str">
            <v>080</v>
          </cell>
          <cell r="G694" t="str">
            <v>UNION BANK</v>
          </cell>
          <cell r="H694" t="str">
            <v>FRN 16 MAR 2012</v>
          </cell>
          <cell r="I694" t="str">
            <v>B905266AA0</v>
          </cell>
          <cell r="J694" t="str">
            <v>B</v>
          </cell>
          <cell r="K694" t="str">
            <v>FLR</v>
          </cell>
          <cell r="L694">
            <v>204.95</v>
          </cell>
          <cell r="M694">
            <v>1000000</v>
          </cell>
          <cell r="N694">
            <v>1000000</v>
          </cell>
          <cell r="O694">
            <v>1004340</v>
          </cell>
          <cell r="P694">
            <v>1000000</v>
          </cell>
          <cell r="Q694">
            <v>1004544.95</v>
          </cell>
          <cell r="R694" t="str">
            <v>MJSD 16</v>
          </cell>
          <cell r="S694">
            <v>40984</v>
          </cell>
          <cell r="T694">
            <v>2012</v>
          </cell>
          <cell r="U694">
            <v>3</v>
          </cell>
          <cell r="V694">
            <v>533</v>
          </cell>
          <cell r="W694" t="str">
            <v>MS</v>
          </cell>
          <cell r="X694">
            <v>0.49200000000000005</v>
          </cell>
          <cell r="Y694">
            <v>0.25</v>
          </cell>
          <cell r="Z694">
            <v>1.1223276522712356E-4</v>
          </cell>
          <cell r="AA694">
            <v>40451</v>
          </cell>
          <cell r="AB694">
            <v>4340</v>
          </cell>
          <cell r="AC694">
            <v>2.5000000000000001E-2</v>
          </cell>
          <cell r="AD694">
            <v>1</v>
          </cell>
          <cell r="AE694">
            <v>100.434</v>
          </cell>
          <cell r="AF694" t="str">
            <v>AAA</v>
          </cell>
          <cell r="AG694">
            <v>100</v>
          </cell>
          <cell r="AH694">
            <v>0.5</v>
          </cell>
          <cell r="AI694">
            <v>0.2</v>
          </cell>
          <cell r="AJ694">
            <v>2.2446553045424712E-4</v>
          </cell>
          <cell r="AK694">
            <v>2.78071262742257E-4</v>
          </cell>
          <cell r="AL694" t="str">
            <v>AAA</v>
          </cell>
          <cell r="AM694" t="str">
            <v>Aaa</v>
          </cell>
          <cell r="AN694" t="str">
            <v>AAA</v>
          </cell>
          <cell r="AO694" t="str">
            <v>Financial</v>
          </cell>
          <cell r="AP694" t="str">
            <v>Banks</v>
          </cell>
          <cell r="AQ694" t="str">
            <v>UNITED STATES</v>
          </cell>
          <cell r="AR694" t="str">
            <v>#N/A Field Not Applicable</v>
          </cell>
        </row>
        <row r="695">
          <cell r="A695" t="str">
            <v>CP Inc</v>
          </cell>
          <cell r="B695" t="str">
            <v>UBS</v>
          </cell>
          <cell r="C695" t="str">
            <v>13409102</v>
          </cell>
          <cell r="D695" t="str">
            <v>USD</v>
          </cell>
          <cell r="E695" t="str">
            <v>015</v>
          </cell>
          <cell r="F695" t="str">
            <v>080</v>
          </cell>
          <cell r="G695" t="str">
            <v>WELLS FARGO COMPANY</v>
          </cell>
          <cell r="H695" t="str">
            <v>FRN 12 JAN 2011</v>
          </cell>
          <cell r="I695" t="str">
            <v>B949746NC1</v>
          </cell>
          <cell r="J695" t="str">
            <v>B</v>
          </cell>
          <cell r="K695" t="str">
            <v>FLR</v>
          </cell>
          <cell r="L695">
            <v>1411.87</v>
          </cell>
          <cell r="M695">
            <v>998507.99</v>
          </cell>
          <cell r="N695">
            <v>987049.9</v>
          </cell>
          <cell r="O695">
            <v>1000450</v>
          </cell>
          <cell r="P695">
            <v>1000000</v>
          </cell>
          <cell r="Q695">
            <v>1001861.87</v>
          </cell>
          <cell r="R695" t="str">
            <v>JAJO 12</v>
          </cell>
          <cell r="S695">
            <v>40555</v>
          </cell>
          <cell r="T695">
            <v>2011</v>
          </cell>
          <cell r="U695">
            <v>1</v>
          </cell>
          <cell r="V695">
            <v>104</v>
          </cell>
          <cell r="W695" t="str">
            <v>MS</v>
          </cell>
          <cell r="X695">
            <v>0.627</v>
          </cell>
          <cell r="Y695">
            <v>0.08</v>
          </cell>
          <cell r="Z695">
            <v>3.5860900102104652E-5</v>
          </cell>
          <cell r="AA695">
            <v>40451</v>
          </cell>
          <cell r="AB695">
            <v>1942.01</v>
          </cell>
          <cell r="AC695">
            <v>1.5E-3</v>
          </cell>
          <cell r="AD695">
            <v>1</v>
          </cell>
          <cell r="AE695">
            <v>100.045</v>
          </cell>
          <cell r="AF695" t="str">
            <v>AA-</v>
          </cell>
          <cell r="AG695">
            <v>98.704999999999998</v>
          </cell>
          <cell r="AH695">
            <v>1.4</v>
          </cell>
          <cell r="AI695">
            <v>0.5</v>
          </cell>
          <cell r="AJ695">
            <v>6.2756575178683142E-4</v>
          </cell>
          <cell r="AK695">
            <v>7.7743785738509214E-4</v>
          </cell>
          <cell r="AL695" t="str">
            <v>AA-</v>
          </cell>
          <cell r="AM695" t="str">
            <v>A1</v>
          </cell>
          <cell r="AN695" t="str">
            <v>AA-</v>
          </cell>
          <cell r="AO695" t="str">
            <v>Financial</v>
          </cell>
          <cell r="AP695" t="str">
            <v>Banks</v>
          </cell>
          <cell r="AQ695" t="str">
            <v>UNITED STATES</v>
          </cell>
          <cell r="AR695" t="str">
            <v>#N/A Field Not Applicable</v>
          </cell>
        </row>
        <row r="696">
          <cell r="A696" t="str">
            <v>CP Inc</v>
          </cell>
          <cell r="B696" t="str">
            <v>Inveco</v>
          </cell>
          <cell r="C696" t="str">
            <v>13400002</v>
          </cell>
          <cell r="D696" t="str">
            <v>USD</v>
          </cell>
          <cell r="E696" t="str">
            <v>015</v>
          </cell>
          <cell r="F696" t="str">
            <v>085</v>
          </cell>
          <cell r="G696" t="str">
            <v>PEPSICO INC</v>
          </cell>
          <cell r="H696" t="str">
            <v>FRN 15 JUL 2011</v>
          </cell>
          <cell r="I696" t="str">
            <v>B713448BL1</v>
          </cell>
          <cell r="J696" t="str">
            <v>B</v>
          </cell>
          <cell r="K696" t="str">
            <v>FLR</v>
          </cell>
          <cell r="L696">
            <v>1806.81</v>
          </cell>
          <cell r="M696">
            <v>1500000</v>
          </cell>
          <cell r="N696">
            <v>1500000</v>
          </cell>
          <cell r="O696">
            <v>1501155</v>
          </cell>
          <cell r="P696">
            <v>1500000</v>
          </cell>
          <cell r="Q696">
            <v>1502961.81</v>
          </cell>
          <cell r="R696" t="str">
            <v>JAJO 15</v>
          </cell>
          <cell r="S696">
            <v>40739</v>
          </cell>
          <cell r="T696">
            <v>2011</v>
          </cell>
          <cell r="U696">
            <v>7</v>
          </cell>
          <cell r="V696">
            <v>288</v>
          </cell>
          <cell r="W696" t="str">
            <v>MS</v>
          </cell>
          <cell r="X696">
            <v>0.55600000000000005</v>
          </cell>
          <cell r="Y696">
            <v>0.08</v>
          </cell>
          <cell r="Z696">
            <v>5.3871727309019312E-5</v>
          </cell>
          <cell r="AA696">
            <v>40451</v>
          </cell>
          <cell r="AB696">
            <v>1155</v>
          </cell>
          <cell r="AC696">
            <v>8.199999999999999E-3</v>
          </cell>
          <cell r="AD696">
            <v>1</v>
          </cell>
          <cell r="AE696">
            <v>100.07700000000001</v>
          </cell>
          <cell r="AF696" t="str">
            <v>A-</v>
          </cell>
          <cell r="AG696">
            <v>100</v>
          </cell>
          <cell r="AH696">
            <v>0.3</v>
          </cell>
          <cell r="AI696">
            <v>0.5</v>
          </cell>
          <cell r="AJ696">
            <v>2.0201897740882241E-4</v>
          </cell>
          <cell r="AK696">
            <v>2.5026413646803131E-4</v>
          </cell>
          <cell r="AL696" t="str">
            <v>A-</v>
          </cell>
          <cell r="AM696" t="str">
            <v>Aa3</v>
          </cell>
          <cell r="AN696" t="str">
            <v>A-</v>
          </cell>
          <cell r="AO696" t="str">
            <v>Consumer, Non-cyclical</v>
          </cell>
          <cell r="AP696" t="str">
            <v>Beverages</v>
          </cell>
          <cell r="AQ696" t="str">
            <v>UNITED STATES</v>
          </cell>
          <cell r="AR696" t="str">
            <v>#N/A Field Not Applicable</v>
          </cell>
        </row>
        <row r="697">
          <cell r="A697" t="str">
            <v>CP Inc</v>
          </cell>
          <cell r="B697" t="str">
            <v>Inveco</v>
          </cell>
          <cell r="C697" t="str">
            <v>13400002</v>
          </cell>
          <cell r="D697" t="str">
            <v>USD</v>
          </cell>
          <cell r="E697" t="str">
            <v>250</v>
          </cell>
          <cell r="F697" t="str">
            <v>085</v>
          </cell>
          <cell r="G697" t="str">
            <v>SWEDBANK AB</v>
          </cell>
          <cell r="H697" t="str">
            <v>FRN 14 JAN 2013</v>
          </cell>
          <cell r="I697" t="str">
            <v>B87019EAK1</v>
          </cell>
          <cell r="J697" t="str">
            <v>B</v>
          </cell>
          <cell r="K697" t="str">
            <v>FLR</v>
          </cell>
          <cell r="L697">
            <v>2140.81</v>
          </cell>
          <cell r="M697">
            <v>1005786.55</v>
          </cell>
          <cell r="N697">
            <v>1007780</v>
          </cell>
          <cell r="O697">
            <v>997730</v>
          </cell>
          <cell r="P697">
            <v>1000000</v>
          </cell>
          <cell r="Q697">
            <v>999870.81</v>
          </cell>
          <cell r="R697" t="str">
            <v>JAJO 14</v>
          </cell>
          <cell r="S697">
            <v>41288</v>
          </cell>
          <cell r="T697">
            <v>2013</v>
          </cell>
          <cell r="U697">
            <v>1</v>
          </cell>
          <cell r="V697">
            <v>837</v>
          </cell>
          <cell r="W697" t="str">
            <v>MS</v>
          </cell>
          <cell r="X697">
            <v>0.97599999999999998</v>
          </cell>
          <cell r="Y697">
            <v>0.08</v>
          </cell>
          <cell r="Z697">
            <v>3.6122305835119542E-5</v>
          </cell>
          <cell r="AA697">
            <v>40451</v>
          </cell>
          <cell r="AB697">
            <v>-8056.55</v>
          </cell>
          <cell r="AC697">
            <v>5.6900000000000006E-2</v>
          </cell>
          <cell r="AD697">
            <v>1</v>
          </cell>
          <cell r="AE697">
            <v>99.772999999999996</v>
          </cell>
          <cell r="AF697" t="str">
            <v>AAA</v>
          </cell>
          <cell r="AG697">
            <v>100.77800000000001</v>
          </cell>
          <cell r="AH697">
            <v>0.5</v>
          </cell>
          <cell r="AI697">
            <v>1.1000000000000001</v>
          </cell>
          <cell r="AJ697">
            <v>2.2576441146949714E-4</v>
          </cell>
          <cell r="AK697">
            <v>2.796803360076782E-4</v>
          </cell>
          <cell r="AL697" t="str">
            <v>AAA</v>
          </cell>
          <cell r="AM697" t="str">
            <v>Aaa</v>
          </cell>
          <cell r="AN697" t="str">
            <v>AAA</v>
          </cell>
          <cell r="AO697" t="str">
            <v>Financial</v>
          </cell>
          <cell r="AP697" t="str">
            <v>Banks</v>
          </cell>
          <cell r="AQ697" t="str">
            <v>SWEDEN</v>
          </cell>
          <cell r="AR697" t="str">
            <v>#N/A Field Not Applicable</v>
          </cell>
        </row>
        <row r="698">
          <cell r="A698" t="str">
            <v>CP Ltd</v>
          </cell>
          <cell r="B698" t="str">
            <v>HSBC CP Ltd</v>
          </cell>
          <cell r="C698" t="str">
            <v>13400012</v>
          </cell>
          <cell r="D698" t="str">
            <v>USD</v>
          </cell>
          <cell r="E698" t="str">
            <v>005</v>
          </cell>
          <cell r="F698" t="str">
            <v>085</v>
          </cell>
          <cell r="G698" t="str">
            <v>BANK OF NOVA SCOTIA</v>
          </cell>
          <cell r="H698" t="str">
            <v>FRN 06 JAN 2012</v>
          </cell>
          <cell r="I698" t="str">
            <v>B06416PT58</v>
          </cell>
          <cell r="J698" t="str">
            <v>B</v>
          </cell>
          <cell r="K698" t="str">
            <v>FLR</v>
          </cell>
          <cell r="L698">
            <v>5178.84</v>
          </cell>
          <cell r="M698">
            <v>3000000</v>
          </cell>
          <cell r="N698">
            <v>3000000</v>
          </cell>
          <cell r="O698">
            <v>3000000</v>
          </cell>
          <cell r="P698">
            <v>3000000</v>
          </cell>
          <cell r="Q698">
            <v>3005178.84</v>
          </cell>
          <cell r="R698" t="str">
            <v>JAJO  8</v>
          </cell>
          <cell r="S698">
            <v>40914</v>
          </cell>
          <cell r="T698">
            <v>2012</v>
          </cell>
          <cell r="U698">
            <v>1</v>
          </cell>
          <cell r="V698">
            <v>463</v>
          </cell>
          <cell r="W698" t="str">
            <v>MS</v>
          </cell>
          <cell r="X698">
            <v>0.73099999999999998</v>
          </cell>
          <cell r="Y698">
            <v>0.08</v>
          </cell>
          <cell r="Z698">
            <v>1.0774345461803862E-4</v>
          </cell>
          <cell r="AA698">
            <v>40451</v>
          </cell>
          <cell r="AB698">
            <v>0</v>
          </cell>
          <cell r="AC698">
            <v>1.89E-2</v>
          </cell>
          <cell r="AD698">
            <v>1</v>
          </cell>
          <cell r="AE698">
            <v>100</v>
          </cell>
          <cell r="AF698" t="str">
            <v>N/R</v>
          </cell>
          <cell r="AG698">
            <v>100</v>
          </cell>
          <cell r="AH698">
            <v>0.7</v>
          </cell>
          <cell r="AI698">
            <v>0.7</v>
          </cell>
          <cell r="AJ698">
            <v>9.4275522790783787E-4</v>
          </cell>
          <cell r="AK698">
            <v>1.1678993035174794E-3</v>
          </cell>
          <cell r="AL698" t="str">
            <v>NR</v>
          </cell>
          <cell r="AM698" t="str">
            <v>Aa1</v>
          </cell>
          <cell r="AN698" t="str">
            <v>NR</v>
          </cell>
          <cell r="AO698" t="str">
            <v>Financial</v>
          </cell>
          <cell r="AP698" t="str">
            <v>Banks</v>
          </cell>
          <cell r="AQ698" t="str">
            <v>CANADA</v>
          </cell>
          <cell r="AR698" t="str">
            <v>#N/A Field Not Applicable</v>
          </cell>
        </row>
        <row r="699">
          <cell r="A699" t="str">
            <v>CP Ltd</v>
          </cell>
          <cell r="B699" t="str">
            <v>HSBC CP Ltd</v>
          </cell>
          <cell r="C699" t="str">
            <v>13400012</v>
          </cell>
          <cell r="D699" t="str">
            <v>USD</v>
          </cell>
          <cell r="E699" t="str">
            <v>015</v>
          </cell>
          <cell r="F699" t="str">
            <v>085</v>
          </cell>
          <cell r="G699" t="str">
            <v>JOHN DEERE CAP CORP</v>
          </cell>
          <cell r="H699" t="str">
            <v>FRN 10 JUN 2011</v>
          </cell>
          <cell r="I699" t="str">
            <v>B24422EQS1</v>
          </cell>
          <cell r="J699" t="str">
            <v>B</v>
          </cell>
          <cell r="K699" t="str">
            <v>FLR</v>
          </cell>
          <cell r="L699">
            <v>3438.95</v>
          </cell>
          <cell r="M699">
            <v>5678162.4299999997</v>
          </cell>
          <cell r="N699">
            <v>5695909.75</v>
          </cell>
          <cell r="O699">
            <v>5685084.5999999996</v>
          </cell>
          <cell r="P699">
            <v>5655000</v>
          </cell>
          <cell r="Q699">
            <v>5688523.5499999998</v>
          </cell>
          <cell r="R699" t="str">
            <v>MJSD 10</v>
          </cell>
          <cell r="S699">
            <v>40704</v>
          </cell>
          <cell r="T699">
            <v>2011</v>
          </cell>
          <cell r="U699">
            <v>6</v>
          </cell>
          <cell r="V699">
            <v>253</v>
          </cell>
          <cell r="W699" t="str">
            <v>MS</v>
          </cell>
          <cell r="X699">
            <v>1.042</v>
          </cell>
          <cell r="Y699">
            <v>0.25</v>
          </cell>
          <cell r="Z699">
            <v>6.372758709276634E-4</v>
          </cell>
          <cell r="AA699">
            <v>40451</v>
          </cell>
          <cell r="AB699">
            <v>6922.17</v>
          </cell>
          <cell r="AC699">
            <v>6.6E-3</v>
          </cell>
          <cell r="AD699">
            <v>1</v>
          </cell>
          <cell r="AE699">
            <v>100.53200000000001</v>
          </cell>
          <cell r="AF699" t="str">
            <v>A</v>
          </cell>
          <cell r="AG699">
            <v>100.723</v>
          </cell>
          <cell r="AH699">
            <v>0.4</v>
          </cell>
          <cell r="AI699">
            <v>0.3</v>
          </cell>
          <cell r="AJ699">
            <v>1.0196413934842614E-3</v>
          </cell>
          <cell r="AK699">
            <v>1.263147037572594E-3</v>
          </cell>
          <cell r="AL699" t="str">
            <v xml:space="preserve">A </v>
          </cell>
          <cell r="AM699" t="str">
            <v>A2</v>
          </cell>
          <cell r="AN699" t="str">
            <v xml:space="preserve">A </v>
          </cell>
          <cell r="AO699" t="str">
            <v>Financial</v>
          </cell>
          <cell r="AP699" t="str">
            <v>Diversified Finan Serv</v>
          </cell>
          <cell r="AQ699" t="str">
            <v>UNITED STATES</v>
          </cell>
          <cell r="AR699" t="str">
            <v>#N/A Field Not Applicable</v>
          </cell>
        </row>
        <row r="700">
          <cell r="A700" t="str">
            <v>CP Ltd</v>
          </cell>
          <cell r="B700" t="str">
            <v>HSBC CP Ltd</v>
          </cell>
          <cell r="C700" t="str">
            <v>13400012</v>
          </cell>
          <cell r="D700" t="str">
            <v>USD</v>
          </cell>
          <cell r="E700" t="str">
            <v>015</v>
          </cell>
          <cell r="F700" t="str">
            <v>085</v>
          </cell>
          <cell r="G700" t="str">
            <v>GOLDMAN SACHS GRP</v>
          </cell>
          <cell r="H700" t="str">
            <v>FRN 15 MAR 2011</v>
          </cell>
          <cell r="I700" t="str">
            <v>B38146FAJ0</v>
          </cell>
          <cell r="J700" t="str">
            <v>B</v>
          </cell>
          <cell r="K700" t="str">
            <v>FLR</v>
          </cell>
          <cell r="L700">
            <v>496.25</v>
          </cell>
          <cell r="M700">
            <v>3001721.99</v>
          </cell>
          <cell r="N700">
            <v>3005406</v>
          </cell>
          <cell r="O700">
            <v>3001350</v>
          </cell>
          <cell r="P700">
            <v>3000000</v>
          </cell>
          <cell r="Q700">
            <v>3001846.25</v>
          </cell>
          <cell r="R700" t="str">
            <v>MJSD 15</v>
          </cell>
          <cell r="S700">
            <v>40617</v>
          </cell>
          <cell r="T700">
            <v>2011</v>
          </cell>
          <cell r="U700">
            <v>3</v>
          </cell>
          <cell r="V700">
            <v>166</v>
          </cell>
          <cell r="W700" t="str">
            <v>MS</v>
          </cell>
          <cell r="X700">
            <v>0.37200000000000005</v>
          </cell>
          <cell r="Y700">
            <v>0.25</v>
          </cell>
          <cell r="Z700">
            <v>3.3689155938076417E-4</v>
          </cell>
          <cell r="AA700">
            <v>40451</v>
          </cell>
          <cell r="AB700">
            <v>-371.99</v>
          </cell>
          <cell r="AC700">
            <v>3.3E-3</v>
          </cell>
          <cell r="AD700">
            <v>1</v>
          </cell>
          <cell r="AE700">
            <v>100.045</v>
          </cell>
          <cell r="AF700" t="str">
            <v>AAA</v>
          </cell>
          <cell r="AG700">
            <v>100.18</v>
          </cell>
          <cell r="AH700">
            <v>0.3</v>
          </cell>
          <cell r="AI700">
            <v>0.3</v>
          </cell>
          <cell r="AJ700">
            <v>4.04269871256917E-4</v>
          </cell>
          <cell r="AK700">
            <v>5.008155744963003E-4</v>
          </cell>
          <cell r="AL700" t="str">
            <v>AAA</v>
          </cell>
          <cell r="AM700" t="str">
            <v>Aaa</v>
          </cell>
          <cell r="AN700" t="str">
            <v>AAA</v>
          </cell>
          <cell r="AO700" t="str">
            <v>Financial</v>
          </cell>
          <cell r="AP700" t="str">
            <v>Banks</v>
          </cell>
          <cell r="AQ700" t="str">
            <v>UNITED STATES</v>
          </cell>
          <cell r="AR700" t="str">
            <v>#N/A Field Not Applicable</v>
          </cell>
        </row>
        <row r="701">
          <cell r="A701" t="str">
            <v>CP Ltd</v>
          </cell>
          <cell r="B701" t="str">
            <v>HSBC CP Ltd</v>
          </cell>
          <cell r="C701" t="str">
            <v>13400012</v>
          </cell>
          <cell r="D701" t="str">
            <v>USD</v>
          </cell>
          <cell r="E701" t="str">
            <v>150</v>
          </cell>
          <cell r="F701" t="str">
            <v>085</v>
          </cell>
          <cell r="G701" t="str">
            <v>KFW</v>
          </cell>
          <cell r="H701" t="str">
            <v>FRN 02 MAR 2011</v>
          </cell>
          <cell r="I701" t="str">
            <v>B48245ABT7</v>
          </cell>
          <cell r="J701" t="str">
            <v>B</v>
          </cell>
          <cell r="K701" t="str">
            <v>FLR</v>
          </cell>
          <cell r="L701">
            <v>919.35</v>
          </cell>
          <cell r="M701">
            <v>2002605.22</v>
          </cell>
          <cell r="N701">
            <v>2008964</v>
          </cell>
          <cell r="O701">
            <v>2001160</v>
          </cell>
          <cell r="P701">
            <v>2000000</v>
          </cell>
          <cell r="Q701">
            <v>2002079.35</v>
          </cell>
          <cell r="R701" t="str">
            <v>MJSD  2</v>
          </cell>
          <cell r="S701">
            <v>40604</v>
          </cell>
          <cell r="T701">
            <v>2011</v>
          </cell>
          <cell r="U701">
            <v>3</v>
          </cell>
          <cell r="V701">
            <v>153</v>
          </cell>
          <cell r="W701" t="str">
            <v>MS</v>
          </cell>
          <cell r="X701">
            <v>0.57099999999999995</v>
          </cell>
          <cell r="Y701">
            <v>0.25</v>
          </cell>
          <cell r="Z701">
            <v>2.2475792149887213E-4</v>
          </cell>
          <cell r="AA701">
            <v>40451</v>
          </cell>
          <cell r="AB701">
            <v>-1445.22</v>
          </cell>
          <cell r="AC701">
            <v>2.8999999999999998E-3</v>
          </cell>
          <cell r="AD701">
            <v>1</v>
          </cell>
          <cell r="AE701">
            <v>100.05799999999999</v>
          </cell>
          <cell r="AF701" t="str">
            <v>AAA</v>
          </cell>
          <cell r="AG701">
            <v>100.44799999999999</v>
          </cell>
          <cell r="AH701">
            <v>0.3</v>
          </cell>
          <cell r="AI701">
            <v>0.4</v>
          </cell>
          <cell r="AJ701">
            <v>2.6970950579864654E-4</v>
          </cell>
          <cell r="AK701">
            <v>3.341201773797812E-4</v>
          </cell>
          <cell r="AL701" t="str">
            <v>AAA</v>
          </cell>
          <cell r="AM701" t="str">
            <v>Aaa</v>
          </cell>
          <cell r="AN701" t="str">
            <v>AAA</v>
          </cell>
          <cell r="AO701" t="str">
            <v>Financial</v>
          </cell>
          <cell r="AP701" t="str">
            <v>Banks</v>
          </cell>
          <cell r="AQ701" t="str">
            <v>GERMANY</v>
          </cell>
          <cell r="AR701" t="str">
            <v>#N/A Field Not Applicable</v>
          </cell>
        </row>
        <row r="702">
          <cell r="A702" t="str">
            <v>CP Ltd</v>
          </cell>
          <cell r="B702" t="str">
            <v>HSBC CP Ltd</v>
          </cell>
          <cell r="C702" t="str">
            <v>13400012</v>
          </cell>
          <cell r="D702" t="str">
            <v>USD</v>
          </cell>
          <cell r="E702" t="str">
            <v>250</v>
          </cell>
          <cell r="F702" t="str">
            <v>085</v>
          </cell>
          <cell r="G702" t="str">
            <v>SVENSKA HANDELSBANKE</v>
          </cell>
          <cell r="H702" t="str">
            <v>FRN 14 SEP 2012</v>
          </cell>
          <cell r="I702" t="str">
            <v>B86959LAC7</v>
          </cell>
          <cell r="J702" t="str">
            <v>B</v>
          </cell>
          <cell r="K702" t="str">
            <v>FLR</v>
          </cell>
          <cell r="L702">
            <v>610.20000000000005</v>
          </cell>
          <cell r="M702">
            <v>1000000</v>
          </cell>
          <cell r="N702">
            <v>1000000</v>
          </cell>
          <cell r="O702">
            <v>1003850</v>
          </cell>
          <cell r="P702">
            <v>1000000</v>
          </cell>
          <cell r="Q702">
            <v>1004460.2</v>
          </cell>
          <cell r="R702" t="str">
            <v>MJSD 14</v>
          </cell>
          <cell r="S702">
            <v>41166</v>
          </cell>
          <cell r="T702">
            <v>2012</v>
          </cell>
          <cell r="U702">
            <v>9</v>
          </cell>
          <cell r="V702">
            <v>715</v>
          </cell>
          <cell r="W702" t="str">
            <v>MS</v>
          </cell>
          <cell r="X702">
            <v>1.2920000000000003</v>
          </cell>
          <cell r="Y702">
            <v>0.25</v>
          </cell>
          <cell r="Z702">
            <v>1.1223276522712356E-4</v>
          </cell>
          <cell r="AA702">
            <v>40451</v>
          </cell>
          <cell r="AB702">
            <v>3850</v>
          </cell>
          <cell r="AC702">
            <v>4.24E-2</v>
          </cell>
          <cell r="AD702">
            <v>1</v>
          </cell>
          <cell r="AE702">
            <v>100.38500000000001</v>
          </cell>
          <cell r="AF702" t="str">
            <v>AA-</v>
          </cell>
          <cell r="AG702">
            <v>100</v>
          </cell>
          <cell r="AH702">
            <v>1.3</v>
          </cell>
          <cell r="AI702">
            <v>1.1000000000000001</v>
          </cell>
          <cell r="AJ702">
            <v>5.836103791810425E-4</v>
          </cell>
          <cell r="AK702">
            <v>7.2298528312986817E-4</v>
          </cell>
          <cell r="AL702" t="str">
            <v>AA-</v>
          </cell>
          <cell r="AM702" t="str">
            <v>Aa2</v>
          </cell>
          <cell r="AN702" t="str">
            <v>AA-</v>
          </cell>
          <cell r="AO702" t="str">
            <v>Financial</v>
          </cell>
          <cell r="AP702" t="str">
            <v>Banks</v>
          </cell>
          <cell r="AQ702" t="str">
            <v>SWEDEN</v>
          </cell>
          <cell r="AR702" t="str">
            <v>#N/A Field Not Applicable</v>
          </cell>
        </row>
        <row r="703">
          <cell r="A703" t="str">
            <v>CP Inc</v>
          </cell>
          <cell r="B703" t="str">
            <v>Treasury - Partners</v>
          </cell>
          <cell r="C703" t="str">
            <v>13401822</v>
          </cell>
          <cell r="D703" t="str">
            <v>USD</v>
          </cell>
          <cell r="E703" t="str">
            <v>015</v>
          </cell>
          <cell r="F703" t="str">
            <v>085</v>
          </cell>
          <cell r="G703" t="str">
            <v>BERKSHIRE HATHAWAY F</v>
          </cell>
          <cell r="H703" t="str">
            <v>FLTG JAN 13 12</v>
          </cell>
          <cell r="I703" t="str">
            <v>084664BM2</v>
          </cell>
          <cell r="J703" t="str">
            <v>B</v>
          </cell>
          <cell r="K703" t="str">
            <v>FLR</v>
          </cell>
          <cell r="L703">
            <v>2172.6999999999998</v>
          </cell>
          <cell r="M703">
            <v>1502024.64</v>
          </cell>
          <cell r="N703">
            <v>1502370</v>
          </cell>
          <cell r="O703">
            <v>1500703.13</v>
          </cell>
          <cell r="P703">
            <v>1500000</v>
          </cell>
          <cell r="Q703">
            <v>1502875.83</v>
          </cell>
          <cell r="R703" t="str">
            <v>JAJO 13</v>
          </cell>
          <cell r="S703">
            <v>40921</v>
          </cell>
          <cell r="T703">
            <v>2012</v>
          </cell>
          <cell r="U703">
            <v>1</v>
          </cell>
          <cell r="V703">
            <v>470</v>
          </cell>
          <cell r="W703" t="str">
            <v>MS</v>
          </cell>
          <cell r="X703">
            <v>0.65200000000000002</v>
          </cell>
          <cell r="Y703">
            <v>0.08</v>
          </cell>
          <cell r="Z703">
            <v>5.3944441211671924E-5</v>
          </cell>
          <cell r="AA703">
            <v>40451</v>
          </cell>
          <cell r="AB703">
            <v>-1321.52</v>
          </cell>
          <cell r="AC703">
            <v>1.9599999999999999E-2</v>
          </cell>
          <cell r="AD703">
            <v>1</v>
          </cell>
          <cell r="AE703">
            <v>100.04700000000001</v>
          </cell>
          <cell r="AF703" t="str">
            <v>AA+</v>
          </cell>
          <cell r="AG703">
            <v>100.15799999999999</v>
          </cell>
          <cell r="AH703">
            <v>0.3</v>
          </cell>
          <cell r="AI703">
            <v>0.6</v>
          </cell>
          <cell r="AJ703">
            <v>2.0229165454376969E-4</v>
          </cell>
          <cell r="AK703">
            <v>2.5060193298887033E-4</v>
          </cell>
          <cell r="AL703" t="str">
            <v>AA+</v>
          </cell>
          <cell r="AM703" t="str">
            <v>Aa2</v>
          </cell>
          <cell r="AN703" t="str">
            <v>AA+</v>
          </cell>
          <cell r="AO703" t="str">
            <v>Financial</v>
          </cell>
          <cell r="AP703" t="str">
            <v>Insurance</v>
          </cell>
          <cell r="AQ703" t="str">
            <v>UNITED STATES</v>
          </cell>
          <cell r="AR703" t="str">
            <v>#N/A Field Not Applicable</v>
          </cell>
        </row>
        <row r="704">
          <cell r="A704" t="str">
            <v>CP Inc</v>
          </cell>
          <cell r="B704" t="str">
            <v>ARS</v>
          </cell>
          <cell r="C704" t="str">
            <v>13404352</v>
          </cell>
          <cell r="D704" t="str">
            <v>USD</v>
          </cell>
          <cell r="E704" t="str">
            <v>015</v>
          </cell>
          <cell r="F704" t="str">
            <v>085</v>
          </cell>
          <cell r="G704" t="str">
            <v>ATHILON CAPITAL CORP</v>
          </cell>
          <cell r="H704" t="str">
            <v>FRN 9 AUG 2035</v>
          </cell>
          <cell r="I704" t="str">
            <v>B047468AC7</v>
          </cell>
          <cell r="J704" t="str">
            <v>B</v>
          </cell>
          <cell r="K704" t="str">
            <v>FLR</v>
          </cell>
          <cell r="L704">
            <v>5369.65</v>
          </cell>
          <cell r="M704">
            <v>5000000</v>
          </cell>
          <cell r="N704">
            <v>5000000</v>
          </cell>
          <cell r="O704">
            <v>3833050</v>
          </cell>
          <cell r="P704">
            <v>5000000</v>
          </cell>
          <cell r="Q704">
            <v>3838419.65</v>
          </cell>
          <cell r="R704" t="str">
            <v>M JAN  9</v>
          </cell>
          <cell r="S704">
            <v>49530</v>
          </cell>
          <cell r="T704">
            <v>2035</v>
          </cell>
          <cell r="U704">
            <v>8</v>
          </cell>
          <cell r="V704">
            <v>9079</v>
          </cell>
          <cell r="W704" t="str">
            <v>MS</v>
          </cell>
          <cell r="X704">
            <v>1.7569999999999999</v>
          </cell>
          <cell r="Y704">
            <v>0.08</v>
          </cell>
          <cell r="Z704">
            <v>1.7957242436339769E-4</v>
          </cell>
          <cell r="AA704">
            <v>40451</v>
          </cell>
          <cell r="AB704">
            <v>-1166950</v>
          </cell>
          <cell r="AC704">
            <v>0</v>
          </cell>
          <cell r="AD704">
            <v>1</v>
          </cell>
          <cell r="AE704">
            <v>76.661000000000001</v>
          </cell>
          <cell r="AF704" t="str">
            <v>CCC+</v>
          </cell>
          <cell r="AG704">
            <v>100</v>
          </cell>
          <cell r="AH704">
            <v>1.8</v>
          </cell>
          <cell r="AI704">
            <v>-278.3</v>
          </cell>
          <cell r="AJ704">
            <v>4.040379548176448E-3</v>
          </cell>
          <cell r="AK704">
            <v>5.0052827293606255E-3</v>
          </cell>
          <cell r="AL704" t="str">
            <v>CCC+</v>
          </cell>
          <cell r="AM704" t="str">
            <v>B3</v>
          </cell>
          <cell r="AN704" t="str">
            <v>CCC+</v>
          </cell>
          <cell r="AO704" t="str">
            <v>Financial</v>
          </cell>
          <cell r="AP704" t="str">
            <v>Diversified Finan Serv</v>
          </cell>
          <cell r="AQ704" t="str">
            <v>UNITED STATES</v>
          </cell>
          <cell r="AR704" t="str">
            <v>#N/A Field Not Applicable</v>
          </cell>
        </row>
        <row r="705">
          <cell r="A705" t="str">
            <v>CP Inc</v>
          </cell>
          <cell r="B705" t="str">
            <v>ARS</v>
          </cell>
          <cell r="C705" t="str">
            <v>13404352</v>
          </cell>
          <cell r="D705" t="str">
            <v>USD</v>
          </cell>
          <cell r="E705" t="str">
            <v>015</v>
          </cell>
          <cell r="F705" t="str">
            <v>085</v>
          </cell>
          <cell r="G705" t="str">
            <v>BALLANTYNE RE PLC</v>
          </cell>
          <cell r="H705" t="str">
            <v>FRN 02 MAY 2036</v>
          </cell>
          <cell r="I705" t="str">
            <v>B058521AG0</v>
          </cell>
          <cell r="J705" t="str">
            <v>B</v>
          </cell>
          <cell r="K705" t="str">
            <v>FLR</v>
          </cell>
          <cell r="L705">
            <v>4766.83</v>
          </cell>
          <cell r="M705">
            <v>4000000</v>
          </cell>
          <cell r="N705">
            <v>4000000</v>
          </cell>
          <cell r="O705">
            <v>3948080</v>
          </cell>
          <cell r="P705">
            <v>4000000</v>
          </cell>
          <cell r="Q705">
            <v>3952846.83</v>
          </cell>
          <cell r="R705" t="str">
            <v>M JAN 12</v>
          </cell>
          <cell r="S705">
            <v>49797</v>
          </cell>
          <cell r="T705">
            <v>2036</v>
          </cell>
          <cell r="U705">
            <v>5</v>
          </cell>
          <cell r="V705">
            <v>9346</v>
          </cell>
          <cell r="W705" t="str">
            <v>MS</v>
          </cell>
          <cell r="X705">
            <v>2.2570000000000001</v>
          </cell>
          <cell r="Y705">
            <v>0.08</v>
          </cell>
          <cell r="Z705">
            <v>1.4365793949071816E-4</v>
          </cell>
          <cell r="AA705">
            <v>40451</v>
          </cell>
          <cell r="AB705">
            <v>-51920</v>
          </cell>
          <cell r="AC705">
            <v>0</v>
          </cell>
          <cell r="AD705">
            <v>1</v>
          </cell>
          <cell r="AE705">
            <v>98.702000000000012</v>
          </cell>
          <cell r="AF705" t="str">
            <v>CC</v>
          </cell>
          <cell r="AG705">
            <v>100</v>
          </cell>
          <cell r="AH705">
            <v>2.2999999999999998</v>
          </cell>
          <cell r="AI705">
            <v>-13.3</v>
          </cell>
          <cell r="AJ705">
            <v>4.130165760358147E-3</v>
          </cell>
          <cell r="AK705">
            <v>5.1165112344575287E-3</v>
          </cell>
          <cell r="AL705" t="str">
            <v>CCu</v>
          </cell>
          <cell r="AM705" t="str">
            <v>WR</v>
          </cell>
          <cell r="AN705" t="str">
            <v>CCu</v>
          </cell>
          <cell r="AO705" t="str">
            <v>Financial</v>
          </cell>
          <cell r="AP705" t="str">
            <v>Diversified Finan Serv</v>
          </cell>
          <cell r="AQ705" t="str">
            <v>UNITED STATES</v>
          </cell>
          <cell r="AR705" t="str">
            <v>#N/A Field Not Applicable</v>
          </cell>
        </row>
        <row r="706">
          <cell r="A706" t="str">
            <v>CP Inc</v>
          </cell>
          <cell r="B706" t="str">
            <v>ARS</v>
          </cell>
          <cell r="C706" t="str">
            <v>13404352</v>
          </cell>
          <cell r="D706" t="str">
            <v>USD</v>
          </cell>
          <cell r="E706" t="str">
            <v>015</v>
          </cell>
          <cell r="F706" t="str">
            <v>085</v>
          </cell>
          <cell r="G706" t="str">
            <v>DOUBLE OAK CAP TRUST</v>
          </cell>
          <cell r="H706" t="str">
            <v>FRN 16 JUL 2052 144A</v>
          </cell>
          <cell r="I706" t="str">
            <v>B25857BAA4</v>
          </cell>
          <cell r="J706" t="str">
            <v>B</v>
          </cell>
          <cell r="K706" t="str">
            <v>FLR</v>
          </cell>
          <cell r="L706">
            <v>5956.87</v>
          </cell>
          <cell r="M706">
            <v>5000000</v>
          </cell>
          <cell r="N706">
            <v>5000000</v>
          </cell>
          <cell r="O706">
            <v>4611600</v>
          </cell>
          <cell r="P706">
            <v>5000000</v>
          </cell>
          <cell r="Q706">
            <v>4617556.87</v>
          </cell>
          <cell r="R706" t="str">
            <v>M JAN 12</v>
          </cell>
          <cell r="S706">
            <v>55716</v>
          </cell>
          <cell r="T706">
            <v>2052</v>
          </cell>
          <cell r="U706">
            <v>7</v>
          </cell>
          <cell r="V706">
            <v>15265</v>
          </cell>
          <cell r="W706" t="str">
            <v>MS</v>
          </cell>
          <cell r="X706">
            <v>2.2570000000000001</v>
          </cell>
          <cell r="Y706">
            <v>0.08</v>
          </cell>
          <cell r="Z706">
            <v>1.7957242436339769E-4</v>
          </cell>
          <cell r="AA706">
            <v>40451</v>
          </cell>
          <cell r="AB706">
            <v>-388400</v>
          </cell>
          <cell r="AC706">
            <v>0</v>
          </cell>
          <cell r="AD706">
            <v>1</v>
          </cell>
          <cell r="AE706">
            <v>92.232000000000014</v>
          </cell>
          <cell r="AF706" t="str">
            <v>A-</v>
          </cell>
          <cell r="AG706">
            <v>100</v>
          </cell>
          <cell r="AH706">
            <v>2.2999999999999998</v>
          </cell>
          <cell r="AI706">
            <v>-91</v>
          </cell>
          <cell r="AJ706">
            <v>5.1627072004476835E-3</v>
          </cell>
          <cell r="AK706">
            <v>6.3956390430719105E-3</v>
          </cell>
          <cell r="AL706" t="str">
            <v>A-</v>
          </cell>
          <cell r="AM706" t="str">
            <v>WR</v>
          </cell>
          <cell r="AN706" t="str">
            <v>A-</v>
          </cell>
          <cell r="AO706" t="str">
            <v>Financial</v>
          </cell>
          <cell r="AP706" t="str">
            <v>Diversified Finan Serv</v>
          </cell>
          <cell r="AQ706" t="str">
            <v>UNITED STATES</v>
          </cell>
          <cell r="AR706" t="str">
            <v>#N/A Field Not Applicable</v>
          </cell>
        </row>
        <row r="707">
          <cell r="A707" t="str">
            <v>CP Inc</v>
          </cell>
          <cell r="B707" t="str">
            <v>ARS</v>
          </cell>
          <cell r="C707" t="str">
            <v>13404352</v>
          </cell>
          <cell r="D707" t="str">
            <v>USD</v>
          </cell>
          <cell r="E707" t="str">
            <v>015</v>
          </cell>
          <cell r="F707" t="str">
            <v>085</v>
          </cell>
          <cell r="G707" t="str">
            <v>INC MONEY MARKETS SE</v>
          </cell>
          <cell r="H707" t="str">
            <v>FRN 28 FEB 2036</v>
          </cell>
          <cell r="I707" t="str">
            <v>B45805CAA3</v>
          </cell>
          <cell r="J707" t="str">
            <v>B</v>
          </cell>
          <cell r="K707" t="str">
            <v>FLR</v>
          </cell>
          <cell r="L707">
            <v>5793.84</v>
          </cell>
          <cell r="M707">
            <v>4200000</v>
          </cell>
          <cell r="N707">
            <v>4200000</v>
          </cell>
          <cell r="O707">
            <v>3838338</v>
          </cell>
          <cell r="P707">
            <v>4200000</v>
          </cell>
          <cell r="Q707">
            <v>3844131.84</v>
          </cell>
          <cell r="R707" t="str">
            <v>M JAN  9</v>
          </cell>
          <cell r="S707">
            <v>49733</v>
          </cell>
          <cell r="T707">
            <v>2036</v>
          </cell>
          <cell r="U707">
            <v>2</v>
          </cell>
          <cell r="V707">
            <v>9282</v>
          </cell>
          <cell r="W707" t="str">
            <v>MS</v>
          </cell>
          <cell r="X707">
            <v>2.2570000000000001</v>
          </cell>
          <cell r="Y707">
            <v>0.08</v>
          </cell>
          <cell r="Z707">
            <v>1.5084083646525406E-4</v>
          </cell>
          <cell r="AA707">
            <v>40451</v>
          </cell>
          <cell r="AB707">
            <v>-361662</v>
          </cell>
          <cell r="AC707">
            <v>0</v>
          </cell>
          <cell r="AD707">
            <v>1</v>
          </cell>
          <cell r="AE707">
            <v>91.388999999999996</v>
          </cell>
          <cell r="AF707" t="str">
            <v>A</v>
          </cell>
          <cell r="AG707">
            <v>100</v>
          </cell>
          <cell r="AH707">
            <v>2.2000000000000002</v>
          </cell>
          <cell r="AI707">
            <v>-101.1</v>
          </cell>
          <cell r="AJ707">
            <v>4.148123002794487E-3</v>
          </cell>
          <cell r="AK707">
            <v>5.138756935476909E-3</v>
          </cell>
          <cell r="AL707" t="str">
            <v xml:space="preserve">A </v>
          </cell>
          <cell r="AM707" t="str">
            <v>WR</v>
          </cell>
          <cell r="AN707" t="str">
            <v xml:space="preserve">A </v>
          </cell>
          <cell r="AO707" t="str">
            <v>Financial</v>
          </cell>
          <cell r="AP707" t="str">
            <v>Diversified Finan Serv</v>
          </cell>
          <cell r="AQ707" t="str">
            <v>UNITED STATES</v>
          </cell>
          <cell r="AR707" t="str">
            <v>#N/A Field Not Applicable</v>
          </cell>
        </row>
        <row r="708">
          <cell r="A708" t="str">
            <v>CP Ltd</v>
          </cell>
          <cell r="B708" t="str">
            <v>BlackRock</v>
          </cell>
          <cell r="C708" t="str">
            <v>13407172</v>
          </cell>
          <cell r="D708" t="str">
            <v>USD</v>
          </cell>
          <cell r="E708" t="str">
            <v>015</v>
          </cell>
          <cell r="F708" t="str">
            <v>085</v>
          </cell>
          <cell r="G708" t="str">
            <v>BERKSHIRE HATHAWAY F</v>
          </cell>
          <cell r="H708" t="str">
            <v>FLTG JAN 13 12</v>
          </cell>
          <cell r="I708" t="str">
            <v>084664BM2</v>
          </cell>
          <cell r="J708" t="str">
            <v>B</v>
          </cell>
          <cell r="K708" t="str">
            <v>FLR</v>
          </cell>
          <cell r="L708">
            <v>2433.42</v>
          </cell>
          <cell r="M708">
            <v>1680000</v>
          </cell>
          <cell r="N708">
            <v>1680000</v>
          </cell>
          <cell r="O708">
            <v>1680787.5</v>
          </cell>
          <cell r="P708">
            <v>1680000</v>
          </cell>
          <cell r="Q708">
            <v>1683220.92</v>
          </cell>
          <cell r="R708" t="str">
            <v>JAJO 13</v>
          </cell>
          <cell r="S708">
            <v>40921</v>
          </cell>
          <cell r="T708">
            <v>2012</v>
          </cell>
          <cell r="U708">
            <v>1</v>
          </cell>
          <cell r="V708">
            <v>470</v>
          </cell>
          <cell r="W708" t="str">
            <v>MS</v>
          </cell>
          <cell r="X708">
            <v>0.65200000000000002</v>
          </cell>
          <cell r="Y708">
            <v>0.08</v>
          </cell>
          <cell r="Z708">
            <v>6.0336334586101622E-5</v>
          </cell>
          <cell r="AA708">
            <v>40451</v>
          </cell>
          <cell r="AB708">
            <v>787.5</v>
          </cell>
          <cell r="AC708">
            <v>1.9599999999999999E-2</v>
          </cell>
          <cell r="AD708">
            <v>1</v>
          </cell>
          <cell r="AE708">
            <v>100.04700000000001</v>
          </cell>
          <cell r="AF708" t="str">
            <v>AA+</v>
          </cell>
          <cell r="AG708">
            <v>100</v>
          </cell>
          <cell r="AH708">
            <v>0.7</v>
          </cell>
          <cell r="AI708">
            <v>0.6</v>
          </cell>
          <cell r="AJ708">
            <v>5.2794292762838924E-4</v>
          </cell>
          <cell r="AK708">
            <v>6.5402360996978843E-4</v>
          </cell>
          <cell r="AL708" t="str">
            <v>AA+</v>
          </cell>
          <cell r="AM708" t="str">
            <v>Aa2</v>
          </cell>
          <cell r="AN708" t="str">
            <v>AA+</v>
          </cell>
          <cell r="AO708" t="str">
            <v>Financial</v>
          </cell>
          <cell r="AP708" t="str">
            <v>Insurance</v>
          </cell>
          <cell r="AQ708" t="str">
            <v>UNITED STATES</v>
          </cell>
          <cell r="AR708" t="str">
            <v>#N/A Field Not Applicable</v>
          </cell>
        </row>
        <row r="709">
          <cell r="A709" t="str">
            <v>CP Ltd</v>
          </cell>
          <cell r="B709" t="str">
            <v>BlackRock</v>
          </cell>
          <cell r="C709" t="str">
            <v>13407172</v>
          </cell>
          <cell r="D709" t="str">
            <v>USD</v>
          </cell>
          <cell r="E709" t="str">
            <v>600</v>
          </cell>
          <cell r="F709" t="str">
            <v>085</v>
          </cell>
          <cell r="G709" t="str">
            <v>AFRICAN DEV BANK</v>
          </cell>
          <cell r="H709" t="str">
            <v>FRN 23 MAR 2011</v>
          </cell>
          <cell r="I709" t="str">
            <v>B008281AW7</v>
          </cell>
          <cell r="J709" t="str">
            <v>B</v>
          </cell>
          <cell r="K709" t="str">
            <v>FLR</v>
          </cell>
          <cell r="L709">
            <v>299.83</v>
          </cell>
          <cell r="M709">
            <v>2503000.4700000002</v>
          </cell>
          <cell r="N709">
            <v>2507770</v>
          </cell>
          <cell r="O709">
            <v>2498225</v>
          </cell>
          <cell r="P709">
            <v>2500000</v>
          </cell>
          <cell r="Q709">
            <v>2498524.83</v>
          </cell>
          <cell r="R709" t="str">
            <v>MJSD 23</v>
          </cell>
          <cell r="S709">
            <v>40625</v>
          </cell>
          <cell r="T709">
            <v>2011</v>
          </cell>
          <cell r="U709">
            <v>3</v>
          </cell>
          <cell r="V709">
            <v>174</v>
          </cell>
          <cell r="W709" t="str">
            <v>MS</v>
          </cell>
          <cell r="X709">
            <v>0.54</v>
          </cell>
          <cell r="Y709">
            <v>0.25</v>
          </cell>
          <cell r="Z709">
            <v>2.8091866411288996E-4</v>
          </cell>
          <cell r="AA709">
            <v>40451</v>
          </cell>
          <cell r="AB709">
            <v>-4775.47</v>
          </cell>
          <cell r="AC709">
            <v>3.4999999999999996E-3</v>
          </cell>
          <cell r="AD709">
            <v>1</v>
          </cell>
          <cell r="AE709">
            <v>99.929000000000002</v>
          </cell>
          <cell r="AF709" t="str">
            <v>AAA</v>
          </cell>
          <cell r="AG709">
            <v>100.31100000000001</v>
          </cell>
          <cell r="AH709">
            <v>0.2</v>
          </cell>
          <cell r="AI709">
            <v>0.7</v>
          </cell>
          <cell r="AJ709">
            <v>2.2473493129031196E-4</v>
          </cell>
          <cell r="AK709">
            <v>2.784050005349451E-4</v>
          </cell>
          <cell r="AL709" t="str">
            <v>AAA</v>
          </cell>
          <cell r="AM709" t="str">
            <v>Aaa</v>
          </cell>
          <cell r="AN709" t="str">
            <v>AAA</v>
          </cell>
          <cell r="AO709" t="str">
            <v>Government</v>
          </cell>
          <cell r="AP709" t="str">
            <v>Multi-National</v>
          </cell>
          <cell r="AQ709" t="str">
            <v>SNAT</v>
          </cell>
          <cell r="AR709" t="str">
            <v>#N/A Field Not Applicable</v>
          </cell>
        </row>
        <row r="710">
          <cell r="A710" t="str">
            <v>CP Ltd</v>
          </cell>
          <cell r="B710" t="str">
            <v>BlackRock</v>
          </cell>
          <cell r="C710" t="str">
            <v>13407172</v>
          </cell>
          <cell r="D710" t="str">
            <v>USD</v>
          </cell>
          <cell r="E710" t="str">
            <v>005</v>
          </cell>
          <cell r="F710" t="str">
            <v>085</v>
          </cell>
          <cell r="G710" t="str">
            <v>BANK OF NOVA SCOTIA</v>
          </cell>
          <cell r="H710" t="str">
            <v>FRN 06 JUL 2011</v>
          </cell>
          <cell r="I710" t="str">
            <v>B06416PS75</v>
          </cell>
          <cell r="J710" t="str">
            <v>B</v>
          </cell>
          <cell r="K710" t="str">
            <v>FLR</v>
          </cell>
          <cell r="L710">
            <v>2943.47</v>
          </cell>
          <cell r="M710">
            <v>2198804.23</v>
          </cell>
          <cell r="N710">
            <v>2198081.6</v>
          </cell>
          <cell r="O710">
            <v>2199997.7999999998</v>
          </cell>
          <cell r="P710">
            <v>2200000</v>
          </cell>
          <cell r="Q710">
            <v>2202941.27</v>
          </cell>
          <cell r="R710" t="str">
            <v>JAJO  6</v>
          </cell>
          <cell r="S710">
            <v>40730</v>
          </cell>
          <cell r="T710">
            <v>2011</v>
          </cell>
          <cell r="U710">
            <v>7</v>
          </cell>
          <cell r="V710">
            <v>279</v>
          </cell>
          <cell r="W710" t="str">
            <v>MS</v>
          </cell>
          <cell r="X710">
            <v>0.55400000000000005</v>
          </cell>
          <cell r="Y710">
            <v>0.08</v>
          </cell>
          <cell r="Z710">
            <v>7.8968921256318769E-5</v>
          </cell>
          <cell r="AA710">
            <v>40451</v>
          </cell>
          <cell r="AB710">
            <v>1193.57</v>
          </cell>
          <cell r="AC710">
            <v>7.7000000000000002E-3</v>
          </cell>
          <cell r="AD710">
            <v>1</v>
          </cell>
          <cell r="AE710">
            <v>100</v>
          </cell>
          <cell r="AF710" t="str">
            <v>AA-</v>
          </cell>
          <cell r="AG710">
            <v>99.912999999999997</v>
          </cell>
          <cell r="AH710">
            <v>0.4</v>
          </cell>
          <cell r="AI710">
            <v>0.6</v>
          </cell>
          <cell r="AJ710">
            <v>3.9484460628159393E-4</v>
          </cell>
          <cell r="AK710">
            <v>4.8913941500729283E-4</v>
          </cell>
          <cell r="AL710" t="str">
            <v>AA-</v>
          </cell>
          <cell r="AM710" t="str">
            <v>Aa1</v>
          </cell>
          <cell r="AN710" t="str">
            <v>AA-</v>
          </cell>
          <cell r="AO710" t="str">
            <v>Financial</v>
          </cell>
          <cell r="AP710" t="str">
            <v>Banks</v>
          </cell>
          <cell r="AQ710" t="str">
            <v>CANADA</v>
          </cell>
          <cell r="AR710" t="str">
            <v>#N/A Field Not Applicable</v>
          </cell>
        </row>
        <row r="711">
          <cell r="A711" t="str">
            <v>CP Ltd</v>
          </cell>
          <cell r="B711" t="str">
            <v>BlackRock</v>
          </cell>
          <cell r="C711" t="str">
            <v>13407172</v>
          </cell>
          <cell r="D711" t="str">
            <v>USD</v>
          </cell>
          <cell r="E711" t="str">
            <v>015</v>
          </cell>
          <cell r="F711" t="str">
            <v>085</v>
          </cell>
          <cell r="G711" t="str">
            <v>FREDDIE MAC</v>
          </cell>
          <cell r="H711" t="str">
            <v>FRN 01 FEB 2011</v>
          </cell>
          <cell r="I711" t="str">
            <v>B3128X8D41</v>
          </cell>
          <cell r="J711" t="str">
            <v>B</v>
          </cell>
          <cell r="K711" t="str">
            <v>FLR</v>
          </cell>
          <cell r="L711">
            <v>2713.58</v>
          </cell>
          <cell r="M711">
            <v>4998911.57</v>
          </cell>
          <cell r="N711">
            <v>4996425</v>
          </cell>
          <cell r="O711">
            <v>4999500</v>
          </cell>
          <cell r="P711">
            <v>5000000</v>
          </cell>
          <cell r="Q711">
            <v>5002213.58</v>
          </cell>
          <cell r="R711" t="str">
            <v>FMAN  2</v>
          </cell>
          <cell r="S711">
            <v>40575</v>
          </cell>
          <cell r="T711">
            <v>2011</v>
          </cell>
          <cell r="U711">
            <v>2</v>
          </cell>
          <cell r="V711">
            <v>124</v>
          </cell>
          <cell r="W711" t="str">
            <v>MS</v>
          </cell>
          <cell r="X711">
            <v>0.32600000000000001</v>
          </cell>
          <cell r="Y711">
            <v>0.17</v>
          </cell>
          <cell r="Z711">
            <v>3.81508334666334E-4</v>
          </cell>
          <cell r="AA711">
            <v>40451</v>
          </cell>
          <cell r="AB711">
            <v>588.42999999999995</v>
          </cell>
          <cell r="AC711">
            <v>2E-3</v>
          </cell>
          <cell r="AD711">
            <v>1</v>
          </cell>
          <cell r="AE711">
            <v>99.99</v>
          </cell>
          <cell r="AF711" t="str">
            <v>AAA</v>
          </cell>
          <cell r="AG711">
            <v>99.927999999999997</v>
          </cell>
          <cell r="AH711">
            <v>0.2</v>
          </cell>
          <cell r="AI711">
            <v>0.4</v>
          </cell>
          <cell r="AJ711">
            <v>4.4883333490156936E-4</v>
          </cell>
          <cell r="AK711">
            <v>5.5602146104271146E-4</v>
          </cell>
          <cell r="AL711" t="str">
            <v>AAA</v>
          </cell>
          <cell r="AM711" t="str">
            <v>Aaa</v>
          </cell>
          <cell r="AN711" t="str">
            <v>AAA</v>
          </cell>
          <cell r="AO711" t="str">
            <v>Government</v>
          </cell>
          <cell r="AP711" t="str">
            <v>Sovereign</v>
          </cell>
          <cell r="AQ711" t="str">
            <v>UNITED STATES</v>
          </cell>
          <cell r="AR711" t="str">
            <v>#N/A Field Not Applicable</v>
          </cell>
        </row>
        <row r="712">
          <cell r="A712" t="str">
            <v>CP Ltd</v>
          </cell>
          <cell r="B712" t="str">
            <v>BlackRock</v>
          </cell>
          <cell r="C712" t="str">
            <v>13407172</v>
          </cell>
          <cell r="D712" t="str">
            <v>USD</v>
          </cell>
          <cell r="E712" t="str">
            <v>015</v>
          </cell>
          <cell r="F712" t="str">
            <v>085</v>
          </cell>
          <cell r="G712" t="str">
            <v>JPMORGAN CHASE &amp; CO</v>
          </cell>
          <cell r="H712" t="str">
            <v>FRN 26 DEC 2012</v>
          </cell>
          <cell r="I712" t="str">
            <v>B481247AN4</v>
          </cell>
          <cell r="J712" t="str">
            <v>B</v>
          </cell>
          <cell r="K712" t="str">
            <v>FLR</v>
          </cell>
          <cell r="L712">
            <v>408.99</v>
          </cell>
          <cell r="M712">
            <v>5034853.59</v>
          </cell>
          <cell r="N712">
            <v>5042213.2300000004</v>
          </cell>
          <cell r="O712">
            <v>5032031.25</v>
          </cell>
          <cell r="P712">
            <v>5000000</v>
          </cell>
          <cell r="Q712">
            <v>5032440.24</v>
          </cell>
          <cell r="R712" t="str">
            <v>MJSD 26</v>
          </cell>
          <cell r="S712">
            <v>41269</v>
          </cell>
          <cell r="T712">
            <v>2012</v>
          </cell>
          <cell r="U712">
            <v>12</v>
          </cell>
          <cell r="V712">
            <v>818</v>
          </cell>
          <cell r="W712" t="str">
            <v>MS</v>
          </cell>
          <cell r="X712">
            <v>0.53900000000000003</v>
          </cell>
          <cell r="Y712">
            <v>0.25</v>
          </cell>
          <cell r="Z712">
            <v>5.6507554091941024E-4</v>
          </cell>
          <cell r="AA712">
            <v>40451</v>
          </cell>
          <cell r="AB712">
            <v>-2822.34</v>
          </cell>
          <cell r="AC712">
            <v>5.5399999999999998E-2</v>
          </cell>
          <cell r="AD712">
            <v>1</v>
          </cell>
          <cell r="AE712">
            <v>100.64100000000001</v>
          </cell>
          <cell r="AF712" t="str">
            <v>AAA</v>
          </cell>
          <cell r="AG712">
            <v>100.84399999999999</v>
          </cell>
          <cell r="AH712">
            <v>0.2</v>
          </cell>
          <cell r="AI712">
            <v>0.3</v>
          </cell>
          <cell r="AJ712">
            <v>4.5206043273552819E-4</v>
          </cell>
          <cell r="AK712">
            <v>5.6001923819747436E-4</v>
          </cell>
          <cell r="AL712" t="str">
            <v>AAA</v>
          </cell>
          <cell r="AM712" t="str">
            <v>Aaa</v>
          </cell>
          <cell r="AN712" t="str">
            <v>AAA</v>
          </cell>
          <cell r="AO712" t="str">
            <v>Financial</v>
          </cell>
          <cell r="AP712" t="str">
            <v>Banks</v>
          </cell>
          <cell r="AQ712" t="str">
            <v>UNITED STATES</v>
          </cell>
          <cell r="AR712" t="str">
            <v>#N/A Field Not Applicable</v>
          </cell>
        </row>
        <row r="713">
          <cell r="A713" t="str">
            <v>CP Ltd</v>
          </cell>
          <cell r="B713" t="str">
            <v>BlackRock</v>
          </cell>
          <cell r="C713" t="str">
            <v>13407172</v>
          </cell>
          <cell r="D713" t="str">
            <v>USD</v>
          </cell>
          <cell r="E713" t="str">
            <v>140</v>
          </cell>
          <cell r="F713" t="str">
            <v>085</v>
          </cell>
          <cell r="G713" t="str">
            <v>NORDEA BANK FINLAND</v>
          </cell>
          <cell r="H713" t="str">
            <v>FRN 14 OCT 2011</v>
          </cell>
          <cell r="I713" t="str">
            <v>B65556QST1</v>
          </cell>
          <cell r="J713" t="str">
            <v>B</v>
          </cell>
          <cell r="K713" t="str">
            <v>FLR</v>
          </cell>
          <cell r="L713">
            <v>2898.63</v>
          </cell>
          <cell r="M713">
            <v>1600000</v>
          </cell>
          <cell r="N713">
            <v>1600000</v>
          </cell>
          <cell r="O713">
            <v>1599752</v>
          </cell>
          <cell r="P713">
            <v>1600000</v>
          </cell>
          <cell r="Q713">
            <v>1602650.63</v>
          </cell>
          <cell r="R713" t="str">
            <v>JAJO 14</v>
          </cell>
          <cell r="S713">
            <v>40830</v>
          </cell>
          <cell r="T713">
            <v>2011</v>
          </cell>
          <cell r="U713">
            <v>10</v>
          </cell>
          <cell r="V713">
            <v>379</v>
          </cell>
          <cell r="W713" t="str">
            <v>MS</v>
          </cell>
          <cell r="X713">
            <v>0.82599999999999996</v>
          </cell>
          <cell r="Y713">
            <v>0.08</v>
          </cell>
          <cell r="Z713">
            <v>5.7463175796287258E-5</v>
          </cell>
          <cell r="AA713">
            <v>40451</v>
          </cell>
          <cell r="AB713">
            <v>-248</v>
          </cell>
          <cell r="AC713">
            <v>1.3300000000000001E-2</v>
          </cell>
          <cell r="AD713">
            <v>1</v>
          </cell>
          <cell r="AE713">
            <v>99.983999999999995</v>
          </cell>
          <cell r="AF713" t="str">
            <v>N/R</v>
          </cell>
          <cell r="AG713">
            <v>100</v>
          </cell>
          <cell r="AH713">
            <v>0.8</v>
          </cell>
          <cell r="AI713">
            <v>0.8</v>
          </cell>
          <cell r="AJ713">
            <v>5.7463175796287262E-4</v>
          </cell>
          <cell r="AK713">
            <v>7.1186243262017792E-4</v>
          </cell>
          <cell r="AL713" t="str">
            <v>NR</v>
          </cell>
          <cell r="AM713" t="str">
            <v>Aa2</v>
          </cell>
          <cell r="AN713" t="str">
            <v>NR</v>
          </cell>
          <cell r="AO713" t="str">
            <v>Financial</v>
          </cell>
          <cell r="AP713" t="str">
            <v>Banks</v>
          </cell>
          <cell r="AQ713" t="str">
            <v>FINLAND</v>
          </cell>
          <cell r="AR713" t="str">
            <v>#N/A Field Not Applicable</v>
          </cell>
        </row>
        <row r="714">
          <cell r="A714" t="str">
            <v>CP Ltd</v>
          </cell>
          <cell r="B714" t="str">
            <v>BlackRock</v>
          </cell>
          <cell r="C714" t="str">
            <v>13407172</v>
          </cell>
          <cell r="D714" t="str">
            <v>USD</v>
          </cell>
          <cell r="E714" t="str">
            <v>015</v>
          </cell>
          <cell r="F714" t="str">
            <v>085</v>
          </cell>
          <cell r="G714" t="str">
            <v>PEPSICO INC</v>
          </cell>
          <cell r="H714" t="str">
            <v>FRN 15 JUL 2011</v>
          </cell>
          <cell r="I714" t="str">
            <v>B713448BL1</v>
          </cell>
          <cell r="J714" t="str">
            <v>B</v>
          </cell>
          <cell r="K714" t="str">
            <v>FLR</v>
          </cell>
          <cell r="L714">
            <v>2409.0700000000002</v>
          </cell>
          <cell r="M714">
            <v>2000000</v>
          </cell>
          <cell r="N714">
            <v>2000000</v>
          </cell>
          <cell r="O714">
            <v>2001540</v>
          </cell>
          <cell r="P714">
            <v>2000000</v>
          </cell>
          <cell r="Q714">
            <v>2003949.07</v>
          </cell>
          <cell r="R714" t="str">
            <v>JAJO 15</v>
          </cell>
          <cell r="S714">
            <v>40739</v>
          </cell>
          <cell r="T714">
            <v>2011</v>
          </cell>
          <cell r="U714">
            <v>7</v>
          </cell>
          <cell r="V714">
            <v>288</v>
          </cell>
          <cell r="W714" t="str">
            <v>MS</v>
          </cell>
          <cell r="X714">
            <v>0.55600000000000005</v>
          </cell>
          <cell r="Y714">
            <v>0.08</v>
          </cell>
          <cell r="Z714">
            <v>7.1828969745359078E-5</v>
          </cell>
          <cell r="AA714">
            <v>40451</v>
          </cell>
          <cell r="AB714">
            <v>1540</v>
          </cell>
          <cell r="AC714">
            <v>8.199999999999999E-3</v>
          </cell>
          <cell r="AD714">
            <v>1</v>
          </cell>
          <cell r="AE714">
            <v>100.07700000000001</v>
          </cell>
          <cell r="AF714" t="str">
            <v>A-</v>
          </cell>
          <cell r="AG714">
            <v>100</v>
          </cell>
          <cell r="AH714">
            <v>0.6</v>
          </cell>
          <cell r="AI714">
            <v>0.5</v>
          </cell>
          <cell r="AJ714">
            <v>5.3871727309019312E-4</v>
          </cell>
          <cell r="AK714">
            <v>6.6737103058141678E-4</v>
          </cell>
          <cell r="AL714" t="str">
            <v>A-</v>
          </cell>
          <cell r="AM714" t="str">
            <v>Aa3</v>
          </cell>
          <cell r="AN714" t="str">
            <v>A-</v>
          </cell>
          <cell r="AO714" t="str">
            <v>Consumer, Non-cyclical</v>
          </cell>
          <cell r="AP714" t="str">
            <v>Beverages</v>
          </cell>
          <cell r="AQ714" t="str">
            <v>UNITED STATES</v>
          </cell>
          <cell r="AR714" t="str">
            <v>#N/A Field Not Applicable</v>
          </cell>
        </row>
        <row r="715">
          <cell r="A715" t="str">
            <v>CP Ltd</v>
          </cell>
          <cell r="B715" t="str">
            <v>BlackRock</v>
          </cell>
          <cell r="C715" t="str">
            <v>13407172</v>
          </cell>
          <cell r="D715" t="str">
            <v>USD</v>
          </cell>
          <cell r="E715" t="str">
            <v>250</v>
          </cell>
          <cell r="F715" t="str">
            <v>085</v>
          </cell>
          <cell r="G715" t="str">
            <v>SWEDBANK AB</v>
          </cell>
          <cell r="H715" t="str">
            <v>FRN 14 JAN 2013</v>
          </cell>
          <cell r="I715" t="str">
            <v>B87019EAK1</v>
          </cell>
          <cell r="J715" t="str">
            <v>B</v>
          </cell>
          <cell r="K715" t="str">
            <v>FLR</v>
          </cell>
          <cell r="L715">
            <v>4281.62</v>
          </cell>
          <cell r="M715">
            <v>2011573.1</v>
          </cell>
          <cell r="N715">
            <v>2015560</v>
          </cell>
          <cell r="O715">
            <v>1995460</v>
          </cell>
          <cell r="P715">
            <v>2000000</v>
          </cell>
          <cell r="Q715">
            <v>1999741.62</v>
          </cell>
          <cell r="R715" t="str">
            <v>JAJO 14</v>
          </cell>
          <cell r="S715">
            <v>41288</v>
          </cell>
          <cell r="T715">
            <v>2013</v>
          </cell>
          <cell r="U715">
            <v>1</v>
          </cell>
          <cell r="V715">
            <v>837</v>
          </cell>
          <cell r="W715" t="str">
            <v>MS</v>
          </cell>
          <cell r="X715">
            <v>0.97599999999999998</v>
          </cell>
          <cell r="Y715">
            <v>0.08</v>
          </cell>
          <cell r="Z715">
            <v>7.2244611670239085E-5</v>
          </cell>
          <cell r="AA715">
            <v>40451</v>
          </cell>
          <cell r="AB715">
            <v>-16113.1</v>
          </cell>
          <cell r="AC715">
            <v>5.6900000000000006E-2</v>
          </cell>
          <cell r="AD715">
            <v>1</v>
          </cell>
          <cell r="AE715">
            <v>99.772999999999996</v>
          </cell>
          <cell r="AF715" t="str">
            <v>AAA</v>
          </cell>
          <cell r="AG715">
            <v>100.77800000000001</v>
          </cell>
          <cell r="AH715">
            <v>0.5</v>
          </cell>
          <cell r="AI715">
            <v>1.1000000000000001</v>
          </cell>
          <cell r="AJ715">
            <v>4.5152882293899427E-4</v>
          </cell>
          <cell r="AK715">
            <v>5.5936067201535641E-4</v>
          </cell>
          <cell r="AL715" t="str">
            <v>AAA</v>
          </cell>
          <cell r="AM715" t="str">
            <v>Aaa</v>
          </cell>
          <cell r="AN715" t="str">
            <v>AAA</v>
          </cell>
          <cell r="AO715" t="str">
            <v>Financial</v>
          </cell>
          <cell r="AP715" t="str">
            <v>Banks</v>
          </cell>
          <cell r="AQ715" t="str">
            <v>SWEDEN</v>
          </cell>
          <cell r="AR715" t="str">
            <v>#N/A Field Not Applicable</v>
          </cell>
        </row>
        <row r="716">
          <cell r="A716" t="str">
            <v>CP Inc</v>
          </cell>
          <cell r="B716" t="str">
            <v>UBS</v>
          </cell>
          <cell r="C716" t="str">
            <v>13409102</v>
          </cell>
          <cell r="D716" t="str">
            <v>USD</v>
          </cell>
          <cell r="E716" t="str">
            <v>005</v>
          </cell>
          <cell r="F716" t="str">
            <v>085</v>
          </cell>
          <cell r="G716" t="str">
            <v>BANK OF NOVA SCOTIA</v>
          </cell>
          <cell r="H716" t="str">
            <v>FRN 06 JUL 2011</v>
          </cell>
          <cell r="I716" t="str">
            <v>B06416PS75</v>
          </cell>
          <cell r="J716" t="str">
            <v>B</v>
          </cell>
          <cell r="K716" t="str">
            <v>FLR</v>
          </cell>
          <cell r="L716">
            <v>1873.11</v>
          </cell>
          <cell r="M716">
            <v>1399239.05</v>
          </cell>
          <cell r="N716">
            <v>1398779.2</v>
          </cell>
          <cell r="O716">
            <v>1399998.6</v>
          </cell>
          <cell r="P716">
            <v>1400000</v>
          </cell>
          <cell r="Q716">
            <v>1401871.71</v>
          </cell>
          <cell r="R716" t="str">
            <v>JAJO  6</v>
          </cell>
          <cell r="S716">
            <v>40730</v>
          </cell>
          <cell r="T716">
            <v>2011</v>
          </cell>
          <cell r="U716">
            <v>7</v>
          </cell>
          <cell r="V716">
            <v>279</v>
          </cell>
          <cell r="W716" t="str">
            <v>MS</v>
          </cell>
          <cell r="X716">
            <v>0.55400000000000005</v>
          </cell>
          <cell r="Y716">
            <v>0.08</v>
          </cell>
          <cell r="Z716">
            <v>5.0252949694487493E-5</v>
          </cell>
          <cell r="AA716">
            <v>40451</v>
          </cell>
          <cell r="AB716">
            <v>759.55</v>
          </cell>
          <cell r="AC716">
            <v>7.7000000000000002E-3</v>
          </cell>
          <cell r="AD716">
            <v>1</v>
          </cell>
          <cell r="AE716">
            <v>100</v>
          </cell>
          <cell r="AF716" t="str">
            <v>AA-</v>
          </cell>
          <cell r="AG716">
            <v>99.912999999999997</v>
          </cell>
          <cell r="AH716">
            <v>0.4</v>
          </cell>
          <cell r="AI716">
            <v>0.6</v>
          </cell>
          <cell r="AJ716">
            <v>2.5126474847243742E-4</v>
          </cell>
          <cell r="AK716">
            <v>3.1127053560942085E-4</v>
          </cell>
          <cell r="AL716" t="str">
            <v>AA-</v>
          </cell>
          <cell r="AM716" t="str">
            <v>Aa1</v>
          </cell>
          <cell r="AN716" t="str">
            <v>AA-</v>
          </cell>
          <cell r="AO716" t="str">
            <v>Financial</v>
          </cell>
          <cell r="AP716" t="str">
            <v>Banks</v>
          </cell>
          <cell r="AQ716" t="str">
            <v>CANADA</v>
          </cell>
          <cell r="AR716" t="str">
            <v>#N/A Field Not Applicable</v>
          </cell>
        </row>
        <row r="717">
          <cell r="A717" t="str">
            <v>CP Inc</v>
          </cell>
          <cell r="B717" t="str">
            <v>UBS</v>
          </cell>
          <cell r="C717" t="str">
            <v>13409102</v>
          </cell>
          <cell r="D717" t="str">
            <v>USD</v>
          </cell>
          <cell r="E717" t="str">
            <v>015</v>
          </cell>
          <cell r="F717" t="str">
            <v>085</v>
          </cell>
          <cell r="G717" t="str">
            <v>CITIGROUP FUNDING</v>
          </cell>
          <cell r="H717" t="str">
            <v>FRN 30 MAR 2012</v>
          </cell>
          <cell r="I717" t="str">
            <v>B17314AAE2</v>
          </cell>
          <cell r="J717" t="str">
            <v>B</v>
          </cell>
          <cell r="K717" t="str">
            <v>ZZZ</v>
          </cell>
          <cell r="L717">
            <v>46.3</v>
          </cell>
          <cell r="M717">
            <v>2000000</v>
          </cell>
          <cell r="N717">
            <v>2000000</v>
          </cell>
          <cell r="O717">
            <v>2013940</v>
          </cell>
          <cell r="P717">
            <v>2000000</v>
          </cell>
          <cell r="Q717">
            <v>2013986.3</v>
          </cell>
          <cell r="R717" t="str">
            <v>MJSD 30</v>
          </cell>
          <cell r="S717">
            <v>40998</v>
          </cell>
          <cell r="T717">
            <v>2012</v>
          </cell>
          <cell r="U717">
            <v>3</v>
          </cell>
          <cell r="V717">
            <v>547</v>
          </cell>
          <cell r="W717" t="str">
            <v>MS</v>
          </cell>
          <cell r="X717">
            <v>0.83299999999999996</v>
          </cell>
          <cell r="Y717">
            <v>0.25</v>
          </cell>
          <cell r="Z717">
            <v>2.2446553045424712E-4</v>
          </cell>
          <cell r="AA717">
            <v>40451</v>
          </cell>
          <cell r="AB717">
            <v>13940</v>
          </cell>
          <cell r="AC717">
            <v>2.6099999999999998E-2</v>
          </cell>
          <cell r="AD717">
            <v>1</v>
          </cell>
          <cell r="AE717">
            <v>100.697</v>
          </cell>
          <cell r="AF717" t="str">
            <v>N/R</v>
          </cell>
          <cell r="AG717">
            <v>100</v>
          </cell>
          <cell r="AH717">
            <v>0.6</v>
          </cell>
          <cell r="AI717">
            <v>0.4</v>
          </cell>
          <cell r="AJ717">
            <v>5.3871727309019312E-4</v>
          </cell>
          <cell r="AK717">
            <v>6.6737103058141678E-4</v>
          </cell>
          <cell r="AL717" t="str">
            <v>NR</v>
          </cell>
          <cell r="AM717" t="str">
            <v>Aaa</v>
          </cell>
          <cell r="AN717" t="str">
            <v>NR</v>
          </cell>
          <cell r="AO717" t="str">
            <v>Financial</v>
          </cell>
          <cell r="AP717" t="str">
            <v>Diversified Finan Serv</v>
          </cell>
          <cell r="AQ717" t="str">
            <v>UNITED STATES</v>
          </cell>
          <cell r="AR717" t="str">
            <v>#N/A Field Not Applicable</v>
          </cell>
        </row>
        <row r="718">
          <cell r="A718" t="str">
            <v>CP Inc</v>
          </cell>
          <cell r="B718" t="str">
            <v>UBS</v>
          </cell>
          <cell r="C718" t="str">
            <v>13409102</v>
          </cell>
          <cell r="D718" t="str">
            <v>USD</v>
          </cell>
          <cell r="E718" t="str">
            <v>015</v>
          </cell>
          <cell r="F718" t="str">
            <v>085</v>
          </cell>
          <cell r="G718" t="str">
            <v>JPMORGAN CHASE &amp; CO</v>
          </cell>
          <cell r="H718" t="str">
            <v>FRN 15 JUN 2012</v>
          </cell>
          <cell r="I718" t="str">
            <v>B481247AJ3</v>
          </cell>
          <cell r="J718" t="str">
            <v>B</v>
          </cell>
          <cell r="K718" t="str">
            <v>FLR</v>
          </cell>
          <cell r="L718">
            <v>1624.59</v>
          </cell>
          <cell r="M718">
            <v>7023078.0700000003</v>
          </cell>
          <cell r="N718">
            <v>7044180</v>
          </cell>
          <cell r="O718">
            <v>7036820</v>
          </cell>
          <cell r="P718">
            <v>7000000</v>
          </cell>
          <cell r="Q718">
            <v>7038444.5899999999</v>
          </cell>
          <cell r="R718" t="str">
            <v>MJSD 15</v>
          </cell>
          <cell r="S718">
            <v>41075</v>
          </cell>
          <cell r="T718">
            <v>2012</v>
          </cell>
          <cell r="U718">
            <v>6</v>
          </cell>
          <cell r="V718">
            <v>624</v>
          </cell>
          <cell r="W718" t="str">
            <v>MS</v>
          </cell>
          <cell r="X718">
            <v>0.52200000000000002</v>
          </cell>
          <cell r="Y718">
            <v>0.25</v>
          </cell>
          <cell r="Z718">
            <v>7.8821947220207003E-4</v>
          </cell>
          <cell r="AA718">
            <v>40451</v>
          </cell>
          <cell r="AB718">
            <v>13741.93</v>
          </cell>
          <cell r="AC718">
            <v>3.3300000000000003E-2</v>
          </cell>
          <cell r="AD718">
            <v>1</v>
          </cell>
          <cell r="AE718">
            <v>100.52600000000001</v>
          </cell>
          <cell r="AF718" t="str">
            <v>AAA</v>
          </cell>
          <cell r="AG718">
            <v>100.631</v>
          </cell>
          <cell r="AH718">
            <v>0.3</v>
          </cell>
          <cell r="AI718">
            <v>0.2</v>
          </cell>
          <cell r="AJ718">
            <v>9.4586336664248408E-4</v>
          </cell>
          <cell r="AK718">
            <v>1.1717497123574119E-3</v>
          </cell>
          <cell r="AL718" t="str">
            <v>AAA</v>
          </cell>
          <cell r="AM718" t="str">
            <v>Aaa</v>
          </cell>
          <cell r="AN718" t="str">
            <v>AAA</v>
          </cell>
          <cell r="AO718" t="str">
            <v>Financial</v>
          </cell>
          <cell r="AP718" t="str">
            <v>Banks</v>
          </cell>
          <cell r="AQ718" t="str">
            <v>UNITED STATES</v>
          </cell>
          <cell r="AR718" t="str">
            <v>#N/A Field Not Applicable</v>
          </cell>
        </row>
        <row r="719">
          <cell r="A719" t="str">
            <v>CP Inc</v>
          </cell>
          <cell r="B719" t="str">
            <v>Treasury - Partners</v>
          </cell>
          <cell r="C719" t="str">
            <v>13401822</v>
          </cell>
          <cell r="D719" t="str">
            <v>USD</v>
          </cell>
          <cell r="E719" t="str">
            <v>015</v>
          </cell>
          <cell r="F719" t="str">
            <v>040</v>
          </cell>
          <cell r="G719" t="str">
            <v>FEDERAL NTL MTG ASSN</v>
          </cell>
          <cell r="H719" t="str">
            <v>1.750 JUN 28 13</v>
          </cell>
          <cell r="I719" t="str">
            <v>31398AU42</v>
          </cell>
          <cell r="J719" t="str">
            <v>B</v>
          </cell>
          <cell r="K719" t="str">
            <v>CAL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 t="str">
            <v>JD   28</v>
          </cell>
          <cell r="S719">
            <v>40449</v>
          </cell>
          <cell r="T719" t="str">
            <v>Cash</v>
          </cell>
          <cell r="U719">
            <v>0</v>
          </cell>
          <cell r="V719">
            <v>0</v>
          </cell>
          <cell r="W719" t="str">
            <v>MS</v>
          </cell>
          <cell r="X719">
            <v>1.75</v>
          </cell>
          <cell r="Y719">
            <v>0.49</v>
          </cell>
          <cell r="Z719">
            <v>0</v>
          </cell>
          <cell r="AA719">
            <v>40451</v>
          </cell>
          <cell r="AB719">
            <v>0</v>
          </cell>
          <cell r="AC719">
            <v>4.7999999999999996E-3</v>
          </cell>
          <cell r="AD719">
            <v>1</v>
          </cell>
          <cell r="AE719">
            <v>100</v>
          </cell>
          <cell r="AF719" t="str">
            <v>AAA</v>
          </cell>
          <cell r="AG719">
            <v>100.178</v>
          </cell>
          <cell r="AH719">
            <v>1</v>
          </cell>
          <cell r="AI719">
            <v>1.8</v>
          </cell>
          <cell r="AJ719">
            <v>0</v>
          </cell>
          <cell r="AK719">
            <v>0</v>
          </cell>
          <cell r="AL719" t="str">
            <v>AAA</v>
          </cell>
          <cell r="AM719" t="str">
            <v>WR</v>
          </cell>
          <cell r="AN719" t="str">
            <v>AAA</v>
          </cell>
          <cell r="AO719" t="str">
            <v>Government</v>
          </cell>
          <cell r="AP719" t="str">
            <v>Sovereign</v>
          </cell>
          <cell r="AQ719" t="str">
            <v>UNITED STATES</v>
          </cell>
          <cell r="AR719" t="str">
            <v>#N/A Field Not Applicable</v>
          </cell>
        </row>
        <row r="720">
          <cell r="A720" t="str">
            <v>CP Ltd</v>
          </cell>
          <cell r="B720" t="str">
            <v>BlackRock</v>
          </cell>
          <cell r="C720" t="str">
            <v>13407172</v>
          </cell>
          <cell r="D720" t="str">
            <v>USD</v>
          </cell>
          <cell r="E720" t="str">
            <v>015</v>
          </cell>
          <cell r="F720" t="str">
            <v>030</v>
          </cell>
          <cell r="G720" t="str">
            <v>FED HOM LOA MTG  D/N</v>
          </cell>
          <cell r="H720" t="str">
            <v>DISCNT SEP 15 1</v>
          </cell>
          <cell r="I720" t="str">
            <v>NFHM00915</v>
          </cell>
          <cell r="J720" t="str">
            <v>N</v>
          </cell>
          <cell r="K720" t="str">
            <v>D/N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40436</v>
          </cell>
          <cell r="T720" t="str">
            <v>Cash</v>
          </cell>
          <cell r="U720">
            <v>0</v>
          </cell>
          <cell r="V720">
            <v>0</v>
          </cell>
          <cell r="W720" t="str">
            <v>MS</v>
          </cell>
          <cell r="X720">
            <v>0.15</v>
          </cell>
          <cell r="Y720">
            <v>0</v>
          </cell>
          <cell r="Z720">
            <v>0</v>
          </cell>
          <cell r="AA720">
            <v>40451</v>
          </cell>
          <cell r="AB720">
            <v>0</v>
          </cell>
          <cell r="AC720">
            <v>0</v>
          </cell>
          <cell r="AD720">
            <v>1</v>
          </cell>
          <cell r="AE720">
            <v>100</v>
          </cell>
          <cell r="AF720" t="str">
            <v>A-1+</v>
          </cell>
          <cell r="AG720">
            <v>99.991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 t="str">
            <v>AAA</v>
          </cell>
          <cell r="AM720" t="str">
            <v>P-1</v>
          </cell>
          <cell r="AN720" t="str">
            <v>AAA</v>
          </cell>
          <cell r="AO720" t="str">
            <v>Government</v>
          </cell>
          <cell r="AP720" t="str">
            <v>Sovereign</v>
          </cell>
          <cell r="AQ720" t="str">
            <v>UNITED STATES</v>
          </cell>
          <cell r="AR720" t="str">
            <v>#N/A Invalid Security</v>
          </cell>
        </row>
        <row r="721">
          <cell r="A721" t="str">
            <v>CP Ltd</v>
          </cell>
          <cell r="B721" t="str">
            <v>BlackRock</v>
          </cell>
          <cell r="C721" t="str">
            <v>13407172</v>
          </cell>
          <cell r="D721" t="str">
            <v>USD</v>
          </cell>
          <cell r="E721" t="str">
            <v>015</v>
          </cell>
          <cell r="F721" t="str">
            <v>030</v>
          </cell>
          <cell r="G721" t="str">
            <v>US TREASURY      D/N</v>
          </cell>
          <cell r="H721" t="str">
            <v>DISCNT SEP 16 10</v>
          </cell>
          <cell r="I721" t="str">
            <v>NUST00916</v>
          </cell>
          <cell r="J721" t="str">
            <v>N</v>
          </cell>
          <cell r="K721" t="str">
            <v>D/N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40437</v>
          </cell>
          <cell r="T721" t="str">
            <v>Cash</v>
          </cell>
          <cell r="U721">
            <v>0</v>
          </cell>
          <cell r="V721">
            <v>0</v>
          </cell>
          <cell r="W721" t="str">
            <v>MS</v>
          </cell>
          <cell r="X721">
            <v>0.218</v>
          </cell>
          <cell r="Y721">
            <v>0</v>
          </cell>
          <cell r="Z721">
            <v>0</v>
          </cell>
          <cell r="AA721">
            <v>40451</v>
          </cell>
          <cell r="AB721">
            <v>0</v>
          </cell>
          <cell r="AC721">
            <v>0</v>
          </cell>
          <cell r="AD721">
            <v>1</v>
          </cell>
          <cell r="AE721">
            <v>100</v>
          </cell>
          <cell r="AF721" t="str">
            <v>A-1+</v>
          </cell>
          <cell r="AG721">
            <v>99.98899999999999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 t="str">
            <v>AAA</v>
          </cell>
          <cell r="AM721" t="str">
            <v>P-1</v>
          </cell>
          <cell r="AN721" t="str">
            <v>AAA</v>
          </cell>
          <cell r="AO721" t="str">
            <v>Government</v>
          </cell>
          <cell r="AP721" t="str">
            <v>Sovereign</v>
          </cell>
          <cell r="AQ721" t="str">
            <v>UNITED STATES</v>
          </cell>
          <cell r="AR721" t="str">
            <v>#N/A Invalid Security</v>
          </cell>
        </row>
        <row r="722">
          <cell r="A722" t="str">
            <v>CP Ltd</v>
          </cell>
          <cell r="B722" t="str">
            <v>BlackRock</v>
          </cell>
          <cell r="C722" t="str">
            <v>13407172</v>
          </cell>
          <cell r="D722" t="str">
            <v>USD</v>
          </cell>
          <cell r="E722" t="str">
            <v>015</v>
          </cell>
          <cell r="F722" t="str">
            <v>030</v>
          </cell>
          <cell r="G722" t="str">
            <v>US TREASURY      D/N</v>
          </cell>
          <cell r="H722" t="str">
            <v>DISCNT SEP 23 1</v>
          </cell>
          <cell r="I722" t="str">
            <v>NUST00923K</v>
          </cell>
          <cell r="J722" t="str">
            <v>N</v>
          </cell>
          <cell r="K722" t="str">
            <v>D/N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40444</v>
          </cell>
          <cell r="T722" t="str">
            <v>Cash</v>
          </cell>
          <cell r="U722">
            <v>0</v>
          </cell>
          <cell r="V722">
            <v>0</v>
          </cell>
          <cell r="W722" t="str">
            <v>MS</v>
          </cell>
          <cell r="X722">
            <v>0.152</v>
          </cell>
          <cell r="Y722">
            <v>0</v>
          </cell>
          <cell r="Z722">
            <v>0</v>
          </cell>
          <cell r="AA722">
            <v>40451</v>
          </cell>
          <cell r="AB722">
            <v>0</v>
          </cell>
          <cell r="AC722">
            <v>0</v>
          </cell>
          <cell r="AD722">
            <v>1</v>
          </cell>
          <cell r="AE722">
            <v>100</v>
          </cell>
          <cell r="AF722" t="str">
            <v>A-1+</v>
          </cell>
          <cell r="AG722">
            <v>99.986999999999995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 t="str">
            <v>AAA</v>
          </cell>
          <cell r="AM722" t="str">
            <v>P-1</v>
          </cell>
          <cell r="AN722" t="str">
            <v>AAA</v>
          </cell>
          <cell r="AO722" t="str">
            <v>Government</v>
          </cell>
          <cell r="AP722" t="str">
            <v>Sovereign</v>
          </cell>
          <cell r="AQ722" t="str">
            <v>UNITED STATES</v>
          </cell>
          <cell r="AR722" t="str">
            <v>#N/A Invalid Security</v>
          </cell>
        </row>
        <row r="723">
          <cell r="A723" t="str">
            <v>CP Inc</v>
          </cell>
          <cell r="B723" t="str">
            <v>Treasury - Partners</v>
          </cell>
          <cell r="C723" t="str">
            <v>13401822</v>
          </cell>
          <cell r="D723" t="str">
            <v>USD</v>
          </cell>
          <cell r="E723" t="str">
            <v>015</v>
          </cell>
          <cell r="F723" t="str">
            <v>010</v>
          </cell>
          <cell r="G723" t="str">
            <v>CASH - US</v>
          </cell>
          <cell r="H723" t="str">
            <v>US Dollars</v>
          </cell>
          <cell r="I723" t="str">
            <v>CASH</v>
          </cell>
          <cell r="J723" t="str">
            <v>9</v>
          </cell>
          <cell r="K723" t="str">
            <v>999</v>
          </cell>
          <cell r="L723">
            <v>0</v>
          </cell>
          <cell r="M723">
            <v>-1991258.67</v>
          </cell>
          <cell r="N723">
            <v>-1991258.67</v>
          </cell>
          <cell r="O723">
            <v>-1991258.67</v>
          </cell>
          <cell r="P723">
            <v>-1991258.67</v>
          </cell>
          <cell r="Q723">
            <v>-1991258.67</v>
          </cell>
          <cell r="S723" t="str">
            <v>Cash</v>
          </cell>
          <cell r="T723" t="str">
            <v>Cash</v>
          </cell>
          <cell r="U723">
            <v>0</v>
          </cell>
          <cell r="V723">
            <v>0</v>
          </cell>
          <cell r="W723" t="str">
            <v>Cash</v>
          </cell>
          <cell r="X723">
            <v>0</v>
          </cell>
          <cell r="Y723">
            <v>0</v>
          </cell>
          <cell r="Z723">
            <v>0</v>
          </cell>
          <cell r="AA723">
            <v>40451</v>
          </cell>
          <cell r="AB723">
            <v>0</v>
          </cell>
          <cell r="AC723">
            <v>0</v>
          </cell>
          <cell r="AD723">
            <v>1</v>
          </cell>
          <cell r="AE723">
            <v>1</v>
          </cell>
          <cell r="AG723">
            <v>1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 t="str">
            <v>Cash</v>
          </cell>
          <cell r="AM723" t="str">
            <v>Cash</v>
          </cell>
          <cell r="AN723" t="str">
            <v>Cash</v>
          </cell>
          <cell r="AO723" t="str">
            <v>Cash</v>
          </cell>
          <cell r="AP723" t="str">
            <v>Cash</v>
          </cell>
          <cell r="AQ723" t="str">
            <v>Cash</v>
          </cell>
          <cell r="AR723" t="str">
            <v>Cash</v>
          </cell>
        </row>
        <row r="724">
          <cell r="A724" t="str">
            <v>CP Inc</v>
          </cell>
          <cell r="B724" t="str">
            <v>Inveco</v>
          </cell>
          <cell r="C724" t="str">
            <v>13400002</v>
          </cell>
          <cell r="D724" t="str">
            <v>USD</v>
          </cell>
          <cell r="E724" t="str">
            <v>015</v>
          </cell>
          <cell r="F724" t="str">
            <v>010</v>
          </cell>
          <cell r="G724" t="str">
            <v>CASH - US</v>
          </cell>
          <cell r="H724" t="str">
            <v>US Dollars</v>
          </cell>
          <cell r="I724" t="str">
            <v>CASH</v>
          </cell>
          <cell r="J724" t="str">
            <v>9</v>
          </cell>
          <cell r="K724" t="str">
            <v>999</v>
          </cell>
          <cell r="L724">
            <v>0</v>
          </cell>
          <cell r="M724">
            <v>-86365.36</v>
          </cell>
          <cell r="N724">
            <v>-86365.36</v>
          </cell>
          <cell r="O724">
            <v>-86365.36</v>
          </cell>
          <cell r="P724">
            <v>-86365.36</v>
          </cell>
          <cell r="Q724">
            <v>-86365.36</v>
          </cell>
          <cell r="S724" t="str">
            <v>Cash</v>
          </cell>
          <cell r="T724" t="str">
            <v>Cash</v>
          </cell>
          <cell r="U724">
            <v>0</v>
          </cell>
          <cell r="V724">
            <v>0</v>
          </cell>
          <cell r="W724" t="str">
            <v>Cash</v>
          </cell>
          <cell r="X724">
            <v>0</v>
          </cell>
          <cell r="Y724">
            <v>0</v>
          </cell>
          <cell r="Z724">
            <v>0</v>
          </cell>
          <cell r="AA724">
            <v>40451</v>
          </cell>
          <cell r="AB724">
            <v>0</v>
          </cell>
          <cell r="AC724">
            <v>0</v>
          </cell>
          <cell r="AD724">
            <v>1</v>
          </cell>
          <cell r="AE724">
            <v>1</v>
          </cell>
          <cell r="AG724">
            <v>1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 t="str">
            <v>Cash</v>
          </cell>
          <cell r="AM724" t="str">
            <v>Cash</v>
          </cell>
          <cell r="AN724" t="str">
            <v>Cash</v>
          </cell>
          <cell r="AO724" t="str">
            <v>Cash</v>
          </cell>
          <cell r="AP724" t="str">
            <v>Cash</v>
          </cell>
          <cell r="AQ724" t="str">
            <v>Cash</v>
          </cell>
          <cell r="AR724" t="str">
            <v>Cash</v>
          </cell>
        </row>
        <row r="725">
          <cell r="A725" t="str">
            <v>CP Ltd</v>
          </cell>
          <cell r="B725" t="str">
            <v>HSBC CP Ltd</v>
          </cell>
          <cell r="C725" t="str">
            <v>13400012</v>
          </cell>
          <cell r="D725" t="str">
            <v>USD</v>
          </cell>
          <cell r="E725" t="str">
            <v>015</v>
          </cell>
          <cell r="F725" t="str">
            <v>010</v>
          </cell>
          <cell r="G725" t="str">
            <v>CASH - US</v>
          </cell>
          <cell r="H725" t="str">
            <v>US Dollars</v>
          </cell>
          <cell r="I725" t="str">
            <v>CASH</v>
          </cell>
          <cell r="J725" t="str">
            <v>9</v>
          </cell>
          <cell r="K725" t="str">
            <v>999</v>
          </cell>
          <cell r="L725">
            <v>0</v>
          </cell>
          <cell r="M725">
            <v>1178349.81</v>
          </cell>
          <cell r="N725">
            <v>1178349.81</v>
          </cell>
          <cell r="O725">
            <v>1178349.81</v>
          </cell>
          <cell r="P725">
            <v>1178349.81</v>
          </cell>
          <cell r="Q725">
            <v>1178349.81</v>
          </cell>
          <cell r="S725" t="str">
            <v>Cash</v>
          </cell>
          <cell r="T725" t="str">
            <v>Cash</v>
          </cell>
          <cell r="U725">
            <v>0</v>
          </cell>
          <cell r="V725">
            <v>0</v>
          </cell>
          <cell r="W725" t="str">
            <v>Cash</v>
          </cell>
          <cell r="X725">
            <v>0</v>
          </cell>
          <cell r="Y725">
            <v>0</v>
          </cell>
          <cell r="Z725">
            <v>0</v>
          </cell>
          <cell r="AA725">
            <v>40451</v>
          </cell>
          <cell r="AB725">
            <v>0</v>
          </cell>
          <cell r="AC725">
            <v>0</v>
          </cell>
          <cell r="AD725">
            <v>1</v>
          </cell>
          <cell r="AE725">
            <v>1</v>
          </cell>
          <cell r="AG725">
            <v>1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 t="str">
            <v>Cash</v>
          </cell>
          <cell r="AM725" t="str">
            <v>Cash</v>
          </cell>
          <cell r="AN725" t="str">
            <v>Cash</v>
          </cell>
          <cell r="AO725" t="str">
            <v>Cash</v>
          </cell>
          <cell r="AP725" t="str">
            <v>Cash</v>
          </cell>
          <cell r="AQ725" t="str">
            <v>Cash</v>
          </cell>
          <cell r="AR725" t="str">
            <v>Cash</v>
          </cell>
        </row>
        <row r="726">
          <cell r="A726" t="str">
            <v>CP Inc</v>
          </cell>
          <cell r="B726" t="str">
            <v>Deutsche Bank</v>
          </cell>
          <cell r="C726" t="str">
            <v>13401302</v>
          </cell>
          <cell r="D726" t="str">
            <v>USD</v>
          </cell>
          <cell r="E726" t="str">
            <v>015</v>
          </cell>
          <cell r="F726" t="str">
            <v>010</v>
          </cell>
          <cell r="G726" t="str">
            <v>CASH - US</v>
          </cell>
          <cell r="H726" t="str">
            <v>US Dollars</v>
          </cell>
          <cell r="I726" t="str">
            <v>CASH</v>
          </cell>
          <cell r="J726" t="str">
            <v>9</v>
          </cell>
          <cell r="K726" t="str">
            <v>999</v>
          </cell>
          <cell r="L726">
            <v>0</v>
          </cell>
          <cell r="M726">
            <v>0.17</v>
          </cell>
          <cell r="N726">
            <v>0.17</v>
          </cell>
          <cell r="O726">
            <v>0.17</v>
          </cell>
          <cell r="P726">
            <v>0.17</v>
          </cell>
          <cell r="Q726">
            <v>0.17</v>
          </cell>
          <cell r="S726" t="str">
            <v>Cash</v>
          </cell>
          <cell r="T726" t="str">
            <v>Cash</v>
          </cell>
          <cell r="U726">
            <v>0</v>
          </cell>
          <cell r="V726">
            <v>0</v>
          </cell>
          <cell r="W726" t="str">
            <v>Cash</v>
          </cell>
          <cell r="X726">
            <v>0</v>
          </cell>
          <cell r="Y726">
            <v>0</v>
          </cell>
          <cell r="Z726">
            <v>0</v>
          </cell>
          <cell r="AA726">
            <v>40451</v>
          </cell>
          <cell r="AB726">
            <v>0</v>
          </cell>
          <cell r="AC726">
            <v>0</v>
          </cell>
          <cell r="AD726">
            <v>1</v>
          </cell>
          <cell r="AE726">
            <v>1</v>
          </cell>
          <cell r="AG726">
            <v>1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 t="str">
            <v>Cash</v>
          </cell>
          <cell r="AM726" t="str">
            <v>Cash</v>
          </cell>
          <cell r="AN726" t="str">
            <v>Cash</v>
          </cell>
          <cell r="AO726" t="str">
            <v>Cash</v>
          </cell>
          <cell r="AP726" t="str">
            <v>Cash</v>
          </cell>
          <cell r="AQ726" t="str">
            <v>Cash</v>
          </cell>
          <cell r="AR726" t="str">
            <v>Cash</v>
          </cell>
        </row>
        <row r="727">
          <cell r="A727" t="str">
            <v>CP Ltd</v>
          </cell>
          <cell r="B727" t="str">
            <v>BlackRock</v>
          </cell>
          <cell r="C727" t="str">
            <v>13407172</v>
          </cell>
          <cell r="D727" t="str">
            <v>USD</v>
          </cell>
          <cell r="E727" t="str">
            <v>015</v>
          </cell>
          <cell r="F727" t="str">
            <v>010</v>
          </cell>
          <cell r="G727" t="str">
            <v>CASH - US</v>
          </cell>
          <cell r="H727" t="str">
            <v>US Dollars</v>
          </cell>
          <cell r="I727" t="str">
            <v>CASH</v>
          </cell>
          <cell r="J727" t="str">
            <v>9</v>
          </cell>
          <cell r="K727" t="str">
            <v>999</v>
          </cell>
          <cell r="L727">
            <v>0</v>
          </cell>
          <cell r="M727">
            <v>0.01</v>
          </cell>
          <cell r="N727">
            <v>0.01</v>
          </cell>
          <cell r="O727">
            <v>0.01</v>
          </cell>
          <cell r="P727">
            <v>0.01</v>
          </cell>
          <cell r="Q727">
            <v>0.01</v>
          </cell>
          <cell r="S727" t="str">
            <v>Cash</v>
          </cell>
          <cell r="T727" t="str">
            <v>Cash</v>
          </cell>
          <cell r="U727">
            <v>0</v>
          </cell>
          <cell r="V727">
            <v>0</v>
          </cell>
          <cell r="W727" t="str">
            <v>Cash</v>
          </cell>
          <cell r="X727">
            <v>0</v>
          </cell>
          <cell r="Y727">
            <v>0</v>
          </cell>
          <cell r="Z727">
            <v>0</v>
          </cell>
          <cell r="AA727">
            <v>40451</v>
          </cell>
          <cell r="AB727">
            <v>0</v>
          </cell>
          <cell r="AC727">
            <v>0</v>
          </cell>
          <cell r="AD727">
            <v>1</v>
          </cell>
          <cell r="AE727">
            <v>1</v>
          </cell>
          <cell r="AG727">
            <v>1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 t="str">
            <v>Cash</v>
          </cell>
          <cell r="AM727" t="str">
            <v>Cash</v>
          </cell>
          <cell r="AN727" t="str">
            <v>Cash</v>
          </cell>
          <cell r="AO727" t="str">
            <v>Cash</v>
          </cell>
          <cell r="AP727" t="str">
            <v>Cash</v>
          </cell>
          <cell r="AQ727" t="str">
            <v>Cash</v>
          </cell>
          <cell r="AR727" t="str">
            <v>Cash</v>
          </cell>
        </row>
        <row r="728">
          <cell r="A728" t="str">
            <v>CP Inc</v>
          </cell>
          <cell r="B728" t="str">
            <v>UBS</v>
          </cell>
          <cell r="C728" t="str">
            <v>13409102</v>
          </cell>
          <cell r="D728" t="str">
            <v>USD</v>
          </cell>
          <cell r="E728" t="str">
            <v>015</v>
          </cell>
          <cell r="F728" t="str">
            <v>010</v>
          </cell>
          <cell r="G728" t="str">
            <v>CASH - US</v>
          </cell>
          <cell r="H728" t="str">
            <v>US Dollars</v>
          </cell>
          <cell r="I728" t="str">
            <v>CASH</v>
          </cell>
          <cell r="J728" t="str">
            <v>9</v>
          </cell>
          <cell r="K728" t="str">
            <v>999</v>
          </cell>
          <cell r="L728">
            <v>0</v>
          </cell>
          <cell r="M728">
            <v>0.53</v>
          </cell>
          <cell r="N728">
            <v>0.53</v>
          </cell>
          <cell r="O728">
            <v>0.53</v>
          </cell>
          <cell r="P728">
            <v>0.53</v>
          </cell>
          <cell r="Q728">
            <v>0.53</v>
          </cell>
          <cell r="S728" t="str">
            <v>Cash</v>
          </cell>
          <cell r="T728" t="str">
            <v>Cash</v>
          </cell>
          <cell r="U728">
            <v>0</v>
          </cell>
          <cell r="V728">
            <v>0</v>
          </cell>
          <cell r="W728" t="str">
            <v>Cash</v>
          </cell>
          <cell r="X728">
            <v>0</v>
          </cell>
          <cell r="Y728">
            <v>0</v>
          </cell>
          <cell r="Z728">
            <v>0</v>
          </cell>
          <cell r="AA728">
            <v>40451</v>
          </cell>
          <cell r="AB728">
            <v>0</v>
          </cell>
          <cell r="AC728">
            <v>0</v>
          </cell>
          <cell r="AD728">
            <v>1</v>
          </cell>
          <cell r="AE728">
            <v>1</v>
          </cell>
          <cell r="AG728">
            <v>1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 t="str">
            <v>Cash</v>
          </cell>
          <cell r="AM728" t="str">
            <v>Cash</v>
          </cell>
          <cell r="AN728" t="str">
            <v>Cash</v>
          </cell>
          <cell r="AO728" t="str">
            <v>Cash</v>
          </cell>
          <cell r="AP728" t="str">
            <v>Cash</v>
          </cell>
          <cell r="AQ728" t="str">
            <v>Cash</v>
          </cell>
          <cell r="AR728" t="str">
            <v>Cash</v>
          </cell>
        </row>
        <row r="729">
          <cell r="A729" t="str">
            <v>CP Inc</v>
          </cell>
          <cell r="B729" t="str">
            <v>Inveco</v>
          </cell>
          <cell r="C729" t="str">
            <v>13400002</v>
          </cell>
          <cell r="D729" t="str">
            <v>USD</v>
          </cell>
          <cell r="E729" t="str">
            <v>015</v>
          </cell>
          <cell r="F729" t="str">
            <v>030</v>
          </cell>
          <cell r="G729" t="str">
            <v>JP MORGAN</v>
          </cell>
          <cell r="H729" t="str">
            <v>US GOVT 3915</v>
          </cell>
          <cell r="I729" t="str">
            <v>BX9USDJPMR9</v>
          </cell>
          <cell r="J729" t="str">
            <v>P</v>
          </cell>
          <cell r="K729" t="str">
            <v>ZZZ</v>
          </cell>
          <cell r="L729">
            <v>0</v>
          </cell>
          <cell r="M729">
            <v>12456518.529999999</v>
          </cell>
          <cell r="N729">
            <v>12456518.529999999</v>
          </cell>
          <cell r="O729">
            <v>12456518.529999999</v>
          </cell>
          <cell r="P729">
            <v>12456518.529999999</v>
          </cell>
          <cell r="Q729">
            <v>12456518.529999999</v>
          </cell>
          <cell r="S729" t="str">
            <v>MMF</v>
          </cell>
          <cell r="T729" t="str">
            <v>MMF</v>
          </cell>
          <cell r="U729">
            <v>0</v>
          </cell>
          <cell r="V729">
            <v>0</v>
          </cell>
          <cell r="W729" t="str">
            <v>MMF</v>
          </cell>
          <cell r="X729">
            <v>0</v>
          </cell>
          <cell r="Y729">
            <v>0</v>
          </cell>
          <cell r="Z729">
            <v>0</v>
          </cell>
          <cell r="AA729">
            <v>40451</v>
          </cell>
          <cell r="AB729">
            <v>0</v>
          </cell>
          <cell r="AC729">
            <v>0</v>
          </cell>
          <cell r="AD729">
            <v>1</v>
          </cell>
          <cell r="AE729">
            <v>1</v>
          </cell>
          <cell r="AG729">
            <v>1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 t="str">
            <v>MMF</v>
          </cell>
          <cell r="AM729" t="str">
            <v>MMF</v>
          </cell>
          <cell r="AN729" t="str">
            <v>MMF</v>
          </cell>
          <cell r="AO729" t="str">
            <v>MMF</v>
          </cell>
          <cell r="AP729" t="str">
            <v>MMF</v>
          </cell>
          <cell r="AQ729" t="str">
            <v>MMF</v>
          </cell>
          <cell r="AR729" t="str">
            <v>MMF</v>
          </cell>
        </row>
        <row r="730">
          <cell r="A730" t="str">
            <v>CP Inc</v>
          </cell>
          <cell r="B730" t="str">
            <v>Inveco</v>
          </cell>
          <cell r="C730" t="str">
            <v>13400002</v>
          </cell>
          <cell r="D730" t="str">
            <v>USD</v>
          </cell>
          <cell r="E730" t="str">
            <v>015</v>
          </cell>
          <cell r="F730" t="str">
            <v>030</v>
          </cell>
          <cell r="G730" t="str">
            <v>FNMA             D/N</v>
          </cell>
          <cell r="H730" t="str">
            <v>DISCNT SEP 22 10</v>
          </cell>
          <cell r="I730" t="str">
            <v>NFNM00922B</v>
          </cell>
          <cell r="J730" t="str">
            <v>N</v>
          </cell>
          <cell r="K730" t="str">
            <v>D/N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40443</v>
          </cell>
          <cell r="T730" t="str">
            <v>Cash</v>
          </cell>
          <cell r="U730">
            <v>0</v>
          </cell>
          <cell r="V730">
            <v>0</v>
          </cell>
          <cell r="W730" t="str">
            <v>MS</v>
          </cell>
          <cell r="X730">
            <v>0.14000000000000001</v>
          </cell>
          <cell r="Y730">
            <v>0</v>
          </cell>
          <cell r="Z730">
            <v>0</v>
          </cell>
          <cell r="AA730">
            <v>40451</v>
          </cell>
          <cell r="AB730">
            <v>0</v>
          </cell>
          <cell r="AC730">
            <v>0</v>
          </cell>
          <cell r="AD730">
            <v>1</v>
          </cell>
          <cell r="AE730">
            <v>100</v>
          </cell>
          <cell r="AF730" t="str">
            <v>A-1+</v>
          </cell>
          <cell r="AG730">
            <v>99.967000000000013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 t="str">
            <v>AAA</v>
          </cell>
          <cell r="AM730" t="str">
            <v>P-1</v>
          </cell>
          <cell r="AN730" t="str">
            <v>AAA</v>
          </cell>
          <cell r="AO730" t="str">
            <v>Government</v>
          </cell>
          <cell r="AP730" t="str">
            <v>Sovereign</v>
          </cell>
          <cell r="AQ730" t="str">
            <v>UNITED STATES</v>
          </cell>
          <cell r="AR730" t="str">
            <v>#N/A Invalid Security</v>
          </cell>
        </row>
        <row r="731">
          <cell r="A731" t="str">
            <v>CP Ltd</v>
          </cell>
          <cell r="B731" t="str">
            <v>HSBC CP Ltd</v>
          </cell>
          <cell r="C731" t="str">
            <v>13400012</v>
          </cell>
          <cell r="D731" t="str">
            <v>USD</v>
          </cell>
          <cell r="E731" t="str">
            <v>015</v>
          </cell>
          <cell r="F731" t="str">
            <v>030</v>
          </cell>
          <cell r="G731" t="str">
            <v>DREYFUS US TREASURY</v>
          </cell>
          <cell r="H731" t="str">
            <v>CLASS C</v>
          </cell>
          <cell r="I731" t="str">
            <v>BX9USD00237</v>
          </cell>
          <cell r="J731" t="str">
            <v>P</v>
          </cell>
          <cell r="K731" t="str">
            <v>ZZZ</v>
          </cell>
          <cell r="L731">
            <v>0</v>
          </cell>
          <cell r="M731">
            <v>9033936.6300000008</v>
          </cell>
          <cell r="N731">
            <v>9033936.6300000008</v>
          </cell>
          <cell r="O731">
            <v>9033936.6300000008</v>
          </cell>
          <cell r="P731">
            <v>9033936.6300000008</v>
          </cell>
          <cell r="Q731">
            <v>9033936.6300000008</v>
          </cell>
          <cell r="S731" t="str">
            <v>MMF</v>
          </cell>
          <cell r="T731" t="str">
            <v>MMF</v>
          </cell>
          <cell r="U731">
            <v>0</v>
          </cell>
          <cell r="V731">
            <v>0</v>
          </cell>
          <cell r="W731" t="str">
            <v>MMF</v>
          </cell>
          <cell r="X731">
            <v>0</v>
          </cell>
          <cell r="Y731">
            <v>0</v>
          </cell>
          <cell r="Z731">
            <v>0</v>
          </cell>
          <cell r="AA731">
            <v>40451</v>
          </cell>
          <cell r="AB731">
            <v>0</v>
          </cell>
          <cell r="AC731">
            <v>0</v>
          </cell>
          <cell r="AD731">
            <v>1</v>
          </cell>
          <cell r="AE731">
            <v>1</v>
          </cell>
          <cell r="AG731">
            <v>1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 t="str">
            <v>MMF</v>
          </cell>
          <cell r="AM731" t="str">
            <v>MMF</v>
          </cell>
          <cell r="AN731" t="str">
            <v>MMF</v>
          </cell>
          <cell r="AO731" t="str">
            <v>MMF</v>
          </cell>
          <cell r="AP731" t="str">
            <v>MMF</v>
          </cell>
          <cell r="AQ731" t="str">
            <v>MMF</v>
          </cell>
          <cell r="AR731" t="str">
            <v>MMF</v>
          </cell>
        </row>
        <row r="732">
          <cell r="A732" t="str">
            <v>CP Ltd</v>
          </cell>
          <cell r="B732" t="str">
            <v>HSBC CP Ltd</v>
          </cell>
          <cell r="C732" t="str">
            <v>13400012</v>
          </cell>
          <cell r="D732" t="str">
            <v>USD</v>
          </cell>
          <cell r="E732" t="str">
            <v>015</v>
          </cell>
          <cell r="F732" t="str">
            <v>030</v>
          </cell>
          <cell r="G732" t="str">
            <v>FED HOM LOA MTG  D/N</v>
          </cell>
          <cell r="H732" t="str">
            <v>DISCNT SEP 10 10</v>
          </cell>
          <cell r="I732" t="str">
            <v>NFHM00910</v>
          </cell>
          <cell r="J732" t="str">
            <v>N</v>
          </cell>
          <cell r="K732" t="str">
            <v>D/N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S732">
            <v>40431</v>
          </cell>
          <cell r="T732" t="str">
            <v>Cash</v>
          </cell>
          <cell r="U732">
            <v>0</v>
          </cell>
          <cell r="V732">
            <v>0</v>
          </cell>
          <cell r="W732" t="str">
            <v>MS</v>
          </cell>
          <cell r="X732">
            <v>0.182</v>
          </cell>
          <cell r="Y732">
            <v>0</v>
          </cell>
          <cell r="Z732">
            <v>0</v>
          </cell>
          <cell r="AA732">
            <v>40451</v>
          </cell>
          <cell r="AB732">
            <v>0</v>
          </cell>
          <cell r="AC732">
            <v>0</v>
          </cell>
          <cell r="AD732">
            <v>1</v>
          </cell>
          <cell r="AE732">
            <v>100</v>
          </cell>
          <cell r="AF732" t="str">
            <v>A-1+</v>
          </cell>
          <cell r="AG732">
            <v>99.944000000000003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 t="str">
            <v>AAA</v>
          </cell>
          <cell r="AM732" t="str">
            <v>P-1</v>
          </cell>
          <cell r="AN732" t="str">
            <v>AAA</v>
          </cell>
          <cell r="AO732" t="str">
            <v>Government</v>
          </cell>
          <cell r="AP732" t="str">
            <v>Sovereign</v>
          </cell>
          <cell r="AQ732" t="str">
            <v>UNITED STATES</v>
          </cell>
          <cell r="AR732" t="str">
            <v>#N/A Invalid Security</v>
          </cell>
        </row>
        <row r="733">
          <cell r="A733" t="str">
            <v>CP Inc</v>
          </cell>
          <cell r="B733" t="str">
            <v>HSBC US Branch</v>
          </cell>
          <cell r="C733" t="str">
            <v>13400022</v>
          </cell>
          <cell r="D733" t="str">
            <v>USD</v>
          </cell>
          <cell r="E733" t="str">
            <v>015</v>
          </cell>
          <cell r="F733" t="str">
            <v>030</v>
          </cell>
          <cell r="G733" t="str">
            <v>JP MORGAN</v>
          </cell>
          <cell r="H733" t="str">
            <v>US GOVT 3915</v>
          </cell>
          <cell r="I733" t="str">
            <v>BX9USDJPMR9</v>
          </cell>
          <cell r="J733" t="str">
            <v>P</v>
          </cell>
          <cell r="K733" t="str">
            <v>ZZZ</v>
          </cell>
          <cell r="L733">
            <v>0</v>
          </cell>
          <cell r="M733">
            <v>18686343.280000001</v>
          </cell>
          <cell r="N733">
            <v>18686343.280000001</v>
          </cell>
          <cell r="O733">
            <v>18686343.280000001</v>
          </cell>
          <cell r="P733">
            <v>18686343.280000001</v>
          </cell>
          <cell r="Q733">
            <v>18686343.280000001</v>
          </cell>
          <cell r="S733" t="str">
            <v>MMF</v>
          </cell>
          <cell r="T733" t="str">
            <v>MMF</v>
          </cell>
          <cell r="U733">
            <v>0</v>
          </cell>
          <cell r="V733">
            <v>0</v>
          </cell>
          <cell r="W733" t="str">
            <v>MMF</v>
          </cell>
          <cell r="X733">
            <v>0</v>
          </cell>
          <cell r="Y733">
            <v>0</v>
          </cell>
          <cell r="Z733">
            <v>0</v>
          </cell>
          <cell r="AA733">
            <v>40451</v>
          </cell>
          <cell r="AB733">
            <v>0</v>
          </cell>
          <cell r="AC733">
            <v>0</v>
          </cell>
          <cell r="AD733">
            <v>1</v>
          </cell>
          <cell r="AE733">
            <v>1</v>
          </cell>
          <cell r="AG733">
            <v>1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 t="str">
            <v>MMF</v>
          </cell>
          <cell r="AM733" t="str">
            <v>MMF</v>
          </cell>
          <cell r="AN733" t="str">
            <v>MMF</v>
          </cell>
          <cell r="AO733" t="str">
            <v>MMF</v>
          </cell>
          <cell r="AP733" t="str">
            <v>MMF</v>
          </cell>
          <cell r="AQ733" t="str">
            <v>MMF</v>
          </cell>
          <cell r="AR733" t="str">
            <v>MMF</v>
          </cell>
        </row>
        <row r="734">
          <cell r="A734" t="str">
            <v>CP Ltd</v>
          </cell>
          <cell r="B734" t="str">
            <v>HSBC IPO</v>
          </cell>
          <cell r="C734" t="str">
            <v>13400032</v>
          </cell>
          <cell r="D734" t="str">
            <v>USD</v>
          </cell>
          <cell r="E734" t="str">
            <v>015</v>
          </cell>
          <cell r="F734" t="str">
            <v>030</v>
          </cell>
          <cell r="G734" t="str">
            <v>JP MORGAN</v>
          </cell>
          <cell r="H734" t="str">
            <v>US GOVT 3915</v>
          </cell>
          <cell r="I734" t="str">
            <v>BX9USDJPMR9</v>
          </cell>
          <cell r="J734" t="str">
            <v>P</v>
          </cell>
          <cell r="K734" t="str">
            <v>ZZZ</v>
          </cell>
          <cell r="L734">
            <v>0</v>
          </cell>
          <cell r="M734">
            <v>15986426.84</v>
          </cell>
          <cell r="N734">
            <v>15986426.84</v>
          </cell>
          <cell r="O734">
            <v>15986426.84</v>
          </cell>
          <cell r="P734">
            <v>15986426.84</v>
          </cell>
          <cell r="Q734">
            <v>15986426.84</v>
          </cell>
          <cell r="S734" t="str">
            <v>MMF</v>
          </cell>
          <cell r="T734" t="str">
            <v>MMF</v>
          </cell>
          <cell r="U734">
            <v>0</v>
          </cell>
          <cell r="V734">
            <v>0</v>
          </cell>
          <cell r="W734" t="str">
            <v>MMF</v>
          </cell>
          <cell r="X734">
            <v>0</v>
          </cell>
          <cell r="Y734">
            <v>0</v>
          </cell>
          <cell r="Z734">
            <v>0</v>
          </cell>
          <cell r="AA734">
            <v>40451</v>
          </cell>
          <cell r="AB734">
            <v>0</v>
          </cell>
          <cell r="AC734">
            <v>0</v>
          </cell>
          <cell r="AD734">
            <v>1</v>
          </cell>
          <cell r="AE734">
            <v>1</v>
          </cell>
          <cell r="AG734">
            <v>1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 t="str">
            <v>MMF</v>
          </cell>
          <cell r="AM734" t="str">
            <v>MMF</v>
          </cell>
          <cell r="AN734" t="str">
            <v>MMF</v>
          </cell>
          <cell r="AO734" t="str">
            <v>MMF</v>
          </cell>
          <cell r="AP734" t="str">
            <v>MMF</v>
          </cell>
          <cell r="AQ734" t="str">
            <v>MMF</v>
          </cell>
          <cell r="AR734" t="str">
            <v>MMF</v>
          </cell>
        </row>
        <row r="735">
          <cell r="A735" t="str">
            <v>CP Inc</v>
          </cell>
          <cell r="B735" t="str">
            <v>Deutsche Bank</v>
          </cell>
          <cell r="C735" t="str">
            <v>13401302</v>
          </cell>
          <cell r="D735" t="str">
            <v>USD</v>
          </cell>
          <cell r="E735" t="str">
            <v>015</v>
          </cell>
          <cell r="F735" t="str">
            <v>030</v>
          </cell>
          <cell r="G735" t="str">
            <v>JP MORGAN</v>
          </cell>
          <cell r="H735" t="str">
            <v>US GOVT 3915</v>
          </cell>
          <cell r="I735" t="str">
            <v>BX9USDJPMR9</v>
          </cell>
          <cell r="J735" t="str">
            <v>P</v>
          </cell>
          <cell r="K735" t="str">
            <v>ZZZ</v>
          </cell>
          <cell r="L735">
            <v>0</v>
          </cell>
          <cell r="M735">
            <v>26406796.960000001</v>
          </cell>
          <cell r="N735">
            <v>26406796.960000001</v>
          </cell>
          <cell r="O735">
            <v>26406796.960000001</v>
          </cell>
          <cell r="P735">
            <v>26406796.960000001</v>
          </cell>
          <cell r="Q735">
            <v>26406796.960000001</v>
          </cell>
          <cell r="S735" t="str">
            <v>MMF</v>
          </cell>
          <cell r="T735" t="str">
            <v>MMF</v>
          </cell>
          <cell r="U735">
            <v>0</v>
          </cell>
          <cell r="V735">
            <v>0</v>
          </cell>
          <cell r="W735" t="str">
            <v>MMF</v>
          </cell>
          <cell r="X735">
            <v>0</v>
          </cell>
          <cell r="Y735">
            <v>0</v>
          </cell>
          <cell r="Z735">
            <v>0</v>
          </cell>
          <cell r="AA735">
            <v>40451</v>
          </cell>
          <cell r="AB735">
            <v>0</v>
          </cell>
          <cell r="AC735">
            <v>0</v>
          </cell>
          <cell r="AD735">
            <v>1</v>
          </cell>
          <cell r="AE735">
            <v>1</v>
          </cell>
          <cell r="AG735">
            <v>1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 t="str">
            <v>MMF</v>
          </cell>
          <cell r="AM735" t="str">
            <v>MMF</v>
          </cell>
          <cell r="AN735" t="str">
            <v>MMF</v>
          </cell>
          <cell r="AO735" t="str">
            <v>MMF</v>
          </cell>
          <cell r="AP735" t="str">
            <v>MMF</v>
          </cell>
          <cell r="AQ735" t="str">
            <v>MMF</v>
          </cell>
          <cell r="AR735" t="str">
            <v>MMF</v>
          </cell>
        </row>
        <row r="736">
          <cell r="A736" t="str">
            <v>CP Inc</v>
          </cell>
          <cell r="B736" t="str">
            <v>Treasury - Partners</v>
          </cell>
          <cell r="C736" t="str">
            <v>13401822</v>
          </cell>
          <cell r="D736" t="str">
            <v>USD</v>
          </cell>
          <cell r="E736" t="str">
            <v>015</v>
          </cell>
          <cell r="F736" t="str">
            <v>030</v>
          </cell>
          <cell r="G736" t="str">
            <v>JP MORGAN USD</v>
          </cell>
          <cell r="H736" t="str">
            <v>PRIME MMF PREMI</v>
          </cell>
          <cell r="I736" t="str">
            <v>BX9USD03660</v>
          </cell>
          <cell r="J736" t="str">
            <v>P</v>
          </cell>
          <cell r="K736" t="str">
            <v>ZZZ</v>
          </cell>
          <cell r="L736">
            <v>0</v>
          </cell>
          <cell r="M736">
            <v>23378665.82</v>
          </cell>
          <cell r="N736">
            <v>23378665.82</v>
          </cell>
          <cell r="O736">
            <v>23378665.82</v>
          </cell>
          <cell r="P736">
            <v>23378665.82</v>
          </cell>
          <cell r="Q736">
            <v>23378665.82</v>
          </cell>
          <cell r="S736" t="str">
            <v>MMF</v>
          </cell>
          <cell r="T736" t="str">
            <v>MMF</v>
          </cell>
          <cell r="U736">
            <v>0</v>
          </cell>
          <cell r="V736">
            <v>0</v>
          </cell>
          <cell r="W736" t="str">
            <v>MMF</v>
          </cell>
          <cell r="X736">
            <v>0</v>
          </cell>
          <cell r="Y736">
            <v>0</v>
          </cell>
          <cell r="Z736">
            <v>0</v>
          </cell>
          <cell r="AA736">
            <v>40451</v>
          </cell>
          <cell r="AB736">
            <v>0</v>
          </cell>
          <cell r="AC736">
            <v>0</v>
          </cell>
          <cell r="AD736">
            <v>1</v>
          </cell>
          <cell r="AE736">
            <v>1</v>
          </cell>
          <cell r="AG736">
            <v>1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 t="str">
            <v>MMF</v>
          </cell>
          <cell r="AM736" t="str">
            <v>MMF</v>
          </cell>
          <cell r="AN736" t="str">
            <v>MMF</v>
          </cell>
          <cell r="AO736" t="str">
            <v>MMF</v>
          </cell>
          <cell r="AP736" t="str">
            <v>MMF</v>
          </cell>
          <cell r="AQ736" t="str">
            <v>MMF</v>
          </cell>
          <cell r="AR736" t="str">
            <v>MMF</v>
          </cell>
        </row>
        <row r="737">
          <cell r="A737" t="str">
            <v>CP Inc</v>
          </cell>
          <cell r="B737" t="str">
            <v>ARS</v>
          </cell>
          <cell r="C737" t="str">
            <v>13404352</v>
          </cell>
          <cell r="D737" t="str">
            <v>USD</v>
          </cell>
          <cell r="E737" t="str">
            <v>015</v>
          </cell>
          <cell r="F737" t="str">
            <v>030</v>
          </cell>
          <cell r="G737" t="str">
            <v>JP MORGAN</v>
          </cell>
          <cell r="H737" t="str">
            <v>US GOVT 3915</v>
          </cell>
          <cell r="I737" t="str">
            <v>BX9USDJPMR9</v>
          </cell>
          <cell r="J737" t="str">
            <v>P</v>
          </cell>
          <cell r="K737" t="str">
            <v>ZZZ</v>
          </cell>
          <cell r="L737">
            <v>0</v>
          </cell>
          <cell r="M737">
            <v>219302.13</v>
          </cell>
          <cell r="N737">
            <v>219302.13</v>
          </cell>
          <cell r="O737">
            <v>219302.13</v>
          </cell>
          <cell r="P737">
            <v>219302.13</v>
          </cell>
          <cell r="Q737">
            <v>219302.13</v>
          </cell>
          <cell r="S737" t="str">
            <v>MMF</v>
          </cell>
          <cell r="T737" t="str">
            <v>MMF</v>
          </cell>
          <cell r="U737">
            <v>0</v>
          </cell>
          <cell r="V737">
            <v>0</v>
          </cell>
          <cell r="W737" t="str">
            <v>MMF</v>
          </cell>
          <cell r="X737">
            <v>0</v>
          </cell>
          <cell r="Y737">
            <v>0</v>
          </cell>
          <cell r="Z737">
            <v>0</v>
          </cell>
          <cell r="AA737">
            <v>40451</v>
          </cell>
          <cell r="AB737">
            <v>0</v>
          </cell>
          <cell r="AC737">
            <v>0</v>
          </cell>
          <cell r="AD737">
            <v>1</v>
          </cell>
          <cell r="AE737">
            <v>1</v>
          </cell>
          <cell r="AG737">
            <v>1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 t="str">
            <v>MMF</v>
          </cell>
          <cell r="AM737" t="str">
            <v>MMF</v>
          </cell>
          <cell r="AN737" t="str">
            <v>MMF</v>
          </cell>
          <cell r="AO737" t="str">
            <v>MMF</v>
          </cell>
          <cell r="AP737" t="str">
            <v>MMF</v>
          </cell>
          <cell r="AQ737" t="str">
            <v>MMF</v>
          </cell>
          <cell r="AR737" t="str">
            <v>MMF</v>
          </cell>
        </row>
        <row r="738">
          <cell r="A738" t="str">
            <v>CP Ltd</v>
          </cell>
          <cell r="B738" t="str">
            <v>BlackRock</v>
          </cell>
          <cell r="C738" t="str">
            <v>13407172</v>
          </cell>
          <cell r="D738" t="str">
            <v>USD</v>
          </cell>
          <cell r="E738" t="str">
            <v>015</v>
          </cell>
          <cell r="F738" t="str">
            <v>030</v>
          </cell>
          <cell r="G738" t="str">
            <v>JP MORGAN</v>
          </cell>
          <cell r="H738" t="str">
            <v>US GOVT 3915</v>
          </cell>
          <cell r="I738" t="str">
            <v>BX9USDJPMR9</v>
          </cell>
          <cell r="J738" t="str">
            <v>P</v>
          </cell>
          <cell r="K738" t="str">
            <v>ZZZ</v>
          </cell>
          <cell r="L738">
            <v>0</v>
          </cell>
          <cell r="M738">
            <v>30273142.170000002</v>
          </cell>
          <cell r="N738">
            <v>30273142.170000002</v>
          </cell>
          <cell r="O738">
            <v>30273142.170000002</v>
          </cell>
          <cell r="P738">
            <v>30273142.170000002</v>
          </cell>
          <cell r="Q738">
            <v>30273142.170000002</v>
          </cell>
          <cell r="S738" t="str">
            <v>MMF</v>
          </cell>
          <cell r="T738" t="str">
            <v>MMF</v>
          </cell>
          <cell r="U738">
            <v>0</v>
          </cell>
          <cell r="V738">
            <v>0</v>
          </cell>
          <cell r="W738" t="str">
            <v>MMF</v>
          </cell>
          <cell r="X738">
            <v>0</v>
          </cell>
          <cell r="Y738">
            <v>0</v>
          </cell>
          <cell r="Z738">
            <v>0</v>
          </cell>
          <cell r="AA738">
            <v>40451</v>
          </cell>
          <cell r="AB738">
            <v>0</v>
          </cell>
          <cell r="AC738">
            <v>0</v>
          </cell>
          <cell r="AD738">
            <v>1</v>
          </cell>
          <cell r="AE738">
            <v>1</v>
          </cell>
          <cell r="AG738">
            <v>1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 t="str">
            <v>MMF</v>
          </cell>
          <cell r="AM738" t="str">
            <v>MMF</v>
          </cell>
          <cell r="AN738" t="str">
            <v>MMF</v>
          </cell>
          <cell r="AO738" t="str">
            <v>MMF</v>
          </cell>
          <cell r="AP738" t="str">
            <v>MMF</v>
          </cell>
          <cell r="AQ738" t="str">
            <v>MMF</v>
          </cell>
          <cell r="AR738" t="str">
            <v>MMF</v>
          </cell>
        </row>
        <row r="739">
          <cell r="A739" t="str">
            <v>CP Inc</v>
          </cell>
          <cell r="B739" t="str">
            <v>UBS</v>
          </cell>
          <cell r="C739" t="str">
            <v>13409102</v>
          </cell>
          <cell r="D739" t="str">
            <v>USD</v>
          </cell>
          <cell r="E739" t="str">
            <v>015</v>
          </cell>
          <cell r="F739" t="str">
            <v>030</v>
          </cell>
          <cell r="G739" t="str">
            <v>JP MORGAN</v>
          </cell>
          <cell r="H739" t="str">
            <v>US GOVT 3915</v>
          </cell>
          <cell r="I739" t="str">
            <v>BX9USDJPMR9</v>
          </cell>
          <cell r="J739" t="str">
            <v>P</v>
          </cell>
          <cell r="K739" t="str">
            <v>ZZZ</v>
          </cell>
          <cell r="L739">
            <v>0</v>
          </cell>
          <cell r="M739">
            <v>22442077.469999999</v>
          </cell>
          <cell r="N739">
            <v>22442077.469999999</v>
          </cell>
          <cell r="O739">
            <v>22442077.469999999</v>
          </cell>
          <cell r="P739">
            <v>22442077.469999999</v>
          </cell>
          <cell r="Q739">
            <v>22442077.469999999</v>
          </cell>
          <cell r="S739" t="str">
            <v>MMF</v>
          </cell>
          <cell r="T739" t="str">
            <v>MMF</v>
          </cell>
          <cell r="U739">
            <v>0</v>
          </cell>
          <cell r="V739">
            <v>0</v>
          </cell>
          <cell r="W739" t="str">
            <v>MMF</v>
          </cell>
          <cell r="X739">
            <v>0</v>
          </cell>
          <cell r="Y739">
            <v>0</v>
          </cell>
          <cell r="Z739">
            <v>0</v>
          </cell>
          <cell r="AA739">
            <v>40451</v>
          </cell>
          <cell r="AB739">
            <v>0</v>
          </cell>
          <cell r="AC739">
            <v>0</v>
          </cell>
          <cell r="AD739">
            <v>1</v>
          </cell>
          <cell r="AE739">
            <v>1</v>
          </cell>
          <cell r="AG739">
            <v>1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 t="str">
            <v>MMF</v>
          </cell>
          <cell r="AM739" t="str">
            <v>MMF</v>
          </cell>
          <cell r="AN739" t="str">
            <v>MMF</v>
          </cell>
          <cell r="AO739" t="str">
            <v>MMF</v>
          </cell>
          <cell r="AP739" t="str">
            <v>MMF</v>
          </cell>
          <cell r="AQ739" t="str">
            <v>MMF</v>
          </cell>
          <cell r="AR739" t="str">
            <v>MMF</v>
          </cell>
        </row>
        <row r="740">
          <cell r="A740" t="str">
            <v>CP Inc</v>
          </cell>
          <cell r="B740" t="str">
            <v>Treasury - Partners</v>
          </cell>
          <cell r="C740" t="str">
            <v>13401822</v>
          </cell>
          <cell r="D740" t="str">
            <v>USD</v>
          </cell>
          <cell r="E740" t="str">
            <v>015</v>
          </cell>
          <cell r="F740" t="str">
            <v>040</v>
          </cell>
          <cell r="G740" t="str">
            <v>FEDERAL HOME LOAN BA</v>
          </cell>
          <cell r="H740" t="str">
            <v>1.125 MAR 23 12</v>
          </cell>
          <cell r="I740" t="str">
            <v>3133XXEK9</v>
          </cell>
          <cell r="J740" t="str">
            <v>B</v>
          </cell>
          <cell r="K740" t="str">
            <v>CAL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 t="str">
            <v>MS   23</v>
          </cell>
          <cell r="S740">
            <v>40444</v>
          </cell>
          <cell r="T740" t="str">
            <v>Cash</v>
          </cell>
          <cell r="U740">
            <v>0</v>
          </cell>
          <cell r="V740">
            <v>0</v>
          </cell>
          <cell r="W740" t="str">
            <v>MS</v>
          </cell>
          <cell r="X740">
            <v>1.125</v>
          </cell>
          <cell r="Y740">
            <v>1.46</v>
          </cell>
          <cell r="Z740">
            <v>0</v>
          </cell>
          <cell r="AA740">
            <v>40451</v>
          </cell>
          <cell r="AB740">
            <v>0</v>
          </cell>
          <cell r="AC740">
            <v>2.8799999999999999E-2</v>
          </cell>
          <cell r="AD740">
            <v>1</v>
          </cell>
          <cell r="AE740">
            <v>100</v>
          </cell>
          <cell r="AF740" t="str">
            <v>AAA</v>
          </cell>
          <cell r="AG740">
            <v>99.98</v>
          </cell>
          <cell r="AH740">
            <v>1.1000000000000001</v>
          </cell>
          <cell r="AI740">
            <v>1.1000000000000001</v>
          </cell>
          <cell r="AJ740">
            <v>0</v>
          </cell>
          <cell r="AK740">
            <v>0</v>
          </cell>
          <cell r="AL740" t="str">
            <v>AAA</v>
          </cell>
          <cell r="AM740" t="str">
            <v>WR</v>
          </cell>
          <cell r="AN740" t="str">
            <v>AAA</v>
          </cell>
          <cell r="AO740" t="str">
            <v>Government</v>
          </cell>
          <cell r="AP740" t="str">
            <v>Sovereign</v>
          </cell>
          <cell r="AQ740" t="str">
            <v>UNITED STATES</v>
          </cell>
          <cell r="AR740" t="str">
            <v>#N/A Field Not Applicable</v>
          </cell>
        </row>
        <row r="741">
          <cell r="A741" t="str">
            <v>CP Inc</v>
          </cell>
          <cell r="B741" t="str">
            <v>Deutsche Bank</v>
          </cell>
          <cell r="C741" t="str">
            <v>13401302</v>
          </cell>
          <cell r="D741" t="str">
            <v>USD</v>
          </cell>
          <cell r="E741" t="str">
            <v>015</v>
          </cell>
          <cell r="F741" t="str">
            <v>045</v>
          </cell>
          <cell r="G741" t="str">
            <v>FEDERAL FARM CR BKS</v>
          </cell>
          <cell r="H741" t="str">
            <v>1.950 SEP 17 12</v>
          </cell>
          <cell r="I741" t="str">
            <v>31331GP78</v>
          </cell>
          <cell r="J741" t="str">
            <v>B</v>
          </cell>
          <cell r="K741" t="str">
            <v>CAL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 t="str">
            <v>MS   17</v>
          </cell>
          <cell r="S741">
            <v>40438</v>
          </cell>
          <cell r="T741" t="str">
            <v>Cash</v>
          </cell>
          <cell r="U741">
            <v>0</v>
          </cell>
          <cell r="V741">
            <v>0</v>
          </cell>
          <cell r="W741" t="str">
            <v>MS</v>
          </cell>
          <cell r="X741">
            <v>1.95</v>
          </cell>
          <cell r="Y741">
            <v>1.92</v>
          </cell>
          <cell r="Z741">
            <v>0</v>
          </cell>
          <cell r="AA741">
            <v>40451</v>
          </cell>
          <cell r="AB741">
            <v>0</v>
          </cell>
          <cell r="AC741">
            <v>4.6500000000000007E-2</v>
          </cell>
          <cell r="AD741">
            <v>1</v>
          </cell>
          <cell r="AE741">
            <v>100</v>
          </cell>
          <cell r="AF741" t="str">
            <v>AAA</v>
          </cell>
          <cell r="AG741">
            <v>99.766000000000005</v>
          </cell>
          <cell r="AH741">
            <v>2.1</v>
          </cell>
          <cell r="AI741">
            <v>1.9</v>
          </cell>
          <cell r="AJ741">
            <v>0</v>
          </cell>
          <cell r="AK741">
            <v>0</v>
          </cell>
          <cell r="AL741" t="str">
            <v>AAA</v>
          </cell>
          <cell r="AM741" t="str">
            <v>WR</v>
          </cell>
          <cell r="AN741" t="str">
            <v>AAA</v>
          </cell>
          <cell r="AO741" t="str">
            <v>Government</v>
          </cell>
          <cell r="AP741" t="str">
            <v>Sovereign</v>
          </cell>
          <cell r="AQ741" t="str">
            <v>UNITED STATES</v>
          </cell>
          <cell r="AR741" t="str">
            <v>#N/A Field Not Applicable</v>
          </cell>
        </row>
        <row r="742">
          <cell r="A742" t="str">
            <v>CP Inc</v>
          </cell>
          <cell r="B742" t="str">
            <v>Treasury - Partners</v>
          </cell>
          <cell r="C742" t="str">
            <v>13401822</v>
          </cell>
          <cell r="D742" t="str">
            <v>USD</v>
          </cell>
          <cell r="E742" t="str">
            <v>015</v>
          </cell>
          <cell r="F742" t="str">
            <v>045</v>
          </cell>
          <cell r="G742" t="str">
            <v>FEDERAL HOME LN MTG</v>
          </cell>
          <cell r="H742" t="str">
            <v>2.000 SEP 28 12</v>
          </cell>
          <cell r="I742" t="str">
            <v>3128X9GK0</v>
          </cell>
          <cell r="J742" t="str">
            <v>B</v>
          </cell>
          <cell r="K742" t="str">
            <v>CAL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 t="str">
            <v>MS   28</v>
          </cell>
          <cell r="S742">
            <v>40449</v>
          </cell>
          <cell r="T742" t="str">
            <v>Cash</v>
          </cell>
          <cell r="U742">
            <v>0</v>
          </cell>
          <cell r="V742">
            <v>0</v>
          </cell>
          <cell r="W742" t="str">
            <v>MS</v>
          </cell>
          <cell r="X742">
            <v>2</v>
          </cell>
          <cell r="Y742">
            <v>1.97</v>
          </cell>
          <cell r="Z742">
            <v>0</v>
          </cell>
          <cell r="AA742">
            <v>40451</v>
          </cell>
          <cell r="AB742">
            <v>0</v>
          </cell>
          <cell r="AC742">
            <v>4.8799999999999996E-2</v>
          </cell>
          <cell r="AD742">
            <v>1</v>
          </cell>
          <cell r="AE742">
            <v>0</v>
          </cell>
          <cell r="AF742" t="str">
            <v>AAA</v>
          </cell>
          <cell r="AG742">
            <v>100.236</v>
          </cell>
          <cell r="AH742">
            <v>1.7</v>
          </cell>
          <cell r="AI742">
            <v>0</v>
          </cell>
          <cell r="AJ742">
            <v>0</v>
          </cell>
          <cell r="AK742">
            <v>0</v>
          </cell>
          <cell r="AL742" t="str">
            <v>AAA</v>
          </cell>
          <cell r="AM742" t="str">
            <v>WR</v>
          </cell>
          <cell r="AN742" t="str">
            <v>AAA</v>
          </cell>
          <cell r="AO742" t="str">
            <v>Government</v>
          </cell>
          <cell r="AP742" t="str">
            <v>Sovereign</v>
          </cell>
          <cell r="AQ742" t="str">
            <v>UNITED STATES</v>
          </cell>
          <cell r="AR742" t="str">
            <v>#N/A Field Not Applicable</v>
          </cell>
        </row>
        <row r="743">
          <cell r="A743" t="str">
            <v>CP Inc</v>
          </cell>
          <cell r="B743" t="str">
            <v>UBS</v>
          </cell>
          <cell r="C743" t="str">
            <v>13409102</v>
          </cell>
          <cell r="D743" t="str">
            <v>USD</v>
          </cell>
          <cell r="E743" t="str">
            <v>015</v>
          </cell>
          <cell r="F743" t="str">
            <v>045</v>
          </cell>
          <cell r="G743" t="str">
            <v>FEDERAL NTL MTG ASSN</v>
          </cell>
          <cell r="H743" t="str">
            <v>2.000 SEP 28 12</v>
          </cell>
          <cell r="I743" t="str">
            <v>31398AZF2</v>
          </cell>
          <cell r="J743" t="str">
            <v>B</v>
          </cell>
          <cell r="K743" t="str">
            <v>CAL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 t="str">
            <v>MS   28</v>
          </cell>
          <cell r="S743">
            <v>40449</v>
          </cell>
          <cell r="T743" t="str">
            <v>Cash</v>
          </cell>
          <cell r="U743">
            <v>0</v>
          </cell>
          <cell r="V743">
            <v>0</v>
          </cell>
          <cell r="W743" t="str">
            <v>MS</v>
          </cell>
          <cell r="X743">
            <v>2</v>
          </cell>
          <cell r="Y743">
            <v>1.95</v>
          </cell>
          <cell r="Z743">
            <v>0</v>
          </cell>
          <cell r="AA743">
            <v>40451</v>
          </cell>
          <cell r="AB743">
            <v>0</v>
          </cell>
          <cell r="AC743">
            <v>4.7800000000000002E-2</v>
          </cell>
          <cell r="AD743">
            <v>1</v>
          </cell>
          <cell r="AE743">
            <v>100</v>
          </cell>
          <cell r="AF743" t="str">
            <v>AAA</v>
          </cell>
          <cell r="AG743">
            <v>100.125</v>
          </cell>
          <cell r="AH743">
            <v>1.9</v>
          </cell>
          <cell r="AI743">
            <v>2</v>
          </cell>
          <cell r="AJ743">
            <v>0</v>
          </cell>
          <cell r="AK743">
            <v>0</v>
          </cell>
          <cell r="AL743" t="str">
            <v>AAA</v>
          </cell>
          <cell r="AM743" t="str">
            <v>WR</v>
          </cell>
          <cell r="AN743" t="str">
            <v>AAA</v>
          </cell>
          <cell r="AO743" t="str">
            <v>Government</v>
          </cell>
          <cell r="AP743" t="str">
            <v>Sovereign</v>
          </cell>
          <cell r="AQ743" t="str">
            <v>UNITED STATES</v>
          </cell>
          <cell r="AR743" t="str">
            <v>#N/A Field Not Applicable</v>
          </cell>
        </row>
        <row r="744">
          <cell r="A744" t="str">
            <v>CP Inc</v>
          </cell>
          <cell r="B744" t="str">
            <v>Inveco</v>
          </cell>
          <cell r="C744" t="str">
            <v>13400002</v>
          </cell>
          <cell r="D744" t="str">
            <v>USD</v>
          </cell>
          <cell r="E744" t="str">
            <v>015</v>
          </cell>
          <cell r="F744" t="str">
            <v>070</v>
          </cell>
          <cell r="G744" t="str">
            <v>BOEING CAP CORP</v>
          </cell>
          <cell r="H744" t="str">
            <v>7.375 SEP 27 10</v>
          </cell>
          <cell r="I744" t="str">
            <v>097014AC8</v>
          </cell>
          <cell r="J744" t="str">
            <v>B</v>
          </cell>
          <cell r="K744" t="str">
            <v>CAL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40448</v>
          </cell>
          <cell r="T744" t="str">
            <v>Cash</v>
          </cell>
          <cell r="U744">
            <v>0</v>
          </cell>
          <cell r="V744">
            <v>0</v>
          </cell>
          <cell r="W744" t="str">
            <v>MS</v>
          </cell>
          <cell r="X744">
            <v>7.375</v>
          </cell>
          <cell r="Y744">
            <v>0</v>
          </cell>
          <cell r="Z744">
            <v>0</v>
          </cell>
          <cell r="AA744">
            <v>40451</v>
          </cell>
          <cell r="AB744">
            <v>0</v>
          </cell>
          <cell r="AC744">
            <v>0</v>
          </cell>
          <cell r="AD744">
            <v>1</v>
          </cell>
          <cell r="AE744">
            <v>100</v>
          </cell>
          <cell r="AF744" t="str">
            <v>A</v>
          </cell>
          <cell r="AG744">
            <v>109.29600000000001</v>
          </cell>
          <cell r="AH744">
            <v>-13.9</v>
          </cell>
          <cell r="AI744">
            <v>0</v>
          </cell>
          <cell r="AJ744">
            <v>0</v>
          </cell>
          <cell r="AK744">
            <v>0</v>
          </cell>
          <cell r="AL744" t="str">
            <v>NR</v>
          </cell>
          <cell r="AM744" t="str">
            <v>WR</v>
          </cell>
          <cell r="AN744" t="str">
            <v>NR</v>
          </cell>
          <cell r="AO744" t="str">
            <v>Financial</v>
          </cell>
          <cell r="AP744" t="str">
            <v>Diversified Finan Serv</v>
          </cell>
          <cell r="AQ744" t="str">
            <v>UNITED STATES</v>
          </cell>
          <cell r="AR744" t="str">
            <v>#N/A Field Not Applicable</v>
          </cell>
        </row>
        <row r="745">
          <cell r="A745" t="str">
            <v>CP Inc</v>
          </cell>
          <cell r="B745" t="str">
            <v>Inveco</v>
          </cell>
          <cell r="C745" t="str">
            <v>13400002</v>
          </cell>
          <cell r="D745" t="str">
            <v>USD</v>
          </cell>
          <cell r="E745" t="str">
            <v>015</v>
          </cell>
          <cell r="F745" t="str">
            <v>070</v>
          </cell>
          <cell r="G745" t="str">
            <v>MEDTRONIC INC</v>
          </cell>
          <cell r="H745" t="str">
            <v>4.375 SEP 15 10</v>
          </cell>
          <cell r="I745" t="str">
            <v>585055AG1</v>
          </cell>
          <cell r="J745" t="str">
            <v>B</v>
          </cell>
          <cell r="K745" t="str">
            <v>CAL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40436</v>
          </cell>
          <cell r="T745" t="str">
            <v>Cash</v>
          </cell>
          <cell r="U745">
            <v>0</v>
          </cell>
          <cell r="V745">
            <v>0</v>
          </cell>
          <cell r="W745" t="str">
            <v>MS</v>
          </cell>
          <cell r="X745">
            <v>4.375</v>
          </cell>
          <cell r="Y745">
            <v>0</v>
          </cell>
          <cell r="Z745">
            <v>0</v>
          </cell>
          <cell r="AA745">
            <v>40451</v>
          </cell>
          <cell r="AB745">
            <v>0</v>
          </cell>
          <cell r="AC745">
            <v>0</v>
          </cell>
          <cell r="AD745">
            <v>1</v>
          </cell>
          <cell r="AE745">
            <v>100</v>
          </cell>
          <cell r="AF745" t="str">
            <v>AA-</v>
          </cell>
          <cell r="AG745">
            <v>100.992</v>
          </cell>
          <cell r="AH745">
            <v>3.9</v>
          </cell>
          <cell r="AI745">
            <v>0</v>
          </cell>
          <cell r="AJ745">
            <v>0</v>
          </cell>
          <cell r="AK745">
            <v>0</v>
          </cell>
          <cell r="AL745" t="str">
            <v>NR</v>
          </cell>
          <cell r="AM745" t="str">
            <v>WR</v>
          </cell>
          <cell r="AN745" t="str">
            <v>NR</v>
          </cell>
          <cell r="AO745" t="str">
            <v>Consumer, Non-cyclical</v>
          </cell>
          <cell r="AP745" t="str">
            <v>Healthcare-Products</v>
          </cell>
          <cell r="AQ745" t="str">
            <v>UNITED STATES</v>
          </cell>
          <cell r="AR745" t="str">
            <v>#N/A Field Not Applicable</v>
          </cell>
        </row>
        <row r="746">
          <cell r="A746" t="str">
            <v>CP Ltd</v>
          </cell>
          <cell r="B746" t="str">
            <v>HSBC CP Ltd</v>
          </cell>
          <cell r="C746" t="str">
            <v>13400012</v>
          </cell>
          <cell r="D746" t="str">
            <v>USD</v>
          </cell>
          <cell r="E746" t="str">
            <v>600</v>
          </cell>
          <cell r="F746" t="str">
            <v>070</v>
          </cell>
          <cell r="G746" t="str">
            <v>EUROPEAN INVT BANK</v>
          </cell>
          <cell r="H746" t="str">
            <v>4.625 15 SEP 2010</v>
          </cell>
          <cell r="I746" t="str">
            <v>B298785EH5</v>
          </cell>
          <cell r="J746" t="str">
            <v>B</v>
          </cell>
          <cell r="K746" t="str">
            <v>ZZZ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40436</v>
          </cell>
          <cell r="T746" t="str">
            <v>Cash</v>
          </cell>
          <cell r="U746">
            <v>0</v>
          </cell>
          <cell r="V746">
            <v>0</v>
          </cell>
          <cell r="W746" t="str">
            <v>MS</v>
          </cell>
          <cell r="X746">
            <v>4.625</v>
          </cell>
          <cell r="Y746">
            <v>0.04</v>
          </cell>
          <cell r="Z746">
            <v>0</v>
          </cell>
          <cell r="AA746">
            <v>40451</v>
          </cell>
          <cell r="AB746">
            <v>0</v>
          </cell>
          <cell r="AC746">
            <v>0</v>
          </cell>
          <cell r="AD746">
            <v>1</v>
          </cell>
          <cell r="AE746">
            <v>100</v>
          </cell>
          <cell r="AF746" t="str">
            <v>AAA</v>
          </cell>
          <cell r="AG746">
            <v>103.57</v>
          </cell>
          <cell r="AH746">
            <v>0.5</v>
          </cell>
          <cell r="AI746">
            <v>0</v>
          </cell>
          <cell r="AJ746">
            <v>0</v>
          </cell>
          <cell r="AK746">
            <v>0</v>
          </cell>
          <cell r="AL746" t="str">
            <v>NR</v>
          </cell>
          <cell r="AM746" t="str">
            <v>WR</v>
          </cell>
          <cell r="AN746" t="str">
            <v>NR</v>
          </cell>
          <cell r="AO746" t="str">
            <v>Government</v>
          </cell>
          <cell r="AP746" t="str">
            <v>Multi-National</v>
          </cell>
          <cell r="AQ746" t="str">
            <v>SNAT</v>
          </cell>
          <cell r="AR746" t="str">
            <v>#N/A Field Not Applicable</v>
          </cell>
        </row>
        <row r="747">
          <cell r="A747" t="str">
            <v>CP Ltd</v>
          </cell>
          <cell r="B747" t="str">
            <v>HSBC IPO</v>
          </cell>
          <cell r="C747" t="str">
            <v>13400032</v>
          </cell>
          <cell r="D747" t="str">
            <v>USD</v>
          </cell>
          <cell r="E747" t="str">
            <v>015</v>
          </cell>
          <cell r="F747" t="str">
            <v>070</v>
          </cell>
          <cell r="G747" t="str">
            <v>BOEING CAP CORP</v>
          </cell>
          <cell r="H747" t="str">
            <v>7.375 SEP 27 10</v>
          </cell>
          <cell r="I747" t="str">
            <v>097014AC8</v>
          </cell>
          <cell r="J747" t="str">
            <v>B</v>
          </cell>
          <cell r="K747" t="str">
            <v>CAL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40448</v>
          </cell>
          <cell r="T747" t="str">
            <v>Cash</v>
          </cell>
          <cell r="U747">
            <v>0</v>
          </cell>
          <cell r="V747">
            <v>0</v>
          </cell>
          <cell r="W747" t="str">
            <v>MS</v>
          </cell>
          <cell r="X747">
            <v>7.375</v>
          </cell>
          <cell r="Y747">
            <v>0</v>
          </cell>
          <cell r="Z747">
            <v>0</v>
          </cell>
          <cell r="AA747">
            <v>40451</v>
          </cell>
          <cell r="AB747">
            <v>0</v>
          </cell>
          <cell r="AC747">
            <v>0</v>
          </cell>
          <cell r="AD747">
            <v>1</v>
          </cell>
          <cell r="AE747">
            <v>100</v>
          </cell>
          <cell r="AF747" t="str">
            <v>A</v>
          </cell>
          <cell r="AG747">
            <v>110.127</v>
          </cell>
          <cell r="AH747">
            <v>3.3</v>
          </cell>
          <cell r="AI747">
            <v>0</v>
          </cell>
          <cell r="AJ747">
            <v>0</v>
          </cell>
          <cell r="AK747">
            <v>0</v>
          </cell>
          <cell r="AL747" t="str">
            <v>NR</v>
          </cell>
          <cell r="AM747" t="str">
            <v>WR</v>
          </cell>
          <cell r="AN747" t="str">
            <v>NR</v>
          </cell>
          <cell r="AO747" t="str">
            <v>Financial</v>
          </cell>
          <cell r="AP747" t="str">
            <v>Diversified Finan Serv</v>
          </cell>
          <cell r="AQ747" t="str">
            <v>UNITED STATES</v>
          </cell>
          <cell r="AR747" t="str">
            <v>#N/A Field Not Applicable</v>
          </cell>
        </row>
        <row r="748">
          <cell r="A748" t="str">
            <v>CP Ltd</v>
          </cell>
          <cell r="B748" t="str">
            <v>HSBC IPO</v>
          </cell>
          <cell r="C748" t="str">
            <v>13400032</v>
          </cell>
          <cell r="D748" t="str">
            <v>USD</v>
          </cell>
          <cell r="E748" t="str">
            <v>015</v>
          </cell>
          <cell r="F748" t="str">
            <v>070</v>
          </cell>
          <cell r="G748" t="str">
            <v>MEDTRONIC INC</v>
          </cell>
          <cell r="H748" t="str">
            <v>4.375 SEP 15 10</v>
          </cell>
          <cell r="I748" t="str">
            <v>585055AG1</v>
          </cell>
          <cell r="J748" t="str">
            <v>B</v>
          </cell>
          <cell r="K748" t="str">
            <v>CAL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40436</v>
          </cell>
          <cell r="T748" t="str">
            <v>Cash</v>
          </cell>
          <cell r="U748">
            <v>0</v>
          </cell>
          <cell r="V748">
            <v>0</v>
          </cell>
          <cell r="W748" t="str">
            <v>MS</v>
          </cell>
          <cell r="X748">
            <v>4.375</v>
          </cell>
          <cell r="Y748">
            <v>0</v>
          </cell>
          <cell r="Z748">
            <v>0</v>
          </cell>
          <cell r="AA748">
            <v>40451</v>
          </cell>
          <cell r="AB748">
            <v>0</v>
          </cell>
          <cell r="AC748">
            <v>0</v>
          </cell>
          <cell r="AD748">
            <v>1</v>
          </cell>
          <cell r="AE748">
            <v>100</v>
          </cell>
          <cell r="AF748" t="str">
            <v>AA-</v>
          </cell>
          <cell r="AG748">
            <v>102.05</v>
          </cell>
          <cell r="AH748">
            <v>3.4</v>
          </cell>
          <cell r="AI748">
            <v>0</v>
          </cell>
          <cell r="AJ748">
            <v>0</v>
          </cell>
          <cell r="AK748">
            <v>0</v>
          </cell>
          <cell r="AL748" t="str">
            <v>NR</v>
          </cell>
          <cell r="AM748" t="str">
            <v>WR</v>
          </cell>
          <cell r="AN748" t="str">
            <v>NR</v>
          </cell>
          <cell r="AO748" t="str">
            <v>Consumer, Non-cyclical</v>
          </cell>
          <cell r="AP748" t="str">
            <v>Healthcare-Products</v>
          </cell>
          <cell r="AQ748" t="str">
            <v>UNITED STATES</v>
          </cell>
          <cell r="AR748" t="str">
            <v>#N/A Field Not Applicable</v>
          </cell>
        </row>
        <row r="749">
          <cell r="A749" t="str">
            <v>CP Inc</v>
          </cell>
          <cell r="B749" t="str">
            <v>Deutsche Bank</v>
          </cell>
          <cell r="C749" t="str">
            <v>13401302</v>
          </cell>
          <cell r="D749" t="str">
            <v>USD</v>
          </cell>
          <cell r="E749" t="str">
            <v>015</v>
          </cell>
          <cell r="F749" t="str">
            <v>070</v>
          </cell>
          <cell r="G749" t="str">
            <v>BOEING CAP CORP</v>
          </cell>
          <cell r="H749" t="str">
            <v>7.375 SEP 27 10</v>
          </cell>
          <cell r="I749" t="str">
            <v>097014AC8</v>
          </cell>
          <cell r="J749" t="str">
            <v>B</v>
          </cell>
          <cell r="K749" t="str">
            <v>CAL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40448</v>
          </cell>
          <cell r="T749" t="str">
            <v>Cash</v>
          </cell>
          <cell r="U749">
            <v>0</v>
          </cell>
          <cell r="V749">
            <v>0</v>
          </cell>
          <cell r="W749" t="str">
            <v>MS</v>
          </cell>
          <cell r="X749">
            <v>7.375</v>
          </cell>
          <cell r="Y749">
            <v>0</v>
          </cell>
          <cell r="Z749">
            <v>0</v>
          </cell>
          <cell r="AA749">
            <v>40451</v>
          </cell>
          <cell r="AB749">
            <v>0</v>
          </cell>
          <cell r="AC749">
            <v>0</v>
          </cell>
          <cell r="AD749">
            <v>1</v>
          </cell>
          <cell r="AE749">
            <v>100</v>
          </cell>
          <cell r="AF749" t="str">
            <v>A</v>
          </cell>
          <cell r="AG749">
            <v>110.11</v>
          </cell>
          <cell r="AH749">
            <v>3.3</v>
          </cell>
          <cell r="AI749">
            <v>0</v>
          </cell>
          <cell r="AJ749">
            <v>0</v>
          </cell>
          <cell r="AK749">
            <v>0</v>
          </cell>
          <cell r="AL749" t="str">
            <v>NR</v>
          </cell>
          <cell r="AM749" t="str">
            <v>WR</v>
          </cell>
          <cell r="AN749" t="str">
            <v>NR</v>
          </cell>
          <cell r="AO749" t="str">
            <v>Financial</v>
          </cell>
          <cell r="AP749" t="str">
            <v>Diversified Finan Serv</v>
          </cell>
          <cell r="AQ749" t="str">
            <v>UNITED STATES</v>
          </cell>
          <cell r="AR749" t="str">
            <v>#N/A Field Not Applicable</v>
          </cell>
        </row>
        <row r="750">
          <cell r="A750" t="str">
            <v>CP Inc</v>
          </cell>
          <cell r="B750" t="str">
            <v>Deutsche Bank</v>
          </cell>
          <cell r="C750" t="str">
            <v>13401302</v>
          </cell>
          <cell r="D750" t="str">
            <v>USD</v>
          </cell>
          <cell r="E750" t="str">
            <v>015</v>
          </cell>
          <cell r="F750" t="str">
            <v>070</v>
          </cell>
          <cell r="G750" t="str">
            <v>CONS EDISON CO N Y</v>
          </cell>
          <cell r="H750" t="str">
            <v>7.500 SEP 01 10</v>
          </cell>
          <cell r="I750" t="str">
            <v>209111DJ9</v>
          </cell>
          <cell r="J750" t="str">
            <v>B</v>
          </cell>
          <cell r="K750" t="str">
            <v>ZZZ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40422</v>
          </cell>
          <cell r="T750" t="str">
            <v>Cash</v>
          </cell>
          <cell r="U750">
            <v>0</v>
          </cell>
          <cell r="V750">
            <v>0</v>
          </cell>
          <cell r="W750" t="str">
            <v>MS</v>
          </cell>
          <cell r="X750">
            <v>7.5</v>
          </cell>
          <cell r="Y750">
            <v>0</v>
          </cell>
          <cell r="Z750">
            <v>0</v>
          </cell>
          <cell r="AA750">
            <v>40451</v>
          </cell>
          <cell r="AB750">
            <v>0</v>
          </cell>
          <cell r="AC750">
            <v>0</v>
          </cell>
          <cell r="AD750">
            <v>1</v>
          </cell>
          <cell r="AE750">
            <v>100</v>
          </cell>
          <cell r="AF750" t="str">
            <v>A-</v>
          </cell>
          <cell r="AG750">
            <v>110.20699999999999</v>
          </cell>
          <cell r="AH750">
            <v>3.2</v>
          </cell>
          <cell r="AI750">
            <v>0</v>
          </cell>
          <cell r="AJ750">
            <v>0</v>
          </cell>
          <cell r="AK750">
            <v>0</v>
          </cell>
          <cell r="AL750" t="str">
            <v>NR</v>
          </cell>
          <cell r="AM750" t="str">
            <v>WR</v>
          </cell>
          <cell r="AN750" t="str">
            <v>NR</v>
          </cell>
          <cell r="AO750" t="str">
            <v>Utilities</v>
          </cell>
          <cell r="AP750" t="str">
            <v>Electric</v>
          </cell>
          <cell r="AQ750" t="str">
            <v>UNITED STATES</v>
          </cell>
          <cell r="AR750" t="str">
            <v>#N/A Field Not Applicable</v>
          </cell>
        </row>
        <row r="751">
          <cell r="A751" t="str">
            <v>CP Inc</v>
          </cell>
          <cell r="B751" t="str">
            <v>Treasury - Partners</v>
          </cell>
          <cell r="C751" t="str">
            <v>13401822</v>
          </cell>
          <cell r="D751" t="str">
            <v>USD</v>
          </cell>
          <cell r="E751" t="str">
            <v>015</v>
          </cell>
          <cell r="F751" t="str">
            <v>070</v>
          </cell>
          <cell r="G751" t="str">
            <v>BOEING CAP CORP</v>
          </cell>
          <cell r="H751" t="str">
            <v>7.375 SEP 27 10</v>
          </cell>
          <cell r="I751" t="str">
            <v>097014AC8</v>
          </cell>
          <cell r="J751" t="str">
            <v>B</v>
          </cell>
          <cell r="K751" t="str">
            <v>CAL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S751">
            <v>40448</v>
          </cell>
          <cell r="T751" t="str">
            <v>Cash</v>
          </cell>
          <cell r="U751">
            <v>0</v>
          </cell>
          <cell r="V751">
            <v>0</v>
          </cell>
          <cell r="W751" t="str">
            <v>MS</v>
          </cell>
          <cell r="X751">
            <v>7.375</v>
          </cell>
          <cell r="Y751">
            <v>0</v>
          </cell>
          <cell r="Z751">
            <v>0</v>
          </cell>
          <cell r="AA751">
            <v>40451</v>
          </cell>
          <cell r="AB751">
            <v>0</v>
          </cell>
          <cell r="AC751">
            <v>0</v>
          </cell>
          <cell r="AD751">
            <v>1</v>
          </cell>
          <cell r="AE751">
            <v>100</v>
          </cell>
          <cell r="AF751" t="str">
            <v>A</v>
          </cell>
          <cell r="AG751">
            <v>110.11</v>
          </cell>
          <cell r="AH751">
            <v>3.3</v>
          </cell>
          <cell r="AI751">
            <v>0</v>
          </cell>
          <cell r="AJ751">
            <v>0</v>
          </cell>
          <cell r="AK751">
            <v>0</v>
          </cell>
          <cell r="AL751" t="str">
            <v>NR</v>
          </cell>
          <cell r="AM751" t="str">
            <v>WR</v>
          </cell>
          <cell r="AN751" t="str">
            <v>NR</v>
          </cell>
          <cell r="AO751" t="str">
            <v>Financial</v>
          </cell>
          <cell r="AP751" t="str">
            <v>Diversified Finan Serv</v>
          </cell>
          <cell r="AQ751" t="str">
            <v>UNITED STATES</v>
          </cell>
          <cell r="AR751" t="str">
            <v>#N/A Field Not Applicable</v>
          </cell>
        </row>
        <row r="752">
          <cell r="A752" t="str">
            <v>CP Inc</v>
          </cell>
          <cell r="B752" t="str">
            <v>UBS</v>
          </cell>
          <cell r="C752" t="str">
            <v>13409102</v>
          </cell>
          <cell r="D752" t="str">
            <v>USD</v>
          </cell>
          <cell r="E752" t="str">
            <v>015</v>
          </cell>
          <cell r="F752" t="str">
            <v>070</v>
          </cell>
          <cell r="G752" t="str">
            <v>MEDTRONIC INC</v>
          </cell>
          <cell r="H752" t="str">
            <v>4.375 SEP 15 10</v>
          </cell>
          <cell r="I752" t="str">
            <v>585055AG1</v>
          </cell>
          <cell r="J752" t="str">
            <v>B</v>
          </cell>
          <cell r="K752" t="str">
            <v>CAL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40436</v>
          </cell>
          <cell r="T752" t="str">
            <v>Cash</v>
          </cell>
          <cell r="U752">
            <v>0</v>
          </cell>
          <cell r="V752">
            <v>0</v>
          </cell>
          <cell r="W752" t="str">
            <v>MS</v>
          </cell>
          <cell r="X752">
            <v>4.375</v>
          </cell>
          <cell r="Y752">
            <v>0</v>
          </cell>
          <cell r="Z752">
            <v>0</v>
          </cell>
          <cell r="AA752">
            <v>40451</v>
          </cell>
          <cell r="AB752">
            <v>0</v>
          </cell>
          <cell r="AC752">
            <v>0</v>
          </cell>
          <cell r="AD752">
            <v>1</v>
          </cell>
          <cell r="AE752">
            <v>100</v>
          </cell>
          <cell r="AF752" t="str">
            <v>AA-</v>
          </cell>
          <cell r="AG752">
            <v>97.016999999999996</v>
          </cell>
          <cell r="AH752">
            <v>12.7</v>
          </cell>
          <cell r="AI752">
            <v>0</v>
          </cell>
          <cell r="AJ752">
            <v>0</v>
          </cell>
          <cell r="AK752">
            <v>0</v>
          </cell>
          <cell r="AL752" t="str">
            <v>NR</v>
          </cell>
          <cell r="AM752" t="str">
            <v>WR</v>
          </cell>
          <cell r="AN752" t="str">
            <v>NR</v>
          </cell>
          <cell r="AO752" t="str">
            <v>Consumer, Non-cyclical</v>
          </cell>
          <cell r="AP752" t="str">
            <v>Healthcare-Products</v>
          </cell>
          <cell r="AQ752" t="str">
            <v>UNITED STATES</v>
          </cell>
          <cell r="AR752" t="str">
            <v>#N/A Field Not Applicable</v>
          </cell>
        </row>
        <row r="753">
          <cell r="A753" t="str">
            <v>CP Inc</v>
          </cell>
          <cell r="B753" t="str">
            <v>ARS</v>
          </cell>
          <cell r="C753" t="str">
            <v>13404352</v>
          </cell>
          <cell r="D753" t="str">
            <v>USD</v>
          </cell>
          <cell r="E753" t="str">
            <v>015</v>
          </cell>
          <cell r="F753" t="str">
            <v>085</v>
          </cell>
          <cell r="G753" t="str">
            <v>ARS Adjustment (OTTI)</v>
          </cell>
          <cell r="H753" t="str">
            <v>All</v>
          </cell>
          <cell r="I753" t="str">
            <v>All</v>
          </cell>
          <cell r="J753" t="str">
            <v>B</v>
          </cell>
          <cell r="K753" t="str">
            <v>FLR</v>
          </cell>
          <cell r="L753">
            <v>5369.65</v>
          </cell>
          <cell r="M753">
            <v>-7455508</v>
          </cell>
          <cell r="N753">
            <v>-7455508</v>
          </cell>
          <cell r="O753">
            <v>-7455508</v>
          </cell>
          <cell r="P753">
            <v>-7455508</v>
          </cell>
          <cell r="Q753">
            <v>-7455508</v>
          </cell>
          <cell r="R753" t="str">
            <v>M JAN  9</v>
          </cell>
          <cell r="S753">
            <v>49530</v>
          </cell>
          <cell r="T753">
            <v>2035</v>
          </cell>
          <cell r="U753">
            <v>8</v>
          </cell>
          <cell r="V753">
            <v>9079</v>
          </cell>
          <cell r="W753" t="str">
            <v>MS</v>
          </cell>
          <cell r="X753">
            <v>1.7569999999999999</v>
          </cell>
          <cell r="Y753">
            <v>0.08</v>
          </cell>
          <cell r="Z753">
            <v>-2.6776072928414129E-4</v>
          </cell>
          <cell r="AA753">
            <v>40451</v>
          </cell>
          <cell r="AB753">
            <v>-1166950</v>
          </cell>
          <cell r="AC753">
            <v>0</v>
          </cell>
          <cell r="AD753">
            <v>1</v>
          </cell>
          <cell r="AE753">
            <v>76.661000000000001</v>
          </cell>
          <cell r="AF753" t="str">
            <v>CCC+</v>
          </cell>
          <cell r="AG753">
            <v>100</v>
          </cell>
          <cell r="AH753">
            <v>1.8</v>
          </cell>
          <cell r="AI753">
            <v>-278.3</v>
          </cell>
          <cell r="AJ753">
            <v>-6.0246164088931789E-3</v>
          </cell>
          <cell r="AK753">
            <v>-7.4633850862019964E-3</v>
          </cell>
          <cell r="AL753" t="e">
            <v>#N/A</v>
          </cell>
          <cell r="AM753" t="e">
            <v>#N/A</v>
          </cell>
          <cell r="AN753" t="str">
            <v>CCC+</v>
          </cell>
          <cell r="AO753" t="str">
            <v>Financial</v>
          </cell>
          <cell r="AP753" t="str">
            <v>Diversified Finan Serv</v>
          </cell>
          <cell r="AQ753" t="str">
            <v>UNITED STATES</v>
          </cell>
          <cell r="AR753" t="e">
            <v>#N/A</v>
          </cell>
        </row>
        <row r="754">
          <cell r="A754" t="str">
            <v>CP Ltd</v>
          </cell>
          <cell r="B754" t="str">
            <v>CP Ltd</v>
          </cell>
          <cell r="C754" t="str">
            <v>CP Ltd</v>
          </cell>
          <cell r="D754" t="str">
            <v>NDAQ</v>
          </cell>
          <cell r="M754">
            <v>1457250</v>
          </cell>
          <cell r="N754">
            <v>1457250</v>
          </cell>
          <cell r="O754">
            <v>1457250</v>
          </cell>
          <cell r="S754" t="str">
            <v>MS</v>
          </cell>
          <cell r="T754" t="str">
            <v>Cash</v>
          </cell>
          <cell r="U754">
            <v>0</v>
          </cell>
          <cell r="V754">
            <v>0</v>
          </cell>
          <cell r="W754" t="str">
            <v>MS</v>
          </cell>
          <cell r="Y754" t="str">
            <v>MS</v>
          </cell>
          <cell r="Z754">
            <v>0</v>
          </cell>
          <cell r="AA754" t="str">
            <v>MS</v>
          </cell>
          <cell r="AB754" t="str">
            <v>MS</v>
          </cell>
          <cell r="AG754">
            <v>1457250</v>
          </cell>
          <cell r="AI754">
            <v>1457250</v>
          </cell>
          <cell r="AJ754">
            <v>0</v>
          </cell>
          <cell r="AK754">
            <v>0</v>
          </cell>
          <cell r="AL754" t="str">
            <v>MS</v>
          </cell>
          <cell r="AM754" t="e">
            <v>#N/A</v>
          </cell>
          <cell r="AN754" t="str">
            <v>AAA</v>
          </cell>
          <cell r="AO754" t="str">
            <v>Financial</v>
          </cell>
          <cell r="AP754" t="str">
            <v>Diversified Finan Serv</v>
          </cell>
          <cell r="AQ754" t="str">
            <v>UNITED STATES</v>
          </cell>
          <cell r="AR754" t="str">
            <v>MS</v>
          </cell>
        </row>
        <row r="755">
          <cell r="A755" t="str">
            <v>WW</v>
          </cell>
          <cell r="B755" t="str">
            <v>WW Cash</v>
          </cell>
          <cell r="C755" t="str">
            <v>WW Cash</v>
          </cell>
          <cell r="D755" t="str">
            <v>WW Cash</v>
          </cell>
          <cell r="M755">
            <v>27178679.400000036</v>
          </cell>
          <cell r="N755">
            <v>27178679.400000036</v>
          </cell>
          <cell r="O755">
            <v>27178679.400000036</v>
          </cell>
          <cell r="S755" t="str">
            <v>Cash</v>
          </cell>
          <cell r="T755" t="str">
            <v>Cash</v>
          </cell>
          <cell r="U755">
            <v>0</v>
          </cell>
          <cell r="V755">
            <v>0</v>
          </cell>
          <cell r="W755" t="str">
            <v>Cash</v>
          </cell>
          <cell r="Y755" t="str">
            <v>Cash</v>
          </cell>
          <cell r="Z755">
            <v>0</v>
          </cell>
          <cell r="AA755" t="str">
            <v>Cash</v>
          </cell>
          <cell r="AB755" t="str">
            <v>Cash</v>
          </cell>
          <cell r="AG755">
            <v>27178679.400000036</v>
          </cell>
          <cell r="AI755">
            <v>27178679.400000036</v>
          </cell>
          <cell r="AJ755">
            <v>0</v>
          </cell>
          <cell r="AK755">
            <v>0</v>
          </cell>
          <cell r="AL755" t="str">
            <v>Cash</v>
          </cell>
          <cell r="AM755" t="e">
            <v>#N/A</v>
          </cell>
          <cell r="AN755" t="str">
            <v>Cash</v>
          </cell>
          <cell r="AO755" t="str">
            <v>Cash</v>
          </cell>
          <cell r="AP755" t="str">
            <v>Cash</v>
          </cell>
          <cell r="AQ755" t="str">
            <v>Cash</v>
          </cell>
          <cell r="AR755" t="str">
            <v>Cash</v>
          </cell>
        </row>
        <row r="756">
          <cell r="A756" t="str">
            <v>CP Ltd</v>
          </cell>
          <cell r="B756" t="str">
            <v>CP Ltd</v>
          </cell>
          <cell r="C756" t="str">
            <v>CP Ltd</v>
          </cell>
          <cell r="D756" t="str">
            <v>CP Ltd MMF Citibank</v>
          </cell>
          <cell r="M756">
            <v>91089318.719999999</v>
          </cell>
          <cell r="N756">
            <v>91089318.719999999</v>
          </cell>
          <cell r="O756">
            <v>91089318.719999999</v>
          </cell>
          <cell r="S756" t="str">
            <v>MMF</v>
          </cell>
          <cell r="T756" t="str">
            <v>MMF</v>
          </cell>
          <cell r="U756">
            <v>0</v>
          </cell>
          <cell r="V756">
            <v>0</v>
          </cell>
          <cell r="W756" t="str">
            <v>MMF</v>
          </cell>
          <cell r="Y756" t="str">
            <v>MMF</v>
          </cell>
          <cell r="Z756">
            <v>0</v>
          </cell>
          <cell r="AA756" t="str">
            <v>MMF</v>
          </cell>
          <cell r="AB756" t="str">
            <v>MMF</v>
          </cell>
          <cell r="AG756">
            <v>91089318.719999999</v>
          </cell>
          <cell r="AI756">
            <v>91089318.719999999</v>
          </cell>
          <cell r="AJ756">
            <v>0</v>
          </cell>
          <cell r="AK756">
            <v>0</v>
          </cell>
          <cell r="AL756" t="str">
            <v>MMF</v>
          </cell>
          <cell r="AM756" t="e">
            <v>#N/A</v>
          </cell>
          <cell r="AN756" t="str">
            <v>MMF</v>
          </cell>
          <cell r="AO756" t="str">
            <v>MMF</v>
          </cell>
          <cell r="AP756" t="str">
            <v>MMF</v>
          </cell>
          <cell r="AQ756" t="str">
            <v>MMF</v>
          </cell>
          <cell r="AR756" t="str">
            <v>MMF</v>
          </cell>
        </row>
        <row r="757">
          <cell r="A757" t="str">
            <v>CP Inc</v>
          </cell>
          <cell r="B757" t="str">
            <v>CP Inc</v>
          </cell>
          <cell r="C757" t="str">
            <v>CP Inc</v>
          </cell>
          <cell r="D757" t="str">
            <v>CP Inc Cash in Wells Fargo</v>
          </cell>
          <cell r="M757">
            <v>85133045.469999999</v>
          </cell>
          <cell r="N757">
            <v>85133045.469999999</v>
          </cell>
          <cell r="O757">
            <v>85133045.469999999</v>
          </cell>
          <cell r="S757" t="str">
            <v>Cash</v>
          </cell>
          <cell r="T757" t="str">
            <v>Cash</v>
          </cell>
          <cell r="U757">
            <v>0</v>
          </cell>
          <cell r="V757">
            <v>0</v>
          </cell>
          <cell r="W757" t="str">
            <v>Cash</v>
          </cell>
          <cell r="Y757" t="str">
            <v>Cash</v>
          </cell>
          <cell r="Z757">
            <v>0</v>
          </cell>
          <cell r="AA757" t="str">
            <v>Cash</v>
          </cell>
          <cell r="AB757" t="str">
            <v>Cash</v>
          </cell>
          <cell r="AG757">
            <v>85133045.469999999</v>
          </cell>
          <cell r="AI757">
            <v>85133045.469999999</v>
          </cell>
          <cell r="AJ757">
            <v>0</v>
          </cell>
          <cell r="AK757">
            <v>0</v>
          </cell>
          <cell r="AL757" t="str">
            <v>Cash</v>
          </cell>
          <cell r="AM757" t="e">
            <v>#N/A</v>
          </cell>
          <cell r="AN757" t="str">
            <v>Cash</v>
          </cell>
          <cell r="AO757" t="str">
            <v>Cash</v>
          </cell>
          <cell r="AP757" t="str">
            <v>Cash</v>
          </cell>
          <cell r="AQ757" t="str">
            <v>Cash</v>
          </cell>
          <cell r="AR757" t="str">
            <v>Cash</v>
          </cell>
        </row>
        <row r="758">
          <cell r="A758" t="str">
            <v>CP Inc</v>
          </cell>
          <cell r="B758" t="str">
            <v>CP Inc</v>
          </cell>
          <cell r="C758" t="str">
            <v>CP Inc</v>
          </cell>
          <cell r="D758" t="str">
            <v>CP Inc MMF in Wells Fargo</v>
          </cell>
          <cell r="M758">
            <v>27349942.02</v>
          </cell>
          <cell r="N758">
            <v>27349942.02</v>
          </cell>
          <cell r="O758">
            <v>27349942.02</v>
          </cell>
          <cell r="S758" t="str">
            <v>MMF</v>
          </cell>
          <cell r="T758" t="str">
            <v>MMF</v>
          </cell>
          <cell r="U758">
            <v>0</v>
          </cell>
          <cell r="V758">
            <v>0</v>
          </cell>
          <cell r="W758" t="str">
            <v>MMF</v>
          </cell>
          <cell r="Y758" t="str">
            <v>MMF</v>
          </cell>
          <cell r="Z758">
            <v>0</v>
          </cell>
          <cell r="AA758" t="str">
            <v>MMF</v>
          </cell>
          <cell r="AB758" t="str">
            <v>MMF</v>
          </cell>
          <cell r="AG758">
            <v>27349942.02</v>
          </cell>
          <cell r="AI758">
            <v>27349942.02</v>
          </cell>
          <cell r="AJ758">
            <v>0</v>
          </cell>
          <cell r="AK758">
            <v>0</v>
          </cell>
          <cell r="AL758" t="str">
            <v>MMF</v>
          </cell>
          <cell r="AM758" t="e">
            <v>#N/A</v>
          </cell>
          <cell r="AN758" t="str">
            <v>MMF</v>
          </cell>
          <cell r="AO758" t="str">
            <v>MMF</v>
          </cell>
          <cell r="AP758" t="str">
            <v>MMF</v>
          </cell>
          <cell r="AQ758" t="str">
            <v>MMF</v>
          </cell>
          <cell r="AR758" t="str">
            <v>MMF</v>
          </cell>
        </row>
      </sheetData>
      <sheetData sheetId="3"/>
      <sheetData sheetId="4" refreshError="1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nus IL"/>
      <sheetName val="Pivot IL"/>
      <sheetName val="Bonus Belarus"/>
      <sheetName val="Bonus Sweden"/>
      <sheetName val="Bonus UK"/>
      <sheetName val="US Target"/>
      <sheetName val="US Target Pivot"/>
      <sheetName val="Ottawa Contracrors Target"/>
      <sheetName val="Int'l TARGET"/>
      <sheetName val="commission actual 2010"/>
      <sheetName val="SimulatorIL"/>
      <sheetName val="PlanDetails"/>
      <sheetName val="Simulator Sweden&amp;UK"/>
      <sheetName val="SimulatorBelarus"/>
      <sheetName val="Exchange rate"/>
      <sheetName val="IL Target bonus program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O7">
            <v>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C8" t="str">
            <v>D25</v>
          </cell>
        </row>
        <row r="23">
          <cell r="D23">
            <v>3</v>
          </cell>
        </row>
      </sheetData>
      <sheetData sheetId="12">
        <row r="8">
          <cell r="C8" t="str">
            <v>D25</v>
          </cell>
        </row>
      </sheetData>
      <sheetData sheetId="13">
        <row r="14">
          <cell r="C14">
            <v>0</v>
          </cell>
        </row>
      </sheetData>
      <sheetData sheetId="14" refreshError="1"/>
      <sheetData sheetId="15">
        <row r="76">
          <cell r="D76">
            <v>6.593</v>
          </cell>
        </row>
      </sheetData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gistics Summary"/>
      <sheetName val="Sofaware forecasts"/>
      <sheetName val="Media kits"/>
      <sheetName val="SMP"/>
      <sheetName val="Docs"/>
      <sheetName val="Collateral"/>
      <sheetName val="Giveaways"/>
      <sheetName val="y1-1"/>
      <sheetName val="COGs 30"/>
      <sheetName val="COGs - UP 30"/>
      <sheetName val="GR w26"/>
      <sheetName val="y1 w26"/>
      <sheetName val="cogs- UPs w26"/>
      <sheetName val="Cogs- products w26"/>
      <sheetName val="Inventory  value"/>
      <sheetName val="Software metrics"/>
      <sheetName val="Logistics_Summary"/>
      <sheetName val="Sofaware_forecasts"/>
      <sheetName val="Media_kits"/>
      <sheetName val="COGs_30"/>
      <sheetName val="COGs_-_UP_30"/>
      <sheetName val="GR_w26"/>
      <sheetName val="y1_w26"/>
      <sheetName val="cogs-_UPs_w26"/>
      <sheetName val="Cogs-_products_w26"/>
      <sheetName val="Inventory__value"/>
      <sheetName val="Software_metrics"/>
      <sheetName val="HC - 28.09.1999"/>
    </sheetNames>
    <sheetDataSet>
      <sheetData sheetId="0"/>
      <sheetData sheetId="1" refreshError="1">
        <row r="25">
          <cell r="A25" t="str">
            <v>Doc sets</v>
          </cell>
        </row>
      </sheetData>
      <sheetData sheetId="2"/>
      <sheetData sheetId="3" refreshError="1">
        <row r="25">
          <cell r="Z25">
            <v>5000</v>
          </cell>
        </row>
        <row r="34">
          <cell r="A34" t="str">
            <v>NG Japanese</v>
          </cell>
        </row>
        <row r="157">
          <cell r="Z157">
            <v>1500</v>
          </cell>
        </row>
        <row r="223">
          <cell r="AG223">
            <v>30</v>
          </cell>
        </row>
      </sheetData>
      <sheetData sheetId="4"/>
      <sheetData sheetId="5" refreshError="1">
        <row r="10">
          <cell r="A10" t="str">
            <v>NG English VPN-1/FireWall-1</v>
          </cell>
        </row>
        <row r="52">
          <cell r="A52" t="str">
            <v>NG Japanese VPN-1/FireWall-1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>
        <row r="25">
          <cell r="A25" t="str">
            <v>Doc sets</v>
          </cell>
        </row>
      </sheetData>
      <sheetData sheetId="18"/>
      <sheetData sheetId="19">
        <row r="25">
          <cell r="Z25">
            <v>5000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Qtr"/>
      <sheetName val="Summ Headcount"/>
      <sheetName val="Summ Mth P&amp;L"/>
      <sheetName val="Adjustments Assumptions"/>
      <sheetName val="Benefits Comparison"/>
      <sheetName val="Exhibits"/>
      <sheetName val="Transactions"/>
      <sheetName val="Summary"/>
      <sheetName val="Revenue"/>
      <sheetName val="P&amp;L"/>
      <sheetName val="BalSht"/>
      <sheetName val="CF Stmt"/>
      <sheetName val="Ratios"/>
      <sheetName val="DCF"/>
      <sheetName val="Amortization Benefit Calc"/>
      <sheetName val="Sum of Vals"/>
      <sheetName val="Trademarks"/>
      <sheetName val="Recipes"/>
      <sheetName val="Tang. Assets"/>
      <sheetName val="WFIP"/>
      <sheetName val="IPR&amp;D"/>
      <sheetName val="IPRD (Cost)"/>
      <sheetName val="Broker Relationship"/>
      <sheetName val="SW Customers"/>
      <sheetName val="Customer Turnover Rate"/>
      <sheetName val="Consumer"/>
      <sheetName val="List Owner Relationship"/>
      <sheetName val="Purchase Orders"/>
      <sheetName val="Enterprise"/>
      <sheetName val="IPRD"/>
      <sheetName val="IPRD (Cost)2"/>
      <sheetName val="Non-Compete1"/>
      <sheetName val="Non-Compete2"/>
      <sheetName val="Non-Compete3"/>
      <sheetName val="Non-Compete4"/>
      <sheetName val="Maintenance Contracts"/>
      <sheetName val="Trademark"/>
      <sheetName val="Non-Compete5"/>
      <sheetName val="Trademark License"/>
      <sheetName val="Tradename, Trademark"/>
      <sheetName val="IPRD1"/>
      <sheetName val="IPRD2"/>
      <sheetName val="Input Page"/>
      <sheetName val="Charges"/>
      <sheetName val="Reconciliation"/>
      <sheetName val="Reconciliation (2)"/>
      <sheetName val="Comps"/>
      <sheetName val="WACC"/>
      <sheetName val="MVIC"/>
      <sheetName val="Discount Rate Reconcilation"/>
      <sheetName val="MIS"/>
      <sheetName val="Assumptions"/>
      <sheetName val="Contracts"/>
      <sheetName val="Tradename"/>
      <sheetName val="26 to 50 Movements Details"/>
      <sheetName val="26 to 50 Routing"/>
      <sheetName val="26 to 50 TT"/>
      <sheetName val="Summ_Qtr"/>
      <sheetName val="Summ_Headcount"/>
      <sheetName val="Summ_Mth_P&amp;L"/>
      <sheetName val="Adjustments_Assumptions"/>
      <sheetName val="Benefits_Comparison"/>
      <sheetName val="CF_Stmt"/>
      <sheetName val="Amortization_Benefit_Calc"/>
      <sheetName val="Sum_of_Vals"/>
      <sheetName val="Tang__Assets"/>
      <sheetName val="IPRD_(Cost)"/>
      <sheetName val="Broker_Relationship"/>
      <sheetName val="SW_Customers"/>
      <sheetName val="Customer_Turnover_Rate"/>
      <sheetName val="List_Owner_Relationship"/>
      <sheetName val="Purchase_Orders"/>
      <sheetName val="IPRD_(Cost)2"/>
      <sheetName val="Maintenance_Contracts"/>
      <sheetName val="Trademark_License"/>
      <sheetName val="Tradename,_Trademark"/>
      <sheetName val="Input_Page"/>
      <sheetName val="Reconciliation_(2)"/>
      <sheetName val="Discount_Rate_Reconcilation"/>
      <sheetName val="CS3 report par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 100"/>
      <sheetName val="Raw Data"/>
      <sheetName val="Reference"/>
      <sheetName val="SalesForceReportData"/>
      <sheetName val="Reconciliation"/>
      <sheetName val="TOP_100"/>
      <sheetName val="Raw_Data"/>
      <sheetName val="26 to 50 Movements Details"/>
      <sheetName val="26 to 50 Routing"/>
      <sheetName val="26 to 50 TT"/>
      <sheetName val="PlanDetails"/>
    </sheetNames>
    <sheetDataSet>
      <sheetData sheetId="0"/>
      <sheetData sheetId="1"/>
      <sheetData sheetId="2"/>
      <sheetData sheetId="3" refreshError="1">
        <row r="4">
          <cell r="F4" t="str">
            <v>Americas Canada</v>
          </cell>
          <cell r="G4" t="str">
            <v>EMEA</v>
          </cell>
        </row>
        <row r="5">
          <cell r="F5" t="str">
            <v>Americas East</v>
          </cell>
          <cell r="G5" t="str">
            <v>Americas</v>
          </cell>
        </row>
        <row r="6">
          <cell r="F6" t="str">
            <v>Americas Great Lakes/Central</v>
          </cell>
          <cell r="G6" t="str">
            <v>North Asia</v>
          </cell>
        </row>
        <row r="7">
          <cell r="F7" t="str">
            <v>Americas Latin America</v>
          </cell>
          <cell r="G7" t="str">
            <v>South Asia</v>
          </cell>
        </row>
        <row r="8">
          <cell r="F8" t="str">
            <v>Americas Mid Atlantic</v>
          </cell>
          <cell r="G8" t="str">
            <v>Japan</v>
          </cell>
        </row>
        <row r="9">
          <cell r="F9" t="str">
            <v>Americas MSP</v>
          </cell>
        </row>
        <row r="10">
          <cell r="F10" t="str">
            <v>Americas Southern</v>
          </cell>
        </row>
        <row r="11">
          <cell r="F11" t="str">
            <v>Americas West</v>
          </cell>
        </row>
        <row r="12">
          <cell r="F12" t="str">
            <v>EMEA Central Europe</v>
          </cell>
        </row>
        <row r="13">
          <cell r="F13" t="str">
            <v>EMEA Eastern Europe</v>
          </cell>
        </row>
        <row r="14">
          <cell r="F14" t="str">
            <v>EMEA Middle East</v>
          </cell>
        </row>
        <row r="15">
          <cell r="F15" t="str">
            <v>EMEA Nordics</v>
          </cell>
        </row>
        <row r="16">
          <cell r="F16" t="str">
            <v>EMEA Northern Europe</v>
          </cell>
        </row>
        <row r="17">
          <cell r="F17" t="str">
            <v>EMEA Southern Europe</v>
          </cell>
        </row>
        <row r="18">
          <cell r="F18" t="str">
            <v>North Asia China</v>
          </cell>
        </row>
        <row r="19">
          <cell r="F19" t="str">
            <v>North Asia Hong Kong</v>
          </cell>
        </row>
        <row r="20">
          <cell r="F20" t="str">
            <v>North Asia - South Korea</v>
          </cell>
        </row>
        <row r="21">
          <cell r="F21" t="str">
            <v>South Asia ANZ</v>
          </cell>
        </row>
        <row r="22">
          <cell r="F22" t="str">
            <v>South Asia India</v>
          </cell>
        </row>
        <row r="23">
          <cell r="F23" t="str">
            <v>Singapore</v>
          </cell>
        </row>
        <row r="24">
          <cell r="F24" t="str">
            <v>APAC Japan</v>
          </cell>
        </row>
      </sheetData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okings &amp; Units data"/>
      <sheetName val="Methodology"/>
      <sheetName val="Units"/>
      <sheetName val="Blade_Bundle renewal rate"/>
      <sheetName val="2009-10 units split by model"/>
      <sheetName val="Model Graphs"/>
      <sheetName val="Model Accessories Graphs"/>
      <sheetName val="Packaging &amp; Pricing"/>
      <sheetName val="Certification"/>
      <sheetName val="Discount Analysis"/>
      <sheetName val="Accessories Bookings analysis"/>
      <sheetName val="Spec &amp; COGS"/>
      <sheetName val="Power-111000_Calculations"/>
      <sheetName val="Accessories  "/>
      <sheetName val="Spec"/>
      <sheetName val="Accessories Classification #2"/>
      <sheetName val="Sheet1"/>
      <sheetName val="Weighted Bookings (2009-10)"/>
      <sheetName val="2009-2010 Accessories Data "/>
      <sheetName val="2009-2010 Accessories Pivot"/>
      <sheetName val="IP Appliances"/>
      <sheetName val="CHKP Appliances"/>
      <sheetName val="Fiber Aduption"/>
      <sheetName val="RMA Plan"/>
      <sheetName val="Summary"/>
      <sheetName val="Bookings Data VSX"/>
      <sheetName val="Sensitivity table"/>
      <sheetName val="Pivot_Transition"/>
      <sheetName val="Pivot-Full "/>
      <sheetName val="Certification "/>
      <sheetName val="Data"/>
      <sheetName val="Assumptions"/>
      <sheetName val="Logistics Tab"/>
      <sheetName val="Pivot  (2)"/>
      <sheetName val="NPI Business Model (2009-13)"/>
      <sheetName val="availability-page"/>
      <sheetName val="Bookings_&amp;_Units_data"/>
      <sheetName val="Blade_Bundle_renewal_rate"/>
      <sheetName val="2009-10_units_split_by_model"/>
      <sheetName val="Model_Graphs"/>
      <sheetName val="Model_Accessories_Graphs"/>
      <sheetName val="Packaging_&amp;_Pricing"/>
      <sheetName val="Discount_Analysis"/>
      <sheetName val="Accessories_Bookings_analysis"/>
      <sheetName val="Spec_&amp;_COGS"/>
      <sheetName val="Accessories__"/>
      <sheetName val="Accessories_Classification_#2"/>
      <sheetName val="Weighted_Bookings_(2009-10)"/>
      <sheetName val="2009-2010_Accessories_Data_"/>
      <sheetName val="2009-2010_Accessories_Pivot"/>
      <sheetName val="IP_Appliances"/>
      <sheetName val="CHKP_Appliances"/>
      <sheetName val="Fiber_Aduption"/>
      <sheetName val="RMA_Plan"/>
      <sheetName val="Bookings_Data_VSX"/>
      <sheetName val="Sensitivity_table"/>
      <sheetName val="Pivot-Full_"/>
      <sheetName val="Certification_"/>
      <sheetName val="Logistics_Tab"/>
      <sheetName val="Pivot__(2)"/>
      <sheetName val="NPI_Business_Model_(2009-1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Parts</v>
          </cell>
          <cell r="B1" t="str">
            <v>Pricelist</v>
          </cell>
          <cell r="C1" t="str">
            <v>description</v>
          </cell>
          <cell r="D1" t="str">
            <v>machine model</v>
          </cell>
          <cell r="E1" t="str">
            <v>card type</v>
          </cell>
          <cell r="F1" t="str">
            <v>card type2</v>
          </cell>
          <cell r="G1" t="str">
            <v>NIC type</v>
          </cell>
        </row>
        <row r="2">
          <cell r="A2" t="str">
            <v>CPPWR-ACC-2-10SRF</v>
          </cell>
          <cell r="B2">
            <v>7900</v>
          </cell>
          <cell r="C2" t="str">
            <v>2*10GbE SR Power-1</v>
          </cell>
          <cell r="D2" t="str">
            <v>power-1</v>
          </cell>
          <cell r="E2" t="str">
            <v>NIC</v>
          </cell>
          <cell r="F2" t="str">
            <v>NIC</v>
          </cell>
          <cell r="G2" t="str">
            <v>SFP+</v>
          </cell>
        </row>
        <row r="3">
          <cell r="A3" t="str">
            <v>CPPWR-ACC-2-10LRF</v>
          </cell>
          <cell r="B3">
            <v>8400</v>
          </cell>
          <cell r="C3" t="str">
            <v>2*10GbE LR Power-1</v>
          </cell>
          <cell r="D3" t="str">
            <v>power-1</v>
          </cell>
          <cell r="E3" t="str">
            <v>NIC</v>
          </cell>
          <cell r="F3" t="str">
            <v>NIC</v>
          </cell>
          <cell r="G3" t="str">
            <v>SFP+</v>
          </cell>
        </row>
        <row r="4">
          <cell r="A4" t="str">
            <v>CPPWR-ACC-4-1LXF</v>
          </cell>
          <cell r="B4">
            <v>3900</v>
          </cell>
          <cell r="C4" t="str">
            <v>4*1GbE LR Power-1</v>
          </cell>
          <cell r="D4" t="str">
            <v>power-1</v>
          </cell>
          <cell r="E4" t="str">
            <v>NIC</v>
          </cell>
          <cell r="F4" t="str">
            <v>NIC</v>
          </cell>
          <cell r="G4" t="str">
            <v>SFP</v>
          </cell>
        </row>
        <row r="5">
          <cell r="A5" t="str">
            <v>CPPWR-ACC-4-1SXF</v>
          </cell>
          <cell r="B5">
            <v>3400</v>
          </cell>
          <cell r="C5" t="str">
            <v>4*1GbE SR Power-1</v>
          </cell>
          <cell r="D5" t="str">
            <v>power-1</v>
          </cell>
          <cell r="E5" t="str">
            <v>NIC</v>
          </cell>
          <cell r="F5" t="str">
            <v>NIC</v>
          </cell>
          <cell r="G5" t="str">
            <v>SFP</v>
          </cell>
        </row>
        <row r="6">
          <cell r="A6" t="str">
            <v>CPPWR-ACC-4-1C</v>
          </cell>
          <cell r="B6">
            <v>2400</v>
          </cell>
          <cell r="C6" t="str">
            <v>4*1GbE copper Power-1</v>
          </cell>
          <cell r="D6" t="str">
            <v>power-1</v>
          </cell>
          <cell r="E6" t="str">
            <v>NIC</v>
          </cell>
          <cell r="F6" t="str">
            <v>NIC</v>
          </cell>
          <cell r="G6" t="str">
            <v>Copper</v>
          </cell>
        </row>
        <row r="7">
          <cell r="A7" t="str">
            <v>CPPWR-ACC-4-1C-BP</v>
          </cell>
          <cell r="B7">
            <v>4995</v>
          </cell>
          <cell r="C7" t="str">
            <v>4*1GbE copper bypass Power-1</v>
          </cell>
          <cell r="D7" t="str">
            <v>power-1</v>
          </cell>
          <cell r="E7" t="str">
            <v>NIC</v>
          </cell>
          <cell r="F7" t="str">
            <v>NIC</v>
          </cell>
          <cell r="G7" t="str">
            <v>Copper</v>
          </cell>
        </row>
        <row r="8">
          <cell r="A8" t="str">
            <v>CPPWR-ACC-SPARES</v>
          </cell>
          <cell r="B8">
            <v>3900</v>
          </cell>
          <cell r="C8" t="str">
            <v>Replacement Parts Kit Power-1</v>
          </cell>
          <cell r="D8" t="str">
            <v>power-1</v>
          </cell>
          <cell r="E8" t="str">
            <v>Spare Parts</v>
          </cell>
          <cell r="F8" t="str">
            <v>Other</v>
          </cell>
          <cell r="G8">
            <v>0</v>
          </cell>
        </row>
        <row r="9">
          <cell r="A9" t="str">
            <v>CPPWR-ACC-SPARES-9571</v>
          </cell>
          <cell r="B9">
            <v>3900</v>
          </cell>
          <cell r="C9" t="str">
            <v>Replacement Parts Kit Power-1</v>
          </cell>
          <cell r="D9" t="str">
            <v>power-1</v>
          </cell>
          <cell r="E9" t="str">
            <v>Spare Parts</v>
          </cell>
          <cell r="F9" t="str">
            <v>Other</v>
          </cell>
          <cell r="G9">
            <v>0</v>
          </cell>
        </row>
        <row r="10">
          <cell r="A10" t="str">
            <v>CPPWR-ACC-LOM</v>
          </cell>
          <cell r="B10">
            <v>2500</v>
          </cell>
          <cell r="C10" t="str">
            <v>LOM card Power-1</v>
          </cell>
          <cell r="D10" t="str">
            <v>power-1</v>
          </cell>
          <cell r="E10" t="str">
            <v>LOM</v>
          </cell>
          <cell r="F10" t="str">
            <v>LOM</v>
          </cell>
          <cell r="G10">
            <v>0</v>
          </cell>
        </row>
        <row r="11">
          <cell r="A11" t="str">
            <v>CPIP-A-2-10-XMC</v>
          </cell>
          <cell r="B11">
            <v>13495</v>
          </cell>
          <cell r="C11" t="str">
            <v>2*10GbE SFP+ IP 2450/1280</v>
          </cell>
          <cell r="D11" t="str">
            <v>IP</v>
          </cell>
          <cell r="E11" t="str">
            <v>NIC</v>
          </cell>
          <cell r="F11" t="str">
            <v>NIC</v>
          </cell>
          <cell r="G11" t="str">
            <v>SFP+</v>
          </cell>
        </row>
        <row r="12">
          <cell r="A12" t="str">
            <v>CPIP-A-2-10</v>
          </cell>
          <cell r="B12">
            <v>11495</v>
          </cell>
          <cell r="C12" t="str">
            <v>2*10GbE SFP+ IP 695</v>
          </cell>
          <cell r="D12" t="str">
            <v>IP</v>
          </cell>
          <cell r="E12" t="str">
            <v>NIC</v>
          </cell>
          <cell r="F12" t="str">
            <v>NIC</v>
          </cell>
          <cell r="G12" t="str">
            <v>SFP+</v>
          </cell>
        </row>
        <row r="13">
          <cell r="A13" t="str">
            <v>CPIP-A-2-1LX</v>
          </cell>
          <cell r="B13">
            <v>7000</v>
          </cell>
          <cell r="C13" t="str">
            <v>2*1GbE LX IP &gt;=295</v>
          </cell>
          <cell r="D13" t="str">
            <v>IP</v>
          </cell>
          <cell r="E13" t="str">
            <v>NIC</v>
          </cell>
          <cell r="F13" t="str">
            <v>NIC</v>
          </cell>
          <cell r="G13" t="str">
            <v>SFP</v>
          </cell>
        </row>
        <row r="14">
          <cell r="A14" t="str">
            <v>CPIP-A-4-1C</v>
          </cell>
          <cell r="B14">
            <v>6000</v>
          </cell>
          <cell r="C14" t="str">
            <v>4*1GbE copper IP&gt;=565</v>
          </cell>
          <cell r="D14" t="str">
            <v>IP</v>
          </cell>
          <cell r="E14" t="str">
            <v>NIC</v>
          </cell>
          <cell r="F14" t="str">
            <v>NIC</v>
          </cell>
          <cell r="G14" t="str">
            <v>Copper</v>
          </cell>
        </row>
        <row r="15">
          <cell r="A15" t="str">
            <v>CPIP-A-4-1-XMC</v>
          </cell>
          <cell r="B15">
            <v>6000</v>
          </cell>
          <cell r="C15" t="str">
            <v>4*1GbE SFP IP 2450/1280</v>
          </cell>
          <cell r="D15" t="str">
            <v>IP</v>
          </cell>
          <cell r="E15" t="str">
            <v>NIC</v>
          </cell>
          <cell r="F15" t="str">
            <v>NIC</v>
          </cell>
          <cell r="G15" t="str">
            <v>SFP</v>
          </cell>
        </row>
        <row r="16">
          <cell r="A16" t="str">
            <v>CPIP-A-4-1C-XMC</v>
          </cell>
          <cell r="B16">
            <v>6000</v>
          </cell>
          <cell r="C16" t="str">
            <v>4*1GbE copper XMC IP 2450/1280</v>
          </cell>
          <cell r="D16" t="str">
            <v>IP</v>
          </cell>
          <cell r="E16" t="str">
            <v>NIC</v>
          </cell>
          <cell r="F16" t="str">
            <v>NIC</v>
          </cell>
          <cell r="G16" t="str">
            <v>Copper</v>
          </cell>
        </row>
        <row r="17">
          <cell r="A17" t="str">
            <v>CPIP-A-2-1SX</v>
          </cell>
          <cell r="B17">
            <v>4500</v>
          </cell>
          <cell r="C17" t="str">
            <v>2*1GbE SX IP &gt;=295</v>
          </cell>
          <cell r="D17" t="str">
            <v>IP</v>
          </cell>
          <cell r="E17" t="str">
            <v>NIC</v>
          </cell>
          <cell r="F17" t="str">
            <v>NIC</v>
          </cell>
          <cell r="G17" t="str">
            <v>SFP</v>
          </cell>
        </row>
        <row r="18">
          <cell r="A18" t="str">
            <v>CPIP-A-2-1C</v>
          </cell>
          <cell r="B18">
            <v>4500</v>
          </cell>
          <cell r="C18" t="str">
            <v>2*1GbE copper IP &gt;=295</v>
          </cell>
          <cell r="D18" t="str">
            <v>IP</v>
          </cell>
          <cell r="E18" t="str">
            <v>NIC</v>
          </cell>
          <cell r="F18" t="str">
            <v>NIC</v>
          </cell>
          <cell r="G18" t="str">
            <v>Copper</v>
          </cell>
        </row>
        <row r="19">
          <cell r="A19" t="str">
            <v>CPIP-A-4-T1</v>
          </cell>
          <cell r="B19">
            <v>2950</v>
          </cell>
          <cell r="C19">
            <v>0</v>
          </cell>
          <cell r="D19" t="str">
            <v>IP</v>
          </cell>
          <cell r="E19" t="str">
            <v>T1 card</v>
          </cell>
          <cell r="F19" t="str">
            <v>Other</v>
          </cell>
          <cell r="G19">
            <v>0</v>
          </cell>
        </row>
        <row r="20">
          <cell r="A20" t="str">
            <v>CPIP-A-4-100C</v>
          </cell>
          <cell r="B20">
            <v>1500</v>
          </cell>
          <cell r="C20" t="str">
            <v>4*10/100MbE copper IP &gt;=395</v>
          </cell>
          <cell r="D20" t="str">
            <v>IP</v>
          </cell>
          <cell r="E20" t="str">
            <v>NIC</v>
          </cell>
          <cell r="F20" t="str">
            <v>NIC</v>
          </cell>
          <cell r="G20" t="str">
            <v>Copper</v>
          </cell>
        </row>
        <row r="21">
          <cell r="A21" t="str">
            <v>CPIP-A-TR-1LX</v>
          </cell>
          <cell r="B21">
            <v>799</v>
          </cell>
          <cell r="C21">
            <v>0</v>
          </cell>
          <cell r="D21" t="str">
            <v>IP</v>
          </cell>
          <cell r="E21" t="str">
            <v>Transceiver</v>
          </cell>
          <cell r="F21" t="str">
            <v>Transceiver</v>
          </cell>
          <cell r="G21" t="str">
            <v>SFP</v>
          </cell>
        </row>
        <row r="22">
          <cell r="A22" t="str">
            <v>CPIP-A-TR-1SX</v>
          </cell>
          <cell r="B22">
            <v>699</v>
          </cell>
          <cell r="C22">
            <v>0</v>
          </cell>
          <cell r="D22" t="str">
            <v>IP</v>
          </cell>
          <cell r="E22" t="str">
            <v>Transceiver</v>
          </cell>
          <cell r="F22" t="str">
            <v>Transceiver</v>
          </cell>
          <cell r="G22" t="str">
            <v>SFP</v>
          </cell>
        </row>
        <row r="23">
          <cell r="A23" t="str">
            <v>CPIP-A-TR-C</v>
          </cell>
          <cell r="B23">
            <v>699</v>
          </cell>
          <cell r="C23">
            <v>0</v>
          </cell>
          <cell r="D23" t="str">
            <v>IP</v>
          </cell>
          <cell r="E23" t="str">
            <v>Transceiver</v>
          </cell>
          <cell r="F23" t="str">
            <v>Transceiver</v>
          </cell>
          <cell r="G23" t="str">
            <v>SFP</v>
          </cell>
        </row>
        <row r="24">
          <cell r="A24" t="str">
            <v>CPIP-A-TR-10SR-S+</v>
          </cell>
          <cell r="B24">
            <v>499</v>
          </cell>
          <cell r="C24">
            <v>0</v>
          </cell>
          <cell r="D24" t="str">
            <v>IP</v>
          </cell>
          <cell r="E24" t="str">
            <v>Transceiver</v>
          </cell>
          <cell r="F24" t="str">
            <v>Transceiver</v>
          </cell>
          <cell r="G24" t="str">
            <v>SFP+</v>
          </cell>
        </row>
        <row r="25">
          <cell r="A25" t="str">
            <v>CPIP-A-DR8G-12-24</v>
          </cell>
          <cell r="B25">
            <v>7995</v>
          </cell>
          <cell r="C25" t="str">
            <v>8GB  (4x2) &gt;ip1280</v>
          </cell>
          <cell r="D25" t="str">
            <v>IP</v>
          </cell>
          <cell r="E25" t="str">
            <v>RAM</v>
          </cell>
          <cell r="F25" t="str">
            <v>RAM</v>
          </cell>
          <cell r="G25">
            <v>0</v>
          </cell>
        </row>
        <row r="26">
          <cell r="A26" t="str">
            <v>CPIP-A-DR4G-6</v>
          </cell>
          <cell r="B26">
            <v>4400</v>
          </cell>
          <cell r="C26" t="str">
            <v>4GB (2X2) ip695</v>
          </cell>
          <cell r="D26" t="str">
            <v>IP</v>
          </cell>
          <cell r="E26" t="str">
            <v>RAM</v>
          </cell>
          <cell r="F26" t="str">
            <v>RAM</v>
          </cell>
          <cell r="G26">
            <v>0</v>
          </cell>
        </row>
        <row r="27">
          <cell r="A27" t="str">
            <v>CPIP-A-DR1G-3</v>
          </cell>
          <cell r="B27">
            <v>2000</v>
          </cell>
          <cell r="C27" t="str">
            <v>1GB ip395</v>
          </cell>
          <cell r="D27" t="str">
            <v>IP</v>
          </cell>
          <cell r="E27" t="str">
            <v>RAM</v>
          </cell>
          <cell r="F27" t="str">
            <v>RAM</v>
          </cell>
          <cell r="G27">
            <v>0</v>
          </cell>
        </row>
        <row r="28">
          <cell r="A28" t="str">
            <v>CPIP-A-DR4G-12-24</v>
          </cell>
          <cell r="B28">
            <v>4400</v>
          </cell>
          <cell r="C28" t="str">
            <v>4GB (4X1) &gt;IP1280</v>
          </cell>
          <cell r="D28" t="str">
            <v>IP</v>
          </cell>
          <cell r="E28" t="str">
            <v>RAM</v>
          </cell>
          <cell r="F28" t="str">
            <v>RAM</v>
          </cell>
          <cell r="G28">
            <v>0</v>
          </cell>
        </row>
        <row r="29">
          <cell r="A29" t="str">
            <v>CPIP-A-CF1GFD</v>
          </cell>
          <cell r="B29">
            <v>3000</v>
          </cell>
          <cell r="C29" t="str">
            <v>Replacement 1GB Compact Flash &gt;IP1280</v>
          </cell>
          <cell r="D29" t="str">
            <v>IP</v>
          </cell>
          <cell r="E29" t="str">
            <v>HDD</v>
          </cell>
          <cell r="F29" t="str">
            <v>Other</v>
          </cell>
          <cell r="G29">
            <v>0</v>
          </cell>
        </row>
        <row r="30">
          <cell r="A30" t="str">
            <v>CPIP-A-CF4G</v>
          </cell>
          <cell r="B30">
            <v>2995</v>
          </cell>
          <cell r="C30" t="str">
            <v>Replacement 4GB Compact Flash &gt;IP695</v>
          </cell>
          <cell r="D30" t="str">
            <v>IP</v>
          </cell>
          <cell r="E30" t="str">
            <v>HDD</v>
          </cell>
          <cell r="F30" t="str">
            <v>Other</v>
          </cell>
          <cell r="G30">
            <v>0</v>
          </cell>
        </row>
        <row r="31">
          <cell r="A31" t="str">
            <v>CPIP-A-PC1GFD</v>
          </cell>
          <cell r="B31">
            <v>2000</v>
          </cell>
          <cell r="C31" t="str">
            <v>1GB PC Card &gt;IP395</v>
          </cell>
          <cell r="D31" t="str">
            <v>IP</v>
          </cell>
          <cell r="E31" t="str">
            <v>HDD</v>
          </cell>
          <cell r="F31" t="str">
            <v>Other</v>
          </cell>
          <cell r="G31">
            <v>0</v>
          </cell>
        </row>
        <row r="32">
          <cell r="A32" t="str">
            <v>CPIP-A-CF2G</v>
          </cell>
          <cell r="B32">
            <v>1499</v>
          </cell>
          <cell r="C32" t="str">
            <v>Replacement 2GB Compact Flash IP295</v>
          </cell>
          <cell r="D32" t="str">
            <v>IP</v>
          </cell>
          <cell r="E32" t="str">
            <v>HDD</v>
          </cell>
          <cell r="F32" t="str">
            <v>Other</v>
          </cell>
          <cell r="G32">
            <v>0</v>
          </cell>
        </row>
        <row r="33">
          <cell r="A33" t="str">
            <v>CPIP-A-CF1GF</v>
          </cell>
          <cell r="B33">
            <v>999</v>
          </cell>
          <cell r="C33" t="str">
            <v>1GB Compact Flash IP295 IP565 Flash</v>
          </cell>
          <cell r="D33" t="str">
            <v>IP</v>
          </cell>
          <cell r="E33" t="str">
            <v>HDD</v>
          </cell>
          <cell r="F33" t="str">
            <v>Other</v>
          </cell>
          <cell r="G33">
            <v>0</v>
          </cell>
        </row>
        <row r="34">
          <cell r="A34" t="str">
            <v>CPIP-A-CF1GD</v>
          </cell>
          <cell r="B34">
            <v>999</v>
          </cell>
          <cell r="C34" t="str">
            <v>Replacement 1GB Compact Flash IP295 IP565 Disk</v>
          </cell>
          <cell r="D34" t="str">
            <v>IP</v>
          </cell>
          <cell r="E34" t="str">
            <v>HDD</v>
          </cell>
          <cell r="F34" t="str">
            <v>Other</v>
          </cell>
          <cell r="G34">
            <v>0</v>
          </cell>
        </row>
        <row r="35">
          <cell r="A35" t="str">
            <v>CPIP-A-DR1G-2</v>
          </cell>
          <cell r="B35">
            <v>1000</v>
          </cell>
          <cell r="C35" t="str">
            <v>1GB (1x1) ip295</v>
          </cell>
          <cell r="D35" t="str">
            <v>IP</v>
          </cell>
          <cell r="E35" t="str">
            <v>RAM</v>
          </cell>
          <cell r="F35" t="str">
            <v>RAM</v>
          </cell>
          <cell r="G35">
            <v>0</v>
          </cell>
        </row>
        <row r="36">
          <cell r="A36" t="str">
            <v>CPIP-A-CF128MD</v>
          </cell>
          <cell r="B36">
            <v>150</v>
          </cell>
          <cell r="C36" t="str">
            <v>Replacement 128MB Compact Flash All disk base</v>
          </cell>
          <cell r="D36" t="str">
            <v>IP</v>
          </cell>
          <cell r="E36" t="str">
            <v>HDD</v>
          </cell>
          <cell r="F36" t="str">
            <v>Other</v>
          </cell>
          <cell r="G36">
            <v>0</v>
          </cell>
        </row>
        <row r="37">
          <cell r="A37" t="str">
            <v>CPIP-A-D80G-CA</v>
          </cell>
          <cell r="B37">
            <v>2700</v>
          </cell>
          <cell r="C37" t="str">
            <v>80G Hard Disk Drive w/Carrier &gt;IP1280</v>
          </cell>
          <cell r="D37" t="str">
            <v>IP</v>
          </cell>
          <cell r="E37" t="str">
            <v>HDD</v>
          </cell>
          <cell r="F37" t="str">
            <v>HDD</v>
          </cell>
          <cell r="G37">
            <v>0</v>
          </cell>
        </row>
        <row r="38">
          <cell r="A38" t="str">
            <v>CPIP-A-D80G</v>
          </cell>
          <cell r="B38">
            <v>1000</v>
          </cell>
          <cell r="C38" t="str">
            <v>80G Hard Disk Drive All</v>
          </cell>
          <cell r="D38" t="str">
            <v>IP</v>
          </cell>
          <cell r="E38" t="str">
            <v>HDD</v>
          </cell>
          <cell r="F38" t="str">
            <v>HDD</v>
          </cell>
          <cell r="G38">
            <v>0</v>
          </cell>
        </row>
        <row r="39">
          <cell r="A39" t="str">
            <v>CPIP-A-PS-DC-2412</v>
          </cell>
          <cell r="B39">
            <v>3000</v>
          </cell>
          <cell r="C39" t="str">
            <v>DC Power Supply &gt;IP1280</v>
          </cell>
          <cell r="D39" t="str">
            <v>IP</v>
          </cell>
          <cell r="E39" t="str">
            <v>Power Supply</v>
          </cell>
          <cell r="F39" t="str">
            <v>Power Supply</v>
          </cell>
          <cell r="G39">
            <v>0</v>
          </cell>
        </row>
        <row r="40">
          <cell r="A40" t="str">
            <v>CPIP-A-PS-AC-2412</v>
          </cell>
          <cell r="B40">
            <v>1900</v>
          </cell>
          <cell r="C40" t="str">
            <v xml:space="preserve">AC Power Supply &gt;IP695 </v>
          </cell>
          <cell r="D40" t="str">
            <v>IP</v>
          </cell>
          <cell r="E40" t="str">
            <v>Power Supply</v>
          </cell>
          <cell r="F40" t="str">
            <v>Power Supply</v>
          </cell>
          <cell r="G40">
            <v>0</v>
          </cell>
        </row>
        <row r="41">
          <cell r="A41" t="str">
            <v>CPIP-A-PS-AC-5</v>
          </cell>
          <cell r="B41">
            <v>1900</v>
          </cell>
          <cell r="C41" t="str">
            <v>Replacement Power Supply IP565</v>
          </cell>
          <cell r="D41" t="str">
            <v>IP</v>
          </cell>
          <cell r="E41" t="str">
            <v>Power Supply</v>
          </cell>
          <cell r="F41" t="str">
            <v>Power Supply</v>
          </cell>
          <cell r="G41">
            <v>0</v>
          </cell>
        </row>
        <row r="42">
          <cell r="A42" t="str">
            <v>CPIP-A-PS-AC-6</v>
          </cell>
          <cell r="B42">
            <v>1900</v>
          </cell>
          <cell r="C42" t="str">
            <v>Replacement Power Supply IP695</v>
          </cell>
          <cell r="D42" t="str">
            <v>IP</v>
          </cell>
          <cell r="E42" t="str">
            <v>Power Supply</v>
          </cell>
          <cell r="F42" t="str">
            <v>Power Supply</v>
          </cell>
          <cell r="G42">
            <v>0</v>
          </cell>
        </row>
        <row r="43">
          <cell r="A43" t="str">
            <v>CPIP-A-CA-12-24</v>
          </cell>
          <cell r="B43">
            <v>1500</v>
          </cell>
          <cell r="C43" t="str">
            <v>6U Carrier card &gt;IP1280</v>
          </cell>
          <cell r="D43" t="str">
            <v>IP</v>
          </cell>
          <cell r="E43" t="str">
            <v>NIC</v>
          </cell>
          <cell r="F43" t="str">
            <v>NIC</v>
          </cell>
          <cell r="G43">
            <v>0</v>
          </cell>
        </row>
        <row r="44">
          <cell r="A44" t="str">
            <v>CPIP-A-PCMCIA-CA</v>
          </cell>
          <cell r="B44">
            <v>1000</v>
          </cell>
          <cell r="C44" t="str">
            <v>PCMCIA Single Slot Carrier Card &gt;IP565</v>
          </cell>
          <cell r="D44" t="str">
            <v>IP</v>
          </cell>
          <cell r="E44" t="str">
            <v>BAY</v>
          </cell>
          <cell r="F44" t="str">
            <v>Other</v>
          </cell>
          <cell r="G44">
            <v>0</v>
          </cell>
        </row>
        <row r="45">
          <cell r="A45" t="str">
            <v>CPIP-A-FAN-5-6</v>
          </cell>
          <cell r="B45">
            <v>500</v>
          </cell>
          <cell r="C45" t="str">
            <v>Replacement Fan Tray IP565 IP695</v>
          </cell>
          <cell r="D45" t="str">
            <v>IP</v>
          </cell>
          <cell r="E45" t="str">
            <v>FAN</v>
          </cell>
          <cell r="F45" t="str">
            <v>Other</v>
          </cell>
          <cell r="G45">
            <v>0</v>
          </cell>
        </row>
        <row r="46">
          <cell r="A46" t="str">
            <v>CPIP-A-FAN-24-12</v>
          </cell>
          <cell r="B46">
            <v>540</v>
          </cell>
          <cell r="C46" t="str">
            <v>Replacement Fan Tray &gt;IP1280</v>
          </cell>
          <cell r="D46" t="str">
            <v>IP</v>
          </cell>
          <cell r="E46" t="str">
            <v>FAN</v>
          </cell>
          <cell r="F46" t="str">
            <v>Other</v>
          </cell>
          <cell r="G46">
            <v>0</v>
          </cell>
        </row>
        <row r="47">
          <cell r="A47" t="str">
            <v>CPIP-A-BAT</v>
          </cell>
          <cell r="B47">
            <v>15</v>
          </cell>
          <cell r="C47" t="str">
            <v>Battery Replacement &gt;IP565</v>
          </cell>
          <cell r="D47" t="str">
            <v>IP</v>
          </cell>
          <cell r="E47" t="str">
            <v>battery</v>
          </cell>
          <cell r="F47" t="str">
            <v>Other</v>
          </cell>
          <cell r="G47">
            <v>0</v>
          </cell>
        </row>
        <row r="48">
          <cell r="A48" t="str">
            <v>CPIP-A-BAT-1</v>
          </cell>
          <cell r="B48">
            <v>15</v>
          </cell>
          <cell r="C48" t="str">
            <v>Battery Replacement &lt;IP565</v>
          </cell>
          <cell r="D48" t="str">
            <v>IP</v>
          </cell>
          <cell r="E48" t="str">
            <v>battery</v>
          </cell>
          <cell r="F48" t="str">
            <v>Other</v>
          </cell>
          <cell r="G48">
            <v>0</v>
          </cell>
        </row>
        <row r="49">
          <cell r="A49" t="str">
            <v>CPIP-A-DR1G-5</v>
          </cell>
          <cell r="B49">
            <v>2000</v>
          </cell>
          <cell r="C49" t="str">
            <v xml:space="preserve">1GB (2x512)  IP565 </v>
          </cell>
          <cell r="D49" t="str">
            <v>IP</v>
          </cell>
          <cell r="E49" t="str">
            <v>RAM</v>
          </cell>
          <cell r="F49" t="str">
            <v>RAM</v>
          </cell>
          <cell r="G49">
            <v>0</v>
          </cell>
        </row>
        <row r="50">
          <cell r="A50" t="str">
            <v>CPIP-A-2-10-XMC</v>
          </cell>
          <cell r="B50">
            <v>13495</v>
          </cell>
          <cell r="C50" t="str">
            <v>2*10GbE SFP+ IP 2450/1280</v>
          </cell>
          <cell r="D50" t="str">
            <v>IP</v>
          </cell>
          <cell r="E50" t="str">
            <v>NIC</v>
          </cell>
          <cell r="F50" t="str">
            <v>NIC</v>
          </cell>
          <cell r="G50" t="str">
            <v>SFP+</v>
          </cell>
        </row>
        <row r="51">
          <cell r="A51" t="str">
            <v>CPPWR-ACC-2-10LRF</v>
          </cell>
          <cell r="B51">
            <v>8400</v>
          </cell>
          <cell r="C51" t="str">
            <v>2*10GbE LR Power-1</v>
          </cell>
          <cell r="D51" t="str">
            <v>power-1</v>
          </cell>
          <cell r="E51" t="str">
            <v>NIC</v>
          </cell>
          <cell r="F51" t="str">
            <v>NIC</v>
          </cell>
          <cell r="G51" t="str">
            <v>SFP+</v>
          </cell>
        </row>
        <row r="52">
          <cell r="A52" t="str">
            <v>CPPWR-ACC-2-10SRF</v>
          </cell>
          <cell r="B52">
            <v>7900</v>
          </cell>
          <cell r="C52" t="str">
            <v>2*10GbE SR Power-1</v>
          </cell>
          <cell r="D52" t="str">
            <v>power-1</v>
          </cell>
          <cell r="E52" t="str">
            <v>NIC</v>
          </cell>
          <cell r="F52" t="str">
            <v>NIC</v>
          </cell>
          <cell r="G52" t="str">
            <v>SFP+</v>
          </cell>
        </row>
        <row r="53">
          <cell r="A53" t="str">
            <v>CPPWR-ACC-4-1C</v>
          </cell>
          <cell r="B53">
            <v>2400</v>
          </cell>
          <cell r="C53" t="str">
            <v>4*1GbE copper Power-1</v>
          </cell>
          <cell r="D53" t="str">
            <v>power-1</v>
          </cell>
          <cell r="E53" t="str">
            <v>NIC</v>
          </cell>
          <cell r="F53" t="str">
            <v>NIC</v>
          </cell>
          <cell r="G53" t="str">
            <v>Copper</v>
          </cell>
        </row>
        <row r="54">
          <cell r="A54" t="str">
            <v>CPPWR-ACC-4-1LXF</v>
          </cell>
          <cell r="B54">
            <v>3900</v>
          </cell>
          <cell r="C54" t="str">
            <v>4*1GbE LR Power-1</v>
          </cell>
          <cell r="D54" t="str">
            <v>power-1</v>
          </cell>
          <cell r="E54" t="str">
            <v>NIC</v>
          </cell>
          <cell r="F54" t="str">
            <v>NIC</v>
          </cell>
          <cell r="G54" t="str">
            <v>SFP</v>
          </cell>
        </row>
        <row r="55">
          <cell r="A55" t="str">
            <v>CPPWR-ACC-4-1SXF</v>
          </cell>
          <cell r="B55">
            <v>3400</v>
          </cell>
          <cell r="C55" t="str">
            <v>4*1GbE SR Power-1</v>
          </cell>
          <cell r="D55" t="str">
            <v>power-1</v>
          </cell>
          <cell r="E55" t="str">
            <v>NIC</v>
          </cell>
          <cell r="F55" t="str">
            <v>NIC</v>
          </cell>
          <cell r="G55" t="str">
            <v>SFP</v>
          </cell>
        </row>
        <row r="56">
          <cell r="A56" t="str">
            <v>CPPWR-ACC-2-10SRF_</v>
          </cell>
          <cell r="B56">
            <v>7900</v>
          </cell>
          <cell r="C56" t="str">
            <v>2*10GbE SR Power-1</v>
          </cell>
          <cell r="D56" t="str">
            <v>power-1</v>
          </cell>
          <cell r="E56" t="str">
            <v>NIC</v>
          </cell>
          <cell r="F56" t="str">
            <v>NIC</v>
          </cell>
          <cell r="G56" t="str">
            <v>SFP+</v>
          </cell>
        </row>
        <row r="57">
          <cell r="A57" t="str">
            <v>CPPWR-ACC-2-10LRF_</v>
          </cell>
          <cell r="B57">
            <v>8400</v>
          </cell>
          <cell r="C57" t="str">
            <v>2*10GbE LR Power-1</v>
          </cell>
          <cell r="D57" t="str">
            <v>power-1</v>
          </cell>
          <cell r="E57" t="str">
            <v>NIC</v>
          </cell>
          <cell r="F57" t="str">
            <v>NIC</v>
          </cell>
          <cell r="G57" t="str">
            <v>SFP+</v>
          </cell>
        </row>
        <row r="58">
          <cell r="A58" t="str">
            <v>CPPWR-ACC-4-1LXF_</v>
          </cell>
          <cell r="B58">
            <v>3900</v>
          </cell>
          <cell r="C58" t="str">
            <v>4*1GbE LR Power-1</v>
          </cell>
          <cell r="D58" t="str">
            <v>power-1</v>
          </cell>
          <cell r="E58" t="str">
            <v>NIC</v>
          </cell>
          <cell r="F58" t="str">
            <v>NIC</v>
          </cell>
          <cell r="G58" t="str">
            <v>SFP</v>
          </cell>
        </row>
        <row r="59">
          <cell r="A59" t="str">
            <v>CPPWR-ACC-4-1SXF_</v>
          </cell>
          <cell r="B59">
            <v>3400</v>
          </cell>
          <cell r="C59" t="str">
            <v>4*1GbE SR Power-1</v>
          </cell>
          <cell r="D59" t="str">
            <v>power-1</v>
          </cell>
          <cell r="E59" t="str">
            <v>NIC</v>
          </cell>
          <cell r="F59" t="str">
            <v>NIC</v>
          </cell>
          <cell r="G59" t="str">
            <v>SFP</v>
          </cell>
        </row>
        <row r="60">
          <cell r="A60" t="str">
            <v>CPPWR-ACC-4-1C_</v>
          </cell>
          <cell r="B60">
            <v>2400</v>
          </cell>
          <cell r="C60" t="str">
            <v>4*1GbE copper Power-1</v>
          </cell>
          <cell r="D60" t="str">
            <v>power-1</v>
          </cell>
          <cell r="E60" t="str">
            <v>NIC</v>
          </cell>
          <cell r="F60" t="str">
            <v>NIC</v>
          </cell>
          <cell r="G60" t="str">
            <v>Copper</v>
          </cell>
        </row>
        <row r="61">
          <cell r="A61" t="str">
            <v>CPPWR-ACC-4-1C-BP_</v>
          </cell>
          <cell r="B61">
            <v>4995</v>
          </cell>
          <cell r="C61" t="str">
            <v>4*1GbE copper bypass Power-1</v>
          </cell>
          <cell r="D61" t="str">
            <v>power-1</v>
          </cell>
          <cell r="E61" t="str">
            <v>NIC</v>
          </cell>
          <cell r="F61" t="str">
            <v>NIC</v>
          </cell>
          <cell r="G61" t="str">
            <v>Copper</v>
          </cell>
        </row>
        <row r="62">
          <cell r="A62" t="str">
            <v>CPPWR-ACC-SPARES_</v>
          </cell>
          <cell r="B62">
            <v>3900</v>
          </cell>
          <cell r="C62" t="str">
            <v>Replacement Parts Kit Power-1</v>
          </cell>
          <cell r="D62" t="str">
            <v>power-1</v>
          </cell>
          <cell r="E62" t="str">
            <v>Spare Parts</v>
          </cell>
          <cell r="F62" t="str">
            <v>Other</v>
          </cell>
          <cell r="G62">
            <v>0</v>
          </cell>
        </row>
        <row r="63">
          <cell r="A63" t="str">
            <v>CPPWR-ACC-SPARES-9571_</v>
          </cell>
          <cell r="B63">
            <v>3900</v>
          </cell>
          <cell r="C63" t="str">
            <v>Replacement Parts Kit Power-1</v>
          </cell>
          <cell r="D63" t="str">
            <v>power-1</v>
          </cell>
          <cell r="E63" t="str">
            <v>Spare Parts</v>
          </cell>
          <cell r="F63" t="str">
            <v>Other</v>
          </cell>
          <cell r="G63">
            <v>0</v>
          </cell>
        </row>
        <row r="64">
          <cell r="A64" t="str">
            <v>CPPWR-ACC-LOM_</v>
          </cell>
          <cell r="B64">
            <v>2500</v>
          </cell>
          <cell r="C64" t="str">
            <v>LOM card Power-1</v>
          </cell>
          <cell r="D64" t="str">
            <v>power-1</v>
          </cell>
          <cell r="E64" t="str">
            <v>LOM</v>
          </cell>
          <cell r="F64" t="str">
            <v>LOM</v>
          </cell>
          <cell r="G64">
            <v>0</v>
          </cell>
        </row>
        <row r="65">
          <cell r="A65" t="str">
            <v>CPIP-A-2-10-XMC_</v>
          </cell>
          <cell r="B65">
            <v>13495</v>
          </cell>
          <cell r="C65" t="str">
            <v>2*10GbE SFP+ IP 2450/1280</v>
          </cell>
          <cell r="D65" t="str">
            <v>IP</v>
          </cell>
          <cell r="E65" t="str">
            <v>NIC</v>
          </cell>
          <cell r="F65" t="str">
            <v>NIC</v>
          </cell>
          <cell r="G65" t="str">
            <v>SFP+</v>
          </cell>
        </row>
        <row r="66">
          <cell r="A66" t="str">
            <v>CPIP-A-2-10_</v>
          </cell>
          <cell r="B66">
            <v>11495</v>
          </cell>
          <cell r="C66" t="str">
            <v>2*10GbE SFP+ IP 695</v>
          </cell>
          <cell r="D66" t="str">
            <v>IP</v>
          </cell>
          <cell r="E66" t="str">
            <v>NIC</v>
          </cell>
          <cell r="F66" t="str">
            <v>NIC</v>
          </cell>
          <cell r="G66" t="str">
            <v>SFP+</v>
          </cell>
        </row>
        <row r="67">
          <cell r="A67" t="str">
            <v>CPIP-A-2-1LX_</v>
          </cell>
          <cell r="B67">
            <v>7000</v>
          </cell>
          <cell r="C67" t="str">
            <v>2*1GbE LX IP &gt;=295</v>
          </cell>
          <cell r="D67" t="str">
            <v>IP</v>
          </cell>
          <cell r="E67" t="str">
            <v>NIC</v>
          </cell>
          <cell r="F67" t="str">
            <v>NIC</v>
          </cell>
          <cell r="G67" t="str">
            <v>SFP</v>
          </cell>
        </row>
        <row r="68">
          <cell r="A68" t="str">
            <v>CPIP-A-4-1C_</v>
          </cell>
          <cell r="B68">
            <v>6000</v>
          </cell>
          <cell r="C68" t="str">
            <v>4*1GbE copper IP&gt;=565</v>
          </cell>
          <cell r="D68" t="str">
            <v>IP</v>
          </cell>
          <cell r="E68" t="str">
            <v>NIC</v>
          </cell>
          <cell r="F68" t="str">
            <v>NIC</v>
          </cell>
          <cell r="G68" t="str">
            <v>Copper</v>
          </cell>
        </row>
        <row r="69">
          <cell r="A69" t="str">
            <v>CPIP-A-4-1-XMC_</v>
          </cell>
          <cell r="B69">
            <v>6000</v>
          </cell>
          <cell r="C69" t="str">
            <v>4*1GbE SFP IP 2450/1280</v>
          </cell>
          <cell r="D69" t="str">
            <v>IP</v>
          </cell>
          <cell r="E69" t="str">
            <v>NIC</v>
          </cell>
          <cell r="F69" t="str">
            <v>NIC</v>
          </cell>
          <cell r="G69" t="str">
            <v>SFP</v>
          </cell>
        </row>
        <row r="70">
          <cell r="A70" t="str">
            <v>CPIP-A-4-1C-XMC_</v>
          </cell>
          <cell r="B70">
            <v>6000</v>
          </cell>
          <cell r="C70" t="str">
            <v>4*1GbE copper XMC IP 2450/1280</v>
          </cell>
          <cell r="D70" t="str">
            <v>IP</v>
          </cell>
          <cell r="E70" t="str">
            <v>NIC</v>
          </cell>
          <cell r="F70" t="str">
            <v>NIC</v>
          </cell>
          <cell r="G70" t="str">
            <v>Copper</v>
          </cell>
        </row>
        <row r="71">
          <cell r="A71" t="str">
            <v>CPIP-A-2-1SX_</v>
          </cell>
          <cell r="B71">
            <v>4500</v>
          </cell>
          <cell r="C71" t="str">
            <v>2*1GbE SX IP &gt;=295</v>
          </cell>
          <cell r="D71" t="str">
            <v>IP</v>
          </cell>
          <cell r="E71" t="str">
            <v>NIC</v>
          </cell>
          <cell r="F71" t="str">
            <v>NIC</v>
          </cell>
          <cell r="G71" t="str">
            <v>SFP</v>
          </cell>
        </row>
        <row r="72">
          <cell r="A72" t="str">
            <v>CPIP-A-2-1C_</v>
          </cell>
          <cell r="B72">
            <v>4500</v>
          </cell>
          <cell r="C72" t="str">
            <v>2*1GbE copper IP &gt;=295</v>
          </cell>
          <cell r="D72" t="str">
            <v>IP</v>
          </cell>
          <cell r="E72" t="str">
            <v>NIC</v>
          </cell>
          <cell r="F72" t="str">
            <v>NIC</v>
          </cell>
          <cell r="G72" t="str">
            <v>Copper</v>
          </cell>
        </row>
        <row r="73">
          <cell r="A73" t="str">
            <v>CPIP-A-4-T1_</v>
          </cell>
          <cell r="B73">
            <v>2950</v>
          </cell>
          <cell r="C73">
            <v>0</v>
          </cell>
          <cell r="D73" t="str">
            <v>IP</v>
          </cell>
          <cell r="E73" t="str">
            <v>T1 card</v>
          </cell>
          <cell r="F73" t="str">
            <v>Other</v>
          </cell>
          <cell r="G73">
            <v>0</v>
          </cell>
        </row>
        <row r="74">
          <cell r="A74" t="str">
            <v>CPIP-A-4-100C_</v>
          </cell>
          <cell r="B74">
            <v>1500</v>
          </cell>
          <cell r="C74" t="str">
            <v>4*10/100MbE copper IP &gt;=395</v>
          </cell>
          <cell r="D74" t="str">
            <v>IP</v>
          </cell>
          <cell r="E74" t="str">
            <v>NIC</v>
          </cell>
          <cell r="F74" t="str">
            <v>NIC</v>
          </cell>
          <cell r="G74" t="str">
            <v>Copper</v>
          </cell>
        </row>
        <row r="75">
          <cell r="A75" t="str">
            <v>CPIP-A-TR-1LX_</v>
          </cell>
          <cell r="B75">
            <v>799</v>
          </cell>
          <cell r="C75">
            <v>0</v>
          </cell>
          <cell r="D75" t="str">
            <v>IP</v>
          </cell>
          <cell r="E75" t="str">
            <v>Transceiver</v>
          </cell>
          <cell r="F75" t="str">
            <v>Transceiver</v>
          </cell>
          <cell r="G75" t="str">
            <v>SFP</v>
          </cell>
        </row>
        <row r="76">
          <cell r="A76" t="str">
            <v>CPIP-A-TR-1SX_</v>
          </cell>
          <cell r="B76">
            <v>699</v>
          </cell>
          <cell r="C76">
            <v>0</v>
          </cell>
          <cell r="D76" t="str">
            <v>IP</v>
          </cell>
          <cell r="E76" t="str">
            <v>Transceiver</v>
          </cell>
          <cell r="F76" t="str">
            <v>Transceiver</v>
          </cell>
          <cell r="G76" t="str">
            <v>SFP</v>
          </cell>
        </row>
        <row r="77">
          <cell r="A77" t="str">
            <v>CPIP-A-TR-C_</v>
          </cell>
          <cell r="B77">
            <v>699</v>
          </cell>
          <cell r="C77">
            <v>0</v>
          </cell>
          <cell r="D77" t="str">
            <v>IP</v>
          </cell>
          <cell r="E77" t="str">
            <v>Transceiver</v>
          </cell>
          <cell r="F77" t="str">
            <v>Transceiver</v>
          </cell>
          <cell r="G77" t="str">
            <v>SFP</v>
          </cell>
        </row>
        <row r="78">
          <cell r="A78" t="str">
            <v>CPIP-A-TR-10SR-S+_</v>
          </cell>
          <cell r="B78">
            <v>499</v>
          </cell>
          <cell r="C78">
            <v>0</v>
          </cell>
          <cell r="D78" t="str">
            <v>IP</v>
          </cell>
          <cell r="E78" t="str">
            <v>Transceiver</v>
          </cell>
          <cell r="F78" t="str">
            <v>Transceiver</v>
          </cell>
          <cell r="G78" t="str">
            <v>SFP+</v>
          </cell>
        </row>
        <row r="79">
          <cell r="A79" t="str">
            <v>CPIP-A-DR8G-12-24_</v>
          </cell>
          <cell r="B79">
            <v>7995</v>
          </cell>
          <cell r="C79" t="str">
            <v>8GB  (4x2) &gt;ip1280</v>
          </cell>
          <cell r="D79" t="str">
            <v>IP</v>
          </cell>
          <cell r="E79" t="str">
            <v>RAM</v>
          </cell>
          <cell r="F79" t="str">
            <v>RAM</v>
          </cell>
          <cell r="G79">
            <v>0</v>
          </cell>
        </row>
        <row r="80">
          <cell r="A80" t="str">
            <v>CPIP-A-DR4G-6_</v>
          </cell>
          <cell r="B80">
            <v>4400</v>
          </cell>
          <cell r="C80" t="str">
            <v>4GB (2X2) ip695</v>
          </cell>
          <cell r="D80" t="str">
            <v>IP</v>
          </cell>
          <cell r="E80" t="str">
            <v>RAM</v>
          </cell>
          <cell r="F80" t="str">
            <v>RAM</v>
          </cell>
          <cell r="G80">
            <v>0</v>
          </cell>
        </row>
        <row r="81">
          <cell r="A81" t="str">
            <v>CPIP-A-DR1G-3_</v>
          </cell>
          <cell r="B81">
            <v>2000</v>
          </cell>
          <cell r="C81" t="str">
            <v>1GB ip395</v>
          </cell>
          <cell r="D81" t="str">
            <v>IP</v>
          </cell>
          <cell r="E81" t="str">
            <v>RAM</v>
          </cell>
          <cell r="F81" t="str">
            <v>RAM</v>
          </cell>
          <cell r="G81">
            <v>0</v>
          </cell>
        </row>
        <row r="82">
          <cell r="A82" t="str">
            <v>CPIP-A-DR4G-12-24_</v>
          </cell>
          <cell r="B82">
            <v>4400</v>
          </cell>
          <cell r="C82" t="str">
            <v>4GB (4X1) &gt;IP1280</v>
          </cell>
          <cell r="D82" t="str">
            <v>IP</v>
          </cell>
          <cell r="E82" t="str">
            <v>RAM</v>
          </cell>
          <cell r="F82" t="str">
            <v>RAM</v>
          </cell>
          <cell r="G82">
            <v>0</v>
          </cell>
        </row>
        <row r="83">
          <cell r="A83" t="str">
            <v>CPIP-A-CF1GFD_</v>
          </cell>
          <cell r="B83">
            <v>3000</v>
          </cell>
          <cell r="C83" t="str">
            <v>Replacement 1GB Compact Flash &gt;IP1280</v>
          </cell>
          <cell r="D83" t="str">
            <v>IP</v>
          </cell>
          <cell r="E83" t="str">
            <v>HDD</v>
          </cell>
          <cell r="F83" t="str">
            <v>Other</v>
          </cell>
          <cell r="G83">
            <v>0</v>
          </cell>
        </row>
        <row r="84">
          <cell r="A84" t="str">
            <v>CPIP-A-CF4G_</v>
          </cell>
          <cell r="B84">
            <v>2995</v>
          </cell>
          <cell r="C84" t="str">
            <v>Replacement 4GB Compact Flash &gt;IP695</v>
          </cell>
          <cell r="D84" t="str">
            <v>IP</v>
          </cell>
          <cell r="E84" t="str">
            <v>HDD</v>
          </cell>
          <cell r="F84" t="str">
            <v>Other</v>
          </cell>
          <cell r="G84">
            <v>0</v>
          </cell>
        </row>
        <row r="85">
          <cell r="A85" t="str">
            <v>CPIP-A-PC1GFD_</v>
          </cell>
          <cell r="B85">
            <v>2000</v>
          </cell>
          <cell r="C85" t="str">
            <v>1GB PC Card &gt;IP395</v>
          </cell>
          <cell r="D85" t="str">
            <v>IP</v>
          </cell>
          <cell r="E85" t="str">
            <v>HDD</v>
          </cell>
          <cell r="F85" t="str">
            <v>Other</v>
          </cell>
          <cell r="G85">
            <v>0</v>
          </cell>
        </row>
        <row r="86">
          <cell r="A86" t="str">
            <v>CPIP-A-CF2G_</v>
          </cell>
          <cell r="B86">
            <v>1499</v>
          </cell>
          <cell r="C86" t="str">
            <v>Replacement 2GB Compact Flash IP295</v>
          </cell>
          <cell r="D86" t="str">
            <v>IP</v>
          </cell>
          <cell r="E86" t="str">
            <v>HDD</v>
          </cell>
          <cell r="F86" t="str">
            <v>Other</v>
          </cell>
          <cell r="G86">
            <v>0</v>
          </cell>
        </row>
        <row r="87">
          <cell r="A87" t="str">
            <v>CPIP-A-CF1GF_</v>
          </cell>
          <cell r="B87">
            <v>999</v>
          </cell>
          <cell r="C87" t="str">
            <v>1GB Compact Flash IP295 IP565 Flash</v>
          </cell>
          <cell r="D87" t="str">
            <v>IP</v>
          </cell>
          <cell r="E87" t="str">
            <v>HDD</v>
          </cell>
          <cell r="F87" t="str">
            <v>Other</v>
          </cell>
          <cell r="G87">
            <v>0</v>
          </cell>
        </row>
        <row r="88">
          <cell r="A88" t="str">
            <v>CPIP-A-CF1GD_</v>
          </cell>
          <cell r="B88">
            <v>999</v>
          </cell>
          <cell r="C88" t="str">
            <v>Replacement 1GB Compact Flash IP295 IP565 Disk</v>
          </cell>
          <cell r="D88" t="str">
            <v>IP</v>
          </cell>
          <cell r="E88" t="str">
            <v>HDD</v>
          </cell>
          <cell r="F88" t="str">
            <v>Other</v>
          </cell>
          <cell r="G88">
            <v>0</v>
          </cell>
        </row>
        <row r="89">
          <cell r="A89" t="str">
            <v>CPIP-A-DR1G-2_</v>
          </cell>
          <cell r="B89">
            <v>1000</v>
          </cell>
          <cell r="C89" t="str">
            <v>1GB (1x1) ip295</v>
          </cell>
          <cell r="D89" t="str">
            <v>IP</v>
          </cell>
          <cell r="E89" t="str">
            <v>RAM</v>
          </cell>
          <cell r="F89" t="str">
            <v>RAM</v>
          </cell>
          <cell r="G89">
            <v>0</v>
          </cell>
        </row>
        <row r="90">
          <cell r="A90" t="str">
            <v>CPIP-A-CF128MD_</v>
          </cell>
          <cell r="B90">
            <v>150</v>
          </cell>
          <cell r="C90" t="str">
            <v>Replacement 128MB Compact Flash All disk base</v>
          </cell>
          <cell r="D90" t="str">
            <v>IP</v>
          </cell>
          <cell r="E90" t="str">
            <v>HDD</v>
          </cell>
          <cell r="F90" t="str">
            <v>Other</v>
          </cell>
          <cell r="G90">
            <v>0</v>
          </cell>
        </row>
        <row r="91">
          <cell r="A91" t="str">
            <v>CPIP-A-D80G-CA_</v>
          </cell>
          <cell r="B91">
            <v>2700</v>
          </cell>
          <cell r="C91" t="str">
            <v>80G Hard Disk Drive w/Carrier &gt;IP1280</v>
          </cell>
          <cell r="D91" t="str">
            <v>IP</v>
          </cell>
          <cell r="E91" t="str">
            <v>HDD</v>
          </cell>
          <cell r="F91" t="str">
            <v>HDD</v>
          </cell>
          <cell r="G91">
            <v>0</v>
          </cell>
        </row>
        <row r="92">
          <cell r="A92" t="str">
            <v>CPIP-A-D80G_</v>
          </cell>
          <cell r="B92">
            <v>1000</v>
          </cell>
          <cell r="C92" t="str">
            <v>80G Hard Disk Drive All</v>
          </cell>
          <cell r="D92" t="str">
            <v>IP</v>
          </cell>
          <cell r="E92" t="str">
            <v>HDD</v>
          </cell>
          <cell r="F92" t="str">
            <v>HDD</v>
          </cell>
          <cell r="G92">
            <v>0</v>
          </cell>
        </row>
        <row r="93">
          <cell r="A93" t="str">
            <v>CPIP-A-PS-DC-2412_</v>
          </cell>
          <cell r="B93">
            <v>3000</v>
          </cell>
          <cell r="C93" t="str">
            <v>DC Power Supply &gt;IP1280</v>
          </cell>
          <cell r="D93" t="str">
            <v>IP</v>
          </cell>
          <cell r="E93" t="str">
            <v>Power Supply</v>
          </cell>
          <cell r="F93" t="str">
            <v>Power Supply</v>
          </cell>
          <cell r="G93">
            <v>0</v>
          </cell>
        </row>
        <row r="94">
          <cell r="A94" t="str">
            <v>CPIP-A-PS-AC-2412_</v>
          </cell>
          <cell r="B94">
            <v>1900</v>
          </cell>
          <cell r="C94" t="str">
            <v xml:space="preserve">AC Power Supply &gt;IP695 </v>
          </cell>
          <cell r="D94" t="str">
            <v>IP</v>
          </cell>
          <cell r="E94" t="str">
            <v>Power Supply</v>
          </cell>
          <cell r="F94" t="str">
            <v>Power Supply</v>
          </cell>
          <cell r="G94">
            <v>0</v>
          </cell>
        </row>
        <row r="95">
          <cell r="A95" t="str">
            <v>CPIP-A-PS-AC-5_</v>
          </cell>
          <cell r="B95">
            <v>1900</v>
          </cell>
          <cell r="C95" t="str">
            <v>Replacement Power Supply IP565</v>
          </cell>
          <cell r="D95" t="str">
            <v>IP</v>
          </cell>
          <cell r="E95" t="str">
            <v>Power Supply</v>
          </cell>
          <cell r="F95" t="str">
            <v>Power Supply</v>
          </cell>
          <cell r="G95">
            <v>0</v>
          </cell>
        </row>
        <row r="96">
          <cell r="A96" t="str">
            <v>CPIP-A-PS-AC-6_</v>
          </cell>
          <cell r="B96">
            <v>1900</v>
          </cell>
          <cell r="C96" t="str">
            <v>Replacement Power Supply IP695</v>
          </cell>
          <cell r="D96" t="str">
            <v>IP</v>
          </cell>
          <cell r="E96" t="str">
            <v>Power Supply</v>
          </cell>
          <cell r="F96" t="str">
            <v>Power Supply</v>
          </cell>
          <cell r="G96">
            <v>0</v>
          </cell>
        </row>
        <row r="97">
          <cell r="A97" t="str">
            <v>CPIP-A-CA-12-24_</v>
          </cell>
          <cell r="B97">
            <v>1500</v>
          </cell>
          <cell r="C97" t="str">
            <v>6U Carrier card &gt;IP1280</v>
          </cell>
          <cell r="D97" t="str">
            <v>IP</v>
          </cell>
          <cell r="E97" t="str">
            <v>NIC</v>
          </cell>
          <cell r="F97" t="str">
            <v>NIC</v>
          </cell>
          <cell r="G97">
            <v>0</v>
          </cell>
        </row>
        <row r="98">
          <cell r="A98" t="str">
            <v>CPIP-A-PCMCIA-CA_</v>
          </cell>
          <cell r="B98">
            <v>1000</v>
          </cell>
          <cell r="C98" t="str">
            <v>PCMCIA Single Slot Carrier Card &gt;IP565</v>
          </cell>
          <cell r="D98" t="str">
            <v>IP</v>
          </cell>
          <cell r="E98" t="str">
            <v>BAY</v>
          </cell>
          <cell r="F98" t="str">
            <v>Other</v>
          </cell>
          <cell r="G98">
            <v>0</v>
          </cell>
        </row>
        <row r="99">
          <cell r="A99" t="str">
            <v>CPIP-A-FAN-5-6_</v>
          </cell>
          <cell r="B99">
            <v>500</v>
          </cell>
          <cell r="C99" t="str">
            <v>Replacement Fan Tray IP565 IP695</v>
          </cell>
          <cell r="D99" t="str">
            <v>IP</v>
          </cell>
          <cell r="E99" t="str">
            <v>FAN</v>
          </cell>
          <cell r="F99" t="str">
            <v>Other</v>
          </cell>
          <cell r="G99">
            <v>0</v>
          </cell>
        </row>
        <row r="100">
          <cell r="A100" t="str">
            <v>CPIP-A-FAN-24-12_</v>
          </cell>
          <cell r="B100">
            <v>540</v>
          </cell>
          <cell r="C100" t="str">
            <v>Replacement Fan Tray &gt;IP1280</v>
          </cell>
          <cell r="D100" t="str">
            <v>IP</v>
          </cell>
          <cell r="E100" t="str">
            <v>FAN</v>
          </cell>
          <cell r="F100" t="str">
            <v>Other</v>
          </cell>
          <cell r="G100">
            <v>0</v>
          </cell>
        </row>
        <row r="101">
          <cell r="A101" t="str">
            <v>CPIP-A-BAT_</v>
          </cell>
          <cell r="B101">
            <v>15</v>
          </cell>
          <cell r="C101" t="str">
            <v>Battery Replacement &gt;IP565</v>
          </cell>
          <cell r="D101" t="str">
            <v>IP</v>
          </cell>
          <cell r="E101" t="str">
            <v>battery</v>
          </cell>
          <cell r="F101" t="str">
            <v>Other</v>
          </cell>
          <cell r="G101">
            <v>0</v>
          </cell>
        </row>
        <row r="102">
          <cell r="A102" t="str">
            <v>CPIP-A-BAT-1_</v>
          </cell>
          <cell r="B102">
            <v>15</v>
          </cell>
          <cell r="C102" t="str">
            <v>Battery Replacement &lt;IP565</v>
          </cell>
          <cell r="D102" t="str">
            <v>IP</v>
          </cell>
          <cell r="E102" t="str">
            <v>battery</v>
          </cell>
          <cell r="F102" t="str">
            <v>Other</v>
          </cell>
          <cell r="G102">
            <v>0</v>
          </cell>
        </row>
        <row r="103">
          <cell r="A103" t="str">
            <v>CPIP-A-DR1G-5_</v>
          </cell>
          <cell r="B103">
            <v>2000</v>
          </cell>
          <cell r="C103" t="str">
            <v xml:space="preserve">1GB (2x512)  IP565 </v>
          </cell>
          <cell r="D103" t="str">
            <v>IP</v>
          </cell>
          <cell r="E103" t="str">
            <v>RAM</v>
          </cell>
          <cell r="F103" t="str">
            <v>RAM</v>
          </cell>
          <cell r="G103">
            <v>0</v>
          </cell>
        </row>
        <row r="104">
          <cell r="A104" t="str">
            <v>CPIP-A-2-10-XMC_</v>
          </cell>
          <cell r="B104">
            <v>13495</v>
          </cell>
          <cell r="C104" t="str">
            <v>2*10GbE SFP+ IP 2450/1280</v>
          </cell>
          <cell r="D104" t="str">
            <v>IP</v>
          </cell>
          <cell r="E104" t="str">
            <v>NIC</v>
          </cell>
          <cell r="F104" t="str">
            <v>NIC</v>
          </cell>
          <cell r="G104" t="str">
            <v>SFP+</v>
          </cell>
        </row>
        <row r="105">
          <cell r="A105" t="str">
            <v>CPPWR-ACC-2-10LRF_</v>
          </cell>
          <cell r="B105">
            <v>8400</v>
          </cell>
          <cell r="C105" t="str">
            <v>2*10GbE LR Power-1</v>
          </cell>
          <cell r="D105" t="str">
            <v>power-1</v>
          </cell>
          <cell r="E105" t="str">
            <v>NIC</v>
          </cell>
          <cell r="F105" t="str">
            <v>NIC</v>
          </cell>
          <cell r="G105" t="str">
            <v>SFP+</v>
          </cell>
        </row>
        <row r="106">
          <cell r="A106" t="str">
            <v>CPPWR-ACC-2-10SRF_</v>
          </cell>
          <cell r="B106">
            <v>7900</v>
          </cell>
          <cell r="C106" t="str">
            <v>2*10GbE SR Power-1</v>
          </cell>
          <cell r="D106" t="str">
            <v>power-1</v>
          </cell>
          <cell r="E106" t="str">
            <v>NIC</v>
          </cell>
          <cell r="F106" t="str">
            <v>NIC</v>
          </cell>
          <cell r="G106" t="str">
            <v>SFP+</v>
          </cell>
        </row>
        <row r="107">
          <cell r="A107" t="str">
            <v>CPPWR-ACC-4-1C_</v>
          </cell>
          <cell r="B107">
            <v>2400</v>
          </cell>
          <cell r="C107" t="str">
            <v>4*1GbE copper Power-1</v>
          </cell>
          <cell r="D107" t="str">
            <v>power-1</v>
          </cell>
          <cell r="E107" t="str">
            <v>NIC</v>
          </cell>
          <cell r="F107" t="str">
            <v>NIC</v>
          </cell>
          <cell r="G107" t="str">
            <v>Copper</v>
          </cell>
        </row>
        <row r="108">
          <cell r="A108" t="str">
            <v>CPPWR-ACC-4-1LXF_</v>
          </cell>
          <cell r="B108">
            <v>3900</v>
          </cell>
          <cell r="C108" t="str">
            <v>4*1GbE LR Power-1</v>
          </cell>
          <cell r="D108" t="str">
            <v>power-1</v>
          </cell>
          <cell r="E108" t="str">
            <v>NIC</v>
          </cell>
          <cell r="F108" t="str">
            <v>NIC</v>
          </cell>
          <cell r="G108" t="str">
            <v>SFP</v>
          </cell>
        </row>
        <row r="109">
          <cell r="A109" t="str">
            <v>CPPWR-ACC-4-1SXF_</v>
          </cell>
          <cell r="B109">
            <v>3400</v>
          </cell>
          <cell r="C109" t="str">
            <v>4*1GbE SR Power-1</v>
          </cell>
          <cell r="D109" t="str">
            <v>power-1</v>
          </cell>
          <cell r="E109" t="str">
            <v>NIC</v>
          </cell>
          <cell r="F109" t="str">
            <v>NIC</v>
          </cell>
          <cell r="G109" t="str">
            <v>SFP</v>
          </cell>
        </row>
        <row r="110">
          <cell r="A110" t="str">
            <v>CPIP-A-3ADP-10</v>
          </cell>
          <cell r="B110">
            <v>34995</v>
          </cell>
          <cell r="C110" t="str">
            <v>3x10GBase-F XFP ADP -IP1285 &amp; IP2455</v>
          </cell>
          <cell r="D110" t="str">
            <v>IP</v>
          </cell>
          <cell r="E110" t="str">
            <v>ADP</v>
          </cell>
          <cell r="F110" t="str">
            <v>ADP</v>
          </cell>
          <cell r="G110">
            <v>0</v>
          </cell>
        </row>
        <row r="111">
          <cell r="A111" t="str">
            <v>CPIP-A-12ADP-1C</v>
          </cell>
          <cell r="B111">
            <v>29995</v>
          </cell>
          <cell r="C111" t="str">
            <v>12x 1GbE copper ADP- IP1285 &amp; IP2455</v>
          </cell>
          <cell r="D111" t="str">
            <v>IP</v>
          </cell>
          <cell r="E111" t="str">
            <v>ADP</v>
          </cell>
          <cell r="F111" t="str">
            <v>ADP</v>
          </cell>
          <cell r="G111">
            <v>0</v>
          </cell>
        </row>
        <row r="112">
          <cell r="A112" t="str">
            <v>CPIP-A-12ADP-1</v>
          </cell>
          <cell r="B112">
            <v>29995</v>
          </cell>
          <cell r="C112" t="str">
            <v>12x1GbE fiber ADP- IP1285 &amp; IP2455</v>
          </cell>
          <cell r="D112" t="str">
            <v>IP</v>
          </cell>
          <cell r="E112" t="str">
            <v>ADP</v>
          </cell>
          <cell r="F112" t="str">
            <v>ADP</v>
          </cell>
          <cell r="G112">
            <v>0</v>
          </cell>
        </row>
        <row r="113">
          <cell r="A113" t="str">
            <v>CPIP-A-8ADP-1C</v>
          </cell>
          <cell r="B113">
            <v>19995</v>
          </cell>
          <cell r="C113" t="str">
            <v>8x1GbE ADP copper- IP695</v>
          </cell>
          <cell r="D113" t="str">
            <v>IP</v>
          </cell>
          <cell r="E113" t="str">
            <v>ADP</v>
          </cell>
          <cell r="F113" t="str">
            <v>ADP</v>
          </cell>
          <cell r="G113">
            <v>0</v>
          </cell>
        </row>
        <row r="114">
          <cell r="A114" t="str">
            <v>CPIP-A-8ADP-1</v>
          </cell>
          <cell r="B114">
            <v>14995</v>
          </cell>
          <cell r="C114" t="str">
            <v>8x1GbE ADP fiber- IP565 &amp; IP695</v>
          </cell>
          <cell r="D114" t="str">
            <v>IP</v>
          </cell>
          <cell r="E114" t="str">
            <v>ADP</v>
          </cell>
          <cell r="F114" t="str">
            <v>ADP</v>
          </cell>
          <cell r="G114">
            <v>0</v>
          </cell>
        </row>
        <row r="115">
          <cell r="A115" t="str">
            <v>CPIP-A-3ADP-10_</v>
          </cell>
          <cell r="B115">
            <v>34995</v>
          </cell>
          <cell r="C115" t="str">
            <v>3x10GBase-F XFP ADP -IP1285 &amp; IP2455</v>
          </cell>
          <cell r="D115" t="str">
            <v>IP</v>
          </cell>
          <cell r="E115" t="str">
            <v>ADP</v>
          </cell>
          <cell r="F115" t="str">
            <v>ADP</v>
          </cell>
          <cell r="G115">
            <v>0</v>
          </cell>
        </row>
        <row r="116">
          <cell r="A116" t="str">
            <v>CPIP-A-12ADP-1C_</v>
          </cell>
          <cell r="B116">
            <v>29995</v>
          </cell>
          <cell r="C116" t="str">
            <v>12x 1GbE copper ADP- IP1285 &amp; IP2455</v>
          </cell>
          <cell r="D116" t="str">
            <v>IP</v>
          </cell>
          <cell r="E116" t="str">
            <v>ADP</v>
          </cell>
          <cell r="F116" t="str">
            <v>ADP</v>
          </cell>
          <cell r="G116">
            <v>0</v>
          </cell>
        </row>
        <row r="117">
          <cell r="A117" t="str">
            <v>CPIP-A-12ADP-1_</v>
          </cell>
          <cell r="B117">
            <v>29995</v>
          </cell>
          <cell r="C117" t="str">
            <v>12x1GbE fiber ADP- IP1285 &amp; IP2455</v>
          </cell>
          <cell r="D117" t="str">
            <v>IP</v>
          </cell>
          <cell r="E117" t="str">
            <v>ADP</v>
          </cell>
          <cell r="F117" t="str">
            <v>ADP</v>
          </cell>
          <cell r="G117">
            <v>0</v>
          </cell>
        </row>
        <row r="118">
          <cell r="A118" t="str">
            <v>CPIP-A-8ADP-1C_</v>
          </cell>
          <cell r="B118">
            <v>19995</v>
          </cell>
          <cell r="C118" t="str">
            <v>8x1GbE ADP copper- IP695</v>
          </cell>
          <cell r="D118" t="str">
            <v>IP</v>
          </cell>
          <cell r="E118" t="str">
            <v>ADP</v>
          </cell>
          <cell r="F118" t="str">
            <v>ADP</v>
          </cell>
          <cell r="G118">
            <v>0</v>
          </cell>
        </row>
        <row r="119">
          <cell r="A119" t="str">
            <v>CPIP-A-8ADP-1_</v>
          </cell>
          <cell r="B119">
            <v>14995</v>
          </cell>
          <cell r="C119" t="str">
            <v>8x1GbE ADP fiber- IP565 &amp; IP695</v>
          </cell>
          <cell r="D119" t="str">
            <v>IP</v>
          </cell>
          <cell r="E119" t="str">
            <v>ADP</v>
          </cell>
          <cell r="F119" t="str">
            <v>ADP</v>
          </cell>
          <cell r="G119">
            <v>0</v>
          </cell>
        </row>
        <row r="120">
          <cell r="A120" t="str">
            <v>CPIP-A-TR-10LR-X</v>
          </cell>
          <cell r="B120">
            <v>3999</v>
          </cell>
          <cell r="C120" t="str">
            <v>transcivers CPIP-A-3ADP-10 LR</v>
          </cell>
          <cell r="D120" t="str">
            <v>IP</v>
          </cell>
          <cell r="E120" t="str">
            <v>ADP</v>
          </cell>
          <cell r="F120" t="str">
            <v>Transceiver</v>
          </cell>
          <cell r="G120" t="str">
            <v>SFP+</v>
          </cell>
        </row>
        <row r="121">
          <cell r="A121" t="str">
            <v>CPIP-A-TR-10SR-X</v>
          </cell>
          <cell r="B121">
            <v>2999</v>
          </cell>
          <cell r="C121" t="str">
            <v>transcivers CPIP-A-3ADP-10 SR</v>
          </cell>
          <cell r="D121" t="str">
            <v>IP</v>
          </cell>
          <cell r="E121" t="str">
            <v>ADP</v>
          </cell>
          <cell r="F121" t="str">
            <v>Transceiver</v>
          </cell>
          <cell r="G121" t="str">
            <v>SFP+</v>
          </cell>
        </row>
        <row r="122">
          <cell r="A122" t="str">
            <v>CPIP-A-TR-10LR-X_</v>
          </cell>
          <cell r="B122">
            <v>3999</v>
          </cell>
          <cell r="C122" t="str">
            <v>transcivers CPIP-A-3ADP-10 LR</v>
          </cell>
          <cell r="D122" t="str">
            <v>IP</v>
          </cell>
          <cell r="E122" t="str">
            <v>ADP</v>
          </cell>
          <cell r="F122" t="str">
            <v>Transceiver</v>
          </cell>
          <cell r="G122" t="str">
            <v>SFP+</v>
          </cell>
        </row>
        <row r="123">
          <cell r="A123" t="str">
            <v>CPIP-A-TR-10SR-X_</v>
          </cell>
          <cell r="B123">
            <v>2999</v>
          </cell>
          <cell r="C123" t="str">
            <v>transcivers CPIP-A-3ADP-10 SR</v>
          </cell>
          <cell r="D123" t="str">
            <v>IP</v>
          </cell>
          <cell r="E123" t="str">
            <v>ADP</v>
          </cell>
          <cell r="F123" t="str">
            <v>Transceiver</v>
          </cell>
          <cell r="G123" t="str">
            <v>SFP+</v>
          </cell>
        </row>
        <row r="124">
          <cell r="A124" t="str">
            <v>CPIP-A-8ADP6U-1C</v>
          </cell>
          <cell r="B124">
            <v>14995</v>
          </cell>
          <cell r="C124" t="str">
            <v>Eight Port ADP 1000Base-X SFP (w/o Transceivers) on 6U Carrier FRU</v>
          </cell>
          <cell r="D124" t="str">
            <v>IP</v>
          </cell>
          <cell r="E124" t="str">
            <v>ADP</v>
          </cell>
          <cell r="F124" t="str">
            <v>ADP</v>
          </cell>
          <cell r="G124">
            <v>0</v>
          </cell>
        </row>
        <row r="125">
          <cell r="A125" t="str">
            <v>CPIP-A-DR2G</v>
          </cell>
          <cell r="B125">
            <v>2000</v>
          </cell>
          <cell r="C125" t="str">
            <v>2GB SR Memory Upgrade DIMM (2x1) - IP695</v>
          </cell>
          <cell r="D125" t="str">
            <v>IP</v>
          </cell>
          <cell r="E125" t="str">
            <v>RAM</v>
          </cell>
          <cell r="F125" t="str">
            <v>RAM</v>
          </cell>
          <cell r="G125">
            <v>0</v>
          </cell>
        </row>
        <row r="126">
          <cell r="A126" t="str">
            <v>CPIP-A-VPN-5-6</v>
          </cell>
          <cell r="C126" t="str">
            <v>VPN CARD</v>
          </cell>
          <cell r="D126" t="str">
            <v>IP</v>
          </cell>
          <cell r="E126" t="str">
            <v>VPN</v>
          </cell>
          <cell r="F126" t="str">
            <v>Other</v>
          </cell>
          <cell r="G126">
            <v>0</v>
          </cell>
        </row>
        <row r="127">
          <cell r="A127" t="str">
            <v>NIF6425FRU</v>
          </cell>
          <cell r="D127" t="str">
            <v>IP</v>
          </cell>
          <cell r="E127" t="str">
            <v>NIC</v>
          </cell>
          <cell r="F127" t="str">
            <v>NIC</v>
          </cell>
        </row>
        <row r="128">
          <cell r="A128" t="str">
            <v>NIF4537FRU</v>
          </cell>
          <cell r="C128" t="str">
            <v>2*10GbE SFP+ IP 695</v>
          </cell>
          <cell r="D128" t="str">
            <v>IP</v>
          </cell>
          <cell r="E128" t="str">
            <v>NIC</v>
          </cell>
          <cell r="F128" t="str">
            <v>NIC</v>
          </cell>
          <cell r="G128" t="str">
            <v>SFP+</v>
          </cell>
        </row>
        <row r="129">
          <cell r="A129" t="str">
            <v>NIF4452FRU</v>
          </cell>
          <cell r="B129">
            <v>29995</v>
          </cell>
          <cell r="C129" t="str">
            <v>12x 1GbE copper ADP- IP1285 &amp; IP2455</v>
          </cell>
          <cell r="D129" t="str">
            <v>IP</v>
          </cell>
          <cell r="E129" t="str">
            <v>ADP</v>
          </cell>
          <cell r="F129" t="str">
            <v>ADP</v>
          </cell>
          <cell r="G129">
            <v>0</v>
          </cell>
        </row>
        <row r="130">
          <cell r="A130" t="str">
            <v>NIF4453FRU</v>
          </cell>
          <cell r="B130">
            <v>3999</v>
          </cell>
          <cell r="C130" t="str">
            <v>transcivers CPIP-A-3ADP-10 LR</v>
          </cell>
          <cell r="D130" t="str">
            <v>IP</v>
          </cell>
          <cell r="E130" t="str">
            <v>ADP</v>
          </cell>
          <cell r="F130" t="str">
            <v>Transceiver</v>
          </cell>
          <cell r="G130" t="str">
            <v>SFP+</v>
          </cell>
        </row>
        <row r="131">
          <cell r="A131" t="str">
            <v>NIF4426FRU</v>
          </cell>
          <cell r="B131">
            <v>6000</v>
          </cell>
          <cell r="C131" t="str">
            <v>4*1GbE copper IP&gt;=565</v>
          </cell>
          <cell r="D131" t="str">
            <v>IP</v>
          </cell>
          <cell r="E131" t="str">
            <v>NIC</v>
          </cell>
          <cell r="F131" t="str">
            <v>NIC</v>
          </cell>
          <cell r="G131" t="str">
            <v>Copper</v>
          </cell>
        </row>
        <row r="132">
          <cell r="A132" t="str">
            <v>NIF4538FRU</v>
          </cell>
          <cell r="B132">
            <v>6000</v>
          </cell>
          <cell r="C132" t="str">
            <v>4*1GbE copper IP&gt;=565</v>
          </cell>
          <cell r="D132" t="str">
            <v>IP</v>
          </cell>
          <cell r="E132" t="str">
            <v>NIC</v>
          </cell>
          <cell r="F132" t="str">
            <v>NIC</v>
          </cell>
          <cell r="G132" t="str">
            <v>Copper</v>
          </cell>
        </row>
        <row r="133">
          <cell r="A133" t="str">
            <v>CPIP-A-DR2G</v>
          </cell>
          <cell r="C133" t="str">
            <v>2Gb Single Rank Replacement/Upgrade DIMM</v>
          </cell>
          <cell r="D133" t="str">
            <v>IP</v>
          </cell>
          <cell r="E133" t="str">
            <v>RAM</v>
          </cell>
          <cell r="F133" t="str">
            <v>RAM</v>
          </cell>
          <cell r="G133">
            <v>0</v>
          </cell>
        </row>
        <row r="134">
          <cell r="A134" t="str">
            <v>NIF4422KIT</v>
          </cell>
          <cell r="B134">
            <v>4500</v>
          </cell>
          <cell r="C134" t="str">
            <v>2*1GbE SX IP &gt;=295</v>
          </cell>
          <cell r="D134" t="str">
            <v>IP</v>
          </cell>
          <cell r="E134" t="str">
            <v>NIC</v>
          </cell>
          <cell r="F134" t="str">
            <v>NIC</v>
          </cell>
          <cell r="G134" t="str">
            <v>SFP</v>
          </cell>
        </row>
        <row r="135">
          <cell r="A135" t="str">
            <v>CPAP-A-PC-EU</v>
          </cell>
          <cell r="C135" t="str">
            <v>NA</v>
          </cell>
          <cell r="D135" t="str">
            <v>IP</v>
          </cell>
          <cell r="F135" t="str">
            <v>Other</v>
          </cell>
        </row>
        <row r="136">
          <cell r="A136" t="str">
            <v>NIY5695FRU</v>
          </cell>
          <cell r="B136">
            <v>2700</v>
          </cell>
          <cell r="C136" t="str">
            <v>80G Hard Disk Drive w/Carrier &gt;IP1280</v>
          </cell>
          <cell r="D136" t="str">
            <v>IP</v>
          </cell>
          <cell r="E136" t="str">
            <v>HDD</v>
          </cell>
          <cell r="F136" t="str">
            <v>HDD</v>
          </cell>
          <cell r="G136">
            <v>0</v>
          </cell>
        </row>
        <row r="137">
          <cell r="A137" t="str">
            <v>NIF4450FRU</v>
          </cell>
          <cell r="B137">
            <v>1500</v>
          </cell>
          <cell r="C137" t="str">
            <v>6U Carrier card &gt;IP1280</v>
          </cell>
          <cell r="D137" t="str">
            <v>IP</v>
          </cell>
          <cell r="E137" t="str">
            <v>NIC</v>
          </cell>
          <cell r="F137" t="str">
            <v>NIC</v>
          </cell>
          <cell r="G137">
            <v>0</v>
          </cell>
        </row>
        <row r="138">
          <cell r="A138" t="str">
            <v>NIF4424000</v>
          </cell>
          <cell r="B138">
            <v>1500</v>
          </cell>
          <cell r="C138" t="str">
            <v>4*10/100MbE copper IP &gt;=395</v>
          </cell>
          <cell r="D138" t="str">
            <v>IP</v>
          </cell>
          <cell r="E138" t="str">
            <v>NIC</v>
          </cell>
          <cell r="F138" t="str">
            <v>NIC</v>
          </cell>
          <cell r="G138" t="str">
            <v>Copper</v>
          </cell>
        </row>
        <row r="139">
          <cell r="A139" t="str">
            <v>NIF4424FRU</v>
          </cell>
          <cell r="B139">
            <v>1500</v>
          </cell>
          <cell r="C139" t="str">
            <v>4*10/100MbE copper IP &gt;=395</v>
          </cell>
          <cell r="D139" t="str">
            <v>IP</v>
          </cell>
          <cell r="E139" t="str">
            <v>NIC</v>
          </cell>
          <cell r="F139" t="str">
            <v>NIC</v>
          </cell>
          <cell r="G139" t="str">
            <v>Copper</v>
          </cell>
        </row>
        <row r="140">
          <cell r="A140" t="str">
            <v>CPIP-A-D40G</v>
          </cell>
          <cell r="C140" t="str">
            <v>40G Hard Disk Drive w/Carrier &gt;IP1280</v>
          </cell>
          <cell r="D140" t="str">
            <v>IP</v>
          </cell>
          <cell r="E140" t="str">
            <v>HDD</v>
          </cell>
          <cell r="F140" t="str">
            <v>HDD</v>
          </cell>
          <cell r="G140">
            <v>0</v>
          </cell>
        </row>
        <row r="141">
          <cell r="A141" t="str">
            <v>NIF4536FRU</v>
          </cell>
          <cell r="B141">
            <v>13495</v>
          </cell>
          <cell r="C141" t="str">
            <v>2*10GbE SFP+ IP 2450/1280</v>
          </cell>
          <cell r="D141" t="str">
            <v>IP</v>
          </cell>
          <cell r="E141" t="str">
            <v>NIC</v>
          </cell>
          <cell r="F141" t="str">
            <v>NIC</v>
          </cell>
          <cell r="G141" t="str">
            <v>SFP+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Parts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March 2000"/>
      <sheetName val="Product Base"/>
      <sheetName val="Region Base"/>
      <sheetName val="Category Base"/>
      <sheetName val="PR"/>
      <sheetName val="Nortel_March_2000"/>
      <sheetName val="Product_Base"/>
      <sheetName val="Region_Base"/>
      <sheetName val="Category_Base"/>
      <sheetName val="Nortel 2000-March"/>
    </sheetNames>
    <sheetDataSet>
      <sheetData sheetId="0" refreshError="1"/>
      <sheetData sheetId="1" refreshError="1">
        <row r="3">
          <cell r="B3" t="str">
            <v>FIREWALL-1 AGENT LIC - ARN</v>
          </cell>
          <cell r="C3" t="str">
            <v>BARN-IM-U</v>
          </cell>
          <cell r="D3">
            <v>1200</v>
          </cell>
          <cell r="E3">
            <v>300</v>
          </cell>
          <cell r="F3">
            <v>0.75</v>
          </cell>
        </row>
        <row r="4">
          <cell r="B4" t="str">
            <v>FIREWALL-1 AGENT LIC - ASN</v>
          </cell>
          <cell r="C4" t="str">
            <v>BASN-IM-U</v>
          </cell>
          <cell r="D4">
            <v>3495</v>
          </cell>
          <cell r="E4">
            <v>873.75</v>
          </cell>
          <cell r="F4">
            <v>0.75</v>
          </cell>
        </row>
        <row r="5">
          <cell r="B5" t="str">
            <v>FIREWALL-1 AGENT LIC - BLN/BCN</v>
          </cell>
          <cell r="C5" t="str">
            <v>BABN-IM-U</v>
          </cell>
          <cell r="D5">
            <v>4995</v>
          </cell>
          <cell r="E5">
            <v>1248.75</v>
          </cell>
          <cell r="F5">
            <v>0.75</v>
          </cell>
        </row>
        <row r="6">
          <cell r="B6" t="str">
            <v>FIREWALL-1 AGENT LIC - DSCVY</v>
          </cell>
          <cell r="C6" t="str">
            <v>BASN-IM-U</v>
          </cell>
          <cell r="D6">
            <v>3495</v>
          </cell>
          <cell r="E6">
            <v>873.75</v>
          </cell>
          <cell r="F6">
            <v>0.75</v>
          </cell>
        </row>
        <row r="7">
          <cell r="B7" t="str">
            <v>FIREWALL-1 LIC UPGD LT-ENTERPRS</v>
          </cell>
          <cell r="C7" t="str">
            <v>BAXX-UP-SSC-ESC</v>
          </cell>
          <cell r="D7">
            <v>11200</v>
          </cell>
          <cell r="E7">
            <v>5039.9999999999991</v>
          </cell>
          <cell r="F7">
            <v>0.55000000000000004</v>
          </cell>
        </row>
        <row r="8">
          <cell r="B8" t="str">
            <v>FIREWALL-1 LIC UPGD MED-ENTPRS</v>
          </cell>
          <cell r="C8" t="str">
            <v>BAXX-UP-SSC-250</v>
          </cell>
          <cell r="D8">
            <v>8200</v>
          </cell>
          <cell r="E8">
            <v>3689.9999999999995</v>
          </cell>
          <cell r="F8">
            <v>0.55000000000000004</v>
          </cell>
        </row>
        <row r="9">
          <cell r="B9" t="str">
            <v>FIREWALL-1 MGMT SW LIC LIGHT</v>
          </cell>
          <cell r="C9" t="str">
            <v>BAXX-SSC-U</v>
          </cell>
          <cell r="D9">
            <v>2000</v>
          </cell>
          <cell r="E9">
            <v>899.99999999999989</v>
          </cell>
          <cell r="F9">
            <v>0.55000000000000004</v>
          </cell>
        </row>
        <row r="10">
          <cell r="B10" t="str">
            <v>FIREWALL-1 MGMT SW LIC LIGHT</v>
          </cell>
          <cell r="C10" t="str">
            <v>BAXX-SSC-U</v>
          </cell>
          <cell r="D10">
            <v>2000</v>
          </cell>
          <cell r="E10">
            <v>899.99999999999989</v>
          </cell>
          <cell r="F10">
            <v>0.55000000000000004</v>
          </cell>
        </row>
        <row r="11">
          <cell r="B11" t="str">
            <v>FIREWALL-1 MGMT SW LIC MEDIUM</v>
          </cell>
          <cell r="C11" t="str">
            <v>BAXX-SSC-250</v>
          </cell>
          <cell r="D11">
            <v>5000</v>
          </cell>
          <cell r="E11">
            <v>2250</v>
          </cell>
          <cell r="F11">
            <v>0.55000000000000004</v>
          </cell>
        </row>
        <row r="12">
          <cell r="B12" t="str">
            <v>FIREWALL-1 MGMT SW LIC MEDIUM</v>
          </cell>
          <cell r="C12" t="str">
            <v>BAXX-SSC-250</v>
          </cell>
          <cell r="D12">
            <v>5000</v>
          </cell>
          <cell r="E12">
            <v>2250</v>
          </cell>
          <cell r="F12">
            <v>0.55000000000000004</v>
          </cell>
        </row>
        <row r="13">
          <cell r="B13" t="str">
            <v>FIREWALL-1 MGT SW LIC ENTRPRIS</v>
          </cell>
          <cell r="C13" t="str">
            <v>CPFW-ESC-U</v>
          </cell>
          <cell r="D13">
            <v>12000</v>
          </cell>
          <cell r="E13">
            <v>5399.9999999999991</v>
          </cell>
          <cell r="F13">
            <v>0.55000000000000004</v>
          </cell>
        </row>
        <row r="14">
          <cell r="B14" t="str">
            <v>FIREWALL-1 MGT SW LIC ENTRPRIS</v>
          </cell>
          <cell r="C14" t="str">
            <v>CPFW-ESC-U</v>
          </cell>
          <cell r="D14">
            <v>12000</v>
          </cell>
          <cell r="E14">
            <v>5399.9999999999991</v>
          </cell>
          <cell r="F14">
            <v>0.55000000000000004</v>
          </cell>
        </row>
        <row r="15">
          <cell r="B15" t="str">
            <v>FIREWALL-1 SOFTWARE-ENTERPRISE</v>
          </cell>
          <cell r="C15" t="str">
            <v>CPFW-ESC-U</v>
          </cell>
          <cell r="D15">
            <v>12000</v>
          </cell>
          <cell r="E15">
            <v>5399.9999999999991</v>
          </cell>
          <cell r="F15">
            <v>0.55000000000000004</v>
          </cell>
        </row>
        <row r="16">
          <cell r="B16" t="str">
            <v>FIREWALL-1 SOFTWARE-LIGHT</v>
          </cell>
          <cell r="C16" t="str">
            <v>BAXX-SSC-U</v>
          </cell>
          <cell r="D16">
            <v>2000</v>
          </cell>
          <cell r="E16">
            <v>899.99999999999989</v>
          </cell>
          <cell r="F16">
            <v>0.55000000000000004</v>
          </cell>
        </row>
        <row r="17">
          <cell r="B17" t="str">
            <v>FIREWALL-1 SOFTWARE-MEDIUM</v>
          </cell>
          <cell r="C17" t="str">
            <v>BAXX-SSC-250</v>
          </cell>
          <cell r="D17">
            <v>5000</v>
          </cell>
          <cell r="E17">
            <v>2250</v>
          </cell>
          <cell r="F17">
            <v>0.55000000000000004</v>
          </cell>
        </row>
        <row r="18">
          <cell r="B18" t="str">
            <v>FIREWALL-1 SOFTWARE-ENTERPRISE 3.0A</v>
          </cell>
          <cell r="C18" t="str">
            <v>CPFW-ESC-U</v>
          </cell>
          <cell r="D18">
            <v>12000</v>
          </cell>
          <cell r="E18">
            <v>5399.9999999999991</v>
          </cell>
          <cell r="F18">
            <v>0.55000000000000004</v>
          </cell>
        </row>
        <row r="19">
          <cell r="B19" t="str">
            <v>FIREWALL-1 SOFTWARE-MEDIUM 3.0A</v>
          </cell>
          <cell r="C19" t="str">
            <v>BAXX-SSC-250</v>
          </cell>
          <cell r="D19">
            <v>5000</v>
          </cell>
          <cell r="E19">
            <v>2250</v>
          </cell>
          <cell r="F19">
            <v>0.55000000000000004</v>
          </cell>
        </row>
        <row r="20">
          <cell r="B20" t="str">
            <v>FIREWALL-1 MGT SW LIC ENTRPRIS 3.0B</v>
          </cell>
          <cell r="C20" t="str">
            <v>CPFW-ESC-U</v>
          </cell>
          <cell r="D20">
            <v>12000</v>
          </cell>
          <cell r="E20">
            <v>5399.9999999999991</v>
          </cell>
          <cell r="F20">
            <v>0.55000000000000004</v>
          </cell>
        </row>
        <row r="21">
          <cell r="B21" t="str">
            <v>FIREWALL-1 MGMT SW LIC MEDIUM 3.0B</v>
          </cell>
          <cell r="C21" t="str">
            <v>BAXX-SSC-250</v>
          </cell>
          <cell r="D21">
            <v>5000</v>
          </cell>
          <cell r="E21">
            <v>2250</v>
          </cell>
          <cell r="F21">
            <v>0.55000000000000004</v>
          </cell>
        </row>
        <row r="22">
          <cell r="B22" t="str">
            <v>FIREWALL-1 MGMT SW LIC LIGHT 3.0B</v>
          </cell>
          <cell r="C22" t="str">
            <v>BAXX-SSC-U</v>
          </cell>
          <cell r="D22">
            <v>2000</v>
          </cell>
          <cell r="E22">
            <v>899.99999999999989</v>
          </cell>
          <cell r="F22">
            <v>0.55000000000000004</v>
          </cell>
        </row>
        <row r="23">
          <cell r="B23" t="str">
            <v>FIREWALL-1 SOFTWARE-LIGHT 3.0A</v>
          </cell>
          <cell r="C23" t="str">
            <v>BAXX-SSC-U</v>
          </cell>
          <cell r="D23">
            <v>2000</v>
          </cell>
          <cell r="E23">
            <v>899.99999999999989</v>
          </cell>
          <cell r="F23">
            <v>0.55000000000000004</v>
          </cell>
        </row>
        <row r="24">
          <cell r="B24" t="str">
            <v>CONTIVITY 1500 CHECK POINT INSPECT MOD</v>
          </cell>
          <cell r="C24" t="str">
            <v>BAXX-UP-CES1500-IIG-25-U-V40</v>
          </cell>
          <cell r="D24">
            <v>4200</v>
          </cell>
          <cell r="E24">
            <v>1050</v>
          </cell>
          <cell r="F24">
            <v>0.75</v>
          </cell>
        </row>
        <row r="25">
          <cell r="B25" t="str">
            <v>CONTIVITY 2X00 CHECK POINT INSPECT MOD</v>
          </cell>
          <cell r="C25" t="str">
            <v>BAXX-CES2x00-IM-U-V40</v>
          </cell>
          <cell r="D25">
            <v>4995</v>
          </cell>
          <cell r="E25">
            <v>1900</v>
          </cell>
          <cell r="F25">
            <v>0.62</v>
          </cell>
        </row>
        <row r="26">
          <cell r="B26" t="str">
            <v>CONTIVITY 4X00 CHECK POINT INSPECT MOD</v>
          </cell>
          <cell r="C26" t="str">
            <v>BAXX-CES4x00-IM-U-V40</v>
          </cell>
          <cell r="D26">
            <v>4995</v>
          </cell>
          <cell r="E26">
            <v>1900</v>
          </cell>
          <cell r="F26">
            <v>0.62</v>
          </cell>
        </row>
        <row r="27">
          <cell r="B27" t="str">
            <v>CONTIVITY CHECK POINT MGT SW LIC ENTER</v>
          </cell>
          <cell r="C27" t="str">
            <v>BAXX-ESC-U-V40</v>
          </cell>
          <cell r="D27">
            <v>11995</v>
          </cell>
          <cell r="E27">
            <v>5400</v>
          </cell>
          <cell r="F27">
            <v>0.55000000000000004</v>
          </cell>
        </row>
        <row r="28">
          <cell r="B28" t="str">
            <v>CONTIVITY CHECK POINT MGT SW LIC MEDIUM</v>
          </cell>
          <cell r="C28" t="str">
            <v>BAXX-SSC-250-V40</v>
          </cell>
          <cell r="D28">
            <v>5000</v>
          </cell>
          <cell r="E28">
            <v>2250</v>
          </cell>
          <cell r="F28">
            <v>0.55000000000000004</v>
          </cell>
        </row>
        <row r="29">
          <cell r="B29" t="str">
            <v>CONTIVITY CHECK POINT MGT SW LIC LIGHT</v>
          </cell>
          <cell r="C29" t="str">
            <v>BAXX-SSC-U-V40</v>
          </cell>
          <cell r="D29">
            <v>2000</v>
          </cell>
          <cell r="E29">
            <v>900</v>
          </cell>
          <cell r="F29">
            <v>0.55000000000000004</v>
          </cell>
        </row>
        <row r="30">
          <cell r="B30" t="str">
            <v>CONTIVITY C.POINT MGT UPGR LITE TO ENTER</v>
          </cell>
          <cell r="C30" t="str">
            <v>BAXX-UP-SSC-U-ESC-U-V40</v>
          </cell>
          <cell r="D30">
            <v>11200</v>
          </cell>
          <cell r="E30">
            <v>5040</v>
          </cell>
          <cell r="F30">
            <v>0.55000000000000004</v>
          </cell>
        </row>
        <row r="31">
          <cell r="B31" t="str">
            <v>CONTIVITY C.POINT MGT UPGR MED TO ENTER</v>
          </cell>
          <cell r="C31" t="str">
            <v>BAXX-UP-SSC-250-ESC-U-V40</v>
          </cell>
          <cell r="D31">
            <v>8200</v>
          </cell>
          <cell r="E31">
            <v>3690</v>
          </cell>
          <cell r="F31">
            <v>0.55000000000000004</v>
          </cell>
        </row>
        <row r="32">
          <cell r="B32" t="str">
            <v>CES1500, 100 TUNNELS, 128 BIT</v>
          </cell>
          <cell r="C32" t="str">
            <v>BAXX-CES1500-IIG-25-V40</v>
          </cell>
          <cell r="D32">
            <v>1200</v>
          </cell>
          <cell r="E32">
            <v>180</v>
          </cell>
          <cell r="F32">
            <v>0.85</v>
          </cell>
        </row>
        <row r="33">
          <cell r="B33" t="str">
            <v>CES1500, 100 TUNNELS,56 BIT</v>
          </cell>
          <cell r="C33" t="str">
            <v>BAXX-CES1500-IIG-25-V40</v>
          </cell>
          <cell r="D33">
            <v>1200</v>
          </cell>
          <cell r="E33">
            <v>180</v>
          </cell>
          <cell r="F33">
            <v>0.85</v>
          </cell>
        </row>
        <row r="34">
          <cell r="B34" t="str">
            <v>CES1500, 100 TUNNELS,128BIT(NETSCAPE)</v>
          </cell>
          <cell r="C34" t="str">
            <v>BAXX-CES1500-IIG-25-V40</v>
          </cell>
          <cell r="D34">
            <v>1200</v>
          </cell>
          <cell r="E34">
            <v>180</v>
          </cell>
          <cell r="F34">
            <v>0.85</v>
          </cell>
        </row>
        <row r="35">
          <cell r="B35" t="str">
            <v>CES1500, 100 TUNNELS, 128 BIT</v>
          </cell>
          <cell r="C35" t="str">
            <v>BAXX-CES1500-IIG-25-V40</v>
          </cell>
          <cell r="D35">
            <v>1200</v>
          </cell>
          <cell r="E35">
            <v>180</v>
          </cell>
          <cell r="F35">
            <v>0.85</v>
          </cell>
        </row>
        <row r="36">
          <cell r="B36" t="str">
            <v>CES1500, 100 TUNNELS,128 BIT</v>
          </cell>
          <cell r="C36" t="str">
            <v>BAXX-CES1500-IIG-25-V40</v>
          </cell>
          <cell r="D36">
            <v>1200</v>
          </cell>
          <cell r="E36">
            <v>180</v>
          </cell>
          <cell r="F36">
            <v>0.85</v>
          </cell>
        </row>
        <row r="37">
          <cell r="B37" t="str">
            <v>CES1500, 100 TUNNELS,56BIT (NETSCAPE)</v>
          </cell>
          <cell r="C37" t="str">
            <v>BAXX-CES1500-IIG-25-V40</v>
          </cell>
          <cell r="D37">
            <v>1200</v>
          </cell>
          <cell r="E37">
            <v>180</v>
          </cell>
          <cell r="F37">
            <v>0.85</v>
          </cell>
        </row>
      </sheetData>
      <sheetData sheetId="2" refreshError="1"/>
      <sheetData sheetId="3" refreshError="1"/>
      <sheetData sheetId="4" refreshError="1"/>
      <sheetData sheetId="5"/>
      <sheetData sheetId="6">
        <row r="3">
          <cell r="B3" t="str">
            <v>FIREWALL-1 AGENT LIC - ARN</v>
          </cell>
        </row>
      </sheetData>
      <sheetData sheetId="7"/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ing 96-Q100"/>
      <sheetName val="Data 4 Piv"/>
      <sheetName val="Lookups"/>
      <sheetName val="Pivot Table"/>
      <sheetName val="Oper. Systems"/>
      <sheetName val="HW Platforms"/>
      <sheetName val="Industry"/>
      <sheetName val="Basic Assumptions "/>
      <sheetName val="x"/>
      <sheetName val="Recent changes"/>
      <sheetName val="Licensing_96-Q100"/>
      <sheetName val="Data_4_Piv"/>
      <sheetName val="Pivot_Table"/>
      <sheetName val="Oper__Systems"/>
      <sheetName val="HW_Platforms"/>
      <sheetName val="Basic_Assumptions_"/>
      <sheetName val="Recent_changes"/>
      <sheetName val="Product Base"/>
      <sheetName val="User Input"/>
    </sheetNames>
    <sheetDataSet>
      <sheetData sheetId="0" refreshError="1"/>
      <sheetData sheetId="1" refreshError="1"/>
      <sheetData sheetId="2" refreshError="1">
        <row r="3">
          <cell r="A3" t="str">
            <v>&lt;UNKNOWN&gt;</v>
          </cell>
          <cell r="B3" t="str">
            <v>NA</v>
          </cell>
        </row>
        <row r="4">
          <cell r="A4" t="str">
            <v>(blank)</v>
          </cell>
          <cell r="B4" t="str">
            <v>NA</v>
          </cell>
        </row>
        <row r="5">
          <cell r="A5" t="str">
            <v>AIX 4.1.5</v>
          </cell>
          <cell r="B5" t="str">
            <v>AIX</v>
          </cell>
        </row>
        <row r="6">
          <cell r="A6" t="str">
            <v>AIX 4.1.5 or 4.2.1</v>
          </cell>
          <cell r="B6" t="str">
            <v>AIX</v>
          </cell>
        </row>
        <row r="7">
          <cell r="A7" t="str">
            <v>AIX 4.2.1</v>
          </cell>
          <cell r="B7" t="str">
            <v>AIX</v>
          </cell>
        </row>
        <row r="8">
          <cell r="A8" t="str">
            <v>HP-UX 9</v>
          </cell>
          <cell r="B8" t="str">
            <v>HP-UX</v>
          </cell>
        </row>
        <row r="9">
          <cell r="A9" t="str">
            <v>HP-UX 10</v>
          </cell>
          <cell r="B9" t="str">
            <v>HP-UX</v>
          </cell>
        </row>
        <row r="10">
          <cell r="A10" t="str">
            <v>HP-UX 9 or 10</v>
          </cell>
          <cell r="B10" t="str">
            <v>HP-UX</v>
          </cell>
        </row>
        <row r="11">
          <cell r="A11" t="str">
            <v>Nokia IPSO</v>
          </cell>
          <cell r="B11" t="str">
            <v>NOKIA</v>
          </cell>
        </row>
        <row r="12">
          <cell r="A12" t="str">
            <v>Red Hat Linux 6.1</v>
          </cell>
          <cell r="B12" t="str">
            <v>Linux</v>
          </cell>
        </row>
        <row r="13">
          <cell r="A13" t="str">
            <v>Red Hat Linux 6.2</v>
          </cell>
          <cell r="B13" t="str">
            <v>Linux</v>
          </cell>
        </row>
        <row r="14">
          <cell r="A14" t="str">
            <v>Red Hat Linux 6.3</v>
          </cell>
          <cell r="B14" t="str">
            <v>Linux</v>
          </cell>
        </row>
        <row r="15">
          <cell r="A15" t="str">
            <v>Solaris 2.3</v>
          </cell>
          <cell r="B15" t="str">
            <v>Solaris</v>
          </cell>
        </row>
        <row r="16">
          <cell r="A16" t="str">
            <v>Solaris 2.3, 2.4, 2.</v>
          </cell>
          <cell r="B16" t="str">
            <v>Solaris</v>
          </cell>
        </row>
        <row r="17">
          <cell r="A17" t="str">
            <v>Solaris 2.4</v>
          </cell>
          <cell r="B17" t="str">
            <v>Solaris</v>
          </cell>
        </row>
        <row r="18">
          <cell r="A18" t="str">
            <v>Solaris 2.5</v>
          </cell>
          <cell r="B18" t="str">
            <v>Solaris</v>
          </cell>
        </row>
        <row r="19">
          <cell r="A19" t="str">
            <v>Solaris 2.6</v>
          </cell>
          <cell r="B19" t="str">
            <v>Solaris</v>
          </cell>
        </row>
        <row r="20">
          <cell r="A20" t="str">
            <v>Solaris 2.7</v>
          </cell>
          <cell r="B20" t="str">
            <v>Solaris</v>
          </cell>
        </row>
        <row r="21">
          <cell r="A21" t="str">
            <v>SunOS 4.1.3</v>
          </cell>
          <cell r="B21" t="str">
            <v>SunOS</v>
          </cell>
        </row>
        <row r="22">
          <cell r="A22" t="str">
            <v>SunOS 4.1.3 or 4.1.4</v>
          </cell>
          <cell r="B22" t="str">
            <v>SunOS</v>
          </cell>
        </row>
        <row r="23">
          <cell r="A23" t="str">
            <v>SunOS 4.1.4</v>
          </cell>
          <cell r="B23" t="str">
            <v>SunOS</v>
          </cell>
        </row>
        <row r="24">
          <cell r="A24" t="str">
            <v>Windows NT 3.51</v>
          </cell>
          <cell r="B24" t="str">
            <v>Windows NT</v>
          </cell>
        </row>
        <row r="25">
          <cell r="A25" t="str">
            <v>Windows NT 3.51 or 4</v>
          </cell>
          <cell r="B25" t="str">
            <v>Windows NT</v>
          </cell>
        </row>
        <row r="26">
          <cell r="A26" t="str">
            <v>Windows NT 4.0</v>
          </cell>
          <cell r="B26" t="str">
            <v>Windows 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Detail"/>
      <sheetName val="Rep Summary"/>
      <sheetName val="Partner Summary"/>
      <sheetName val="NA Summary"/>
      <sheetName val="Partner INFO"/>
      <sheetName val="April"/>
      <sheetName val="Area_Detail"/>
      <sheetName val="Rep_Summary"/>
      <sheetName val="Partner_Summary"/>
      <sheetName val="NA_Summary"/>
      <sheetName val="Partner_INFO"/>
    </sheetNames>
    <sheetDataSet>
      <sheetData sheetId="0" refreshError="1"/>
      <sheetData sheetId="1" refreshError="1"/>
      <sheetData sheetId="2" refreshError="1">
        <row r="7">
          <cell r="A7" t="str">
            <v>OTHER</v>
          </cell>
        </row>
        <row r="8">
          <cell r="A8" t="str">
            <v>Gotham Technology Group</v>
          </cell>
        </row>
        <row r="9">
          <cell r="A9" t="str">
            <v>VANDIS</v>
          </cell>
        </row>
        <row r="10">
          <cell r="A10" t="str">
            <v>Akibia Network &amp; Security Solutions</v>
          </cell>
        </row>
        <row r="11">
          <cell r="A11" t="str">
            <v>Integralis</v>
          </cell>
        </row>
        <row r="12">
          <cell r="A12" t="str">
            <v>Access IT Group, Inc.</v>
          </cell>
        </row>
        <row r="13">
          <cell r="A13" t="str">
            <v>National Business Group</v>
          </cell>
        </row>
        <row r="14">
          <cell r="A14" t="str">
            <v>CipherTechs, Inc</v>
          </cell>
        </row>
        <row r="15">
          <cell r="A15" t="str">
            <v>Lead Data Technologies, Inc.</v>
          </cell>
        </row>
        <row r="16">
          <cell r="A16" t="str">
            <v>True North Solutions, Inc.</v>
          </cell>
        </row>
        <row r="17">
          <cell r="A17" t="str">
            <v>ET Sec, Inc.</v>
          </cell>
        </row>
        <row r="18">
          <cell r="A18" t="str">
            <v>WinMill Software</v>
          </cell>
        </row>
        <row r="19">
          <cell r="A19" t="str">
            <v>IBM</v>
          </cell>
        </row>
        <row r="20">
          <cell r="A20" t="str">
            <v xml:space="preserve">AT&amp; T  </v>
          </cell>
        </row>
        <row r="21">
          <cell r="A21" t="str">
            <v>Computer Network Solutions</v>
          </cell>
        </row>
        <row r="22">
          <cell r="A22" t="str">
            <v>Square One</v>
          </cell>
        </row>
        <row r="23">
          <cell r="A23" t="str">
            <v>Manchester Technologies, Inc.</v>
          </cell>
        </row>
        <row r="24">
          <cell r="A24" t="str">
            <v>Continental Resources</v>
          </cell>
        </row>
        <row r="25">
          <cell r="A25" t="str">
            <v>Syntegra</v>
          </cell>
        </row>
        <row r="26">
          <cell r="A26" t="str">
            <v>Accunet Solutions, Inc.</v>
          </cell>
        </row>
        <row r="27">
          <cell r="A27" t="str">
            <v>Insight</v>
          </cell>
        </row>
        <row r="28">
          <cell r="A28" t="str">
            <v>AMC Corporation</v>
          </cell>
        </row>
        <row r="29">
          <cell r="A29" t="str">
            <v>Hewlett Packard</v>
          </cell>
        </row>
        <row r="30">
          <cell r="A30" t="str">
            <v>Adaptive Communications</v>
          </cell>
        </row>
        <row r="31">
          <cell r="A31" t="str">
            <v>Aegis Associates, Inc</v>
          </cell>
        </row>
        <row r="32">
          <cell r="A32" t="str">
            <v>AlphaNet Solutions, Inc.</v>
          </cell>
        </row>
        <row r="33">
          <cell r="A33" t="str">
            <v>Alphanumeric Systems Inc.</v>
          </cell>
        </row>
        <row r="34">
          <cell r="A34" t="str">
            <v>Alpine Computer Systems</v>
          </cell>
        </row>
        <row r="35">
          <cell r="A35" t="str">
            <v>Americ Computer Systems</v>
          </cell>
        </row>
        <row r="36">
          <cell r="A36" t="str">
            <v>Annesse &amp; Accociates</v>
          </cell>
        </row>
        <row r="37">
          <cell r="A37" t="str">
            <v>Atlas MicroSystems, Inc.</v>
          </cell>
        </row>
        <row r="38">
          <cell r="A38" t="str">
            <v>Atrion</v>
          </cell>
        </row>
        <row r="39">
          <cell r="A39" t="str">
            <v>AVCOM Technologies, Inc.</v>
          </cell>
        </row>
        <row r="40">
          <cell r="A40" t="str">
            <v>Banyan Systems Inc.</v>
          </cell>
        </row>
        <row r="41">
          <cell r="A41" t="str">
            <v>Bay State Computer Group</v>
          </cell>
        </row>
        <row r="42">
          <cell r="A42" t="str">
            <v>BearHill Security</v>
          </cell>
        </row>
        <row r="43">
          <cell r="A43" t="str">
            <v>Bell Atlantic Federal</v>
          </cell>
        </row>
        <row r="44">
          <cell r="A44" t="str">
            <v>Bisys Corporation</v>
          </cell>
        </row>
        <row r="45">
          <cell r="A45" t="str">
            <v>Blackstone, Inc.</v>
          </cell>
        </row>
        <row r="46">
          <cell r="A46" t="str">
            <v>Breaker Technologies</v>
          </cell>
        </row>
        <row r="47">
          <cell r="A47" t="str">
            <v>Bredy Network Management Corporation</v>
          </cell>
        </row>
        <row r="48">
          <cell r="A48" t="str">
            <v>Cadre Computer Resources, Inc.</v>
          </cell>
        </row>
        <row r="49">
          <cell r="A49" t="str">
            <v>CDW Computer Centers, Inc.</v>
          </cell>
        </row>
        <row r="50">
          <cell r="A50" t="str">
            <v>CGAtlantic Incorporated</v>
          </cell>
        </row>
        <row r="51">
          <cell r="A51" t="str">
            <v>CIBER, Inc.</v>
          </cell>
        </row>
        <row r="52">
          <cell r="A52" t="str">
            <v>Cole Systems Associates, Inc.</v>
          </cell>
        </row>
        <row r="53">
          <cell r="A53" t="str">
            <v>CompuCom Systems, Inc.</v>
          </cell>
        </row>
        <row r="54">
          <cell r="A54" t="str">
            <v>Compudata, Inc.</v>
          </cell>
        </row>
        <row r="55">
          <cell r="A55" t="str">
            <v>Computer Consultants Network, Inc.</v>
          </cell>
        </row>
        <row r="56">
          <cell r="A56" t="str">
            <v>Computer Design &amp; Integration, LLC</v>
          </cell>
        </row>
        <row r="57">
          <cell r="A57" t="str">
            <v>Computer Education Services Corp</v>
          </cell>
        </row>
        <row r="58">
          <cell r="A58" t="str">
            <v>Computer Professionals Inc (CPI)</v>
          </cell>
        </row>
        <row r="59">
          <cell r="A59" t="str">
            <v>Computer Service Center</v>
          </cell>
        </row>
        <row r="60">
          <cell r="A60" t="str">
            <v>Computer Specialties, Inc.</v>
          </cell>
        </row>
        <row r="61">
          <cell r="A61" t="str">
            <v>Conqwest, Inc.</v>
          </cell>
        </row>
        <row r="62">
          <cell r="A62" t="str">
            <v>Core Services</v>
          </cell>
        </row>
        <row r="63">
          <cell r="A63" t="str">
            <v>Cornerstone Solutions, Inc.</v>
          </cell>
        </row>
        <row r="64">
          <cell r="A64" t="str">
            <v>Corporate Technologies</v>
          </cell>
        </row>
        <row r="65">
          <cell r="A65" t="str">
            <v>CVSI</v>
          </cell>
        </row>
        <row r="66">
          <cell r="A66" t="str">
            <v>Cymbel</v>
          </cell>
        </row>
        <row r="67">
          <cell r="A67" t="str">
            <v>D&amp;D Consulting</v>
          </cell>
        </row>
        <row r="68">
          <cell r="A68" t="str">
            <v>Data Comm Systems</v>
          </cell>
        </row>
        <row r="69">
          <cell r="A69" t="str">
            <v>Data Processing Sciences Corp</v>
          </cell>
        </row>
        <row r="70">
          <cell r="A70" t="str">
            <v>Database Solutions</v>
          </cell>
        </row>
        <row r="71">
          <cell r="A71" t="str">
            <v>Databranch, Inc.</v>
          </cell>
        </row>
        <row r="72">
          <cell r="A72" t="str">
            <v>DataLan Corporation</v>
          </cell>
        </row>
        <row r="73">
          <cell r="A73" t="str">
            <v>DataLink Associates, Corp.</v>
          </cell>
        </row>
        <row r="74">
          <cell r="A74" t="str">
            <v>DecisionOne</v>
          </cell>
        </row>
        <row r="75">
          <cell r="A75" t="str">
            <v>Dell Computer</v>
          </cell>
        </row>
        <row r="76">
          <cell r="A76" t="str">
            <v>Digital Support Corporation</v>
          </cell>
        </row>
        <row r="77">
          <cell r="A77" t="str">
            <v>Dimension Data</v>
          </cell>
        </row>
        <row r="78">
          <cell r="A78" t="str">
            <v>DocuTech</v>
          </cell>
        </row>
        <row r="79">
          <cell r="A79" t="str">
            <v>Dox Electronics, Inc.</v>
          </cell>
        </row>
        <row r="80">
          <cell r="A80" t="str">
            <v>Dyntek</v>
          </cell>
        </row>
        <row r="81">
          <cell r="A81" t="str">
            <v>Eastern DataComm, Inc</v>
          </cell>
        </row>
        <row r="82">
          <cell r="A82" t="str">
            <v>EIA, Inc.</v>
          </cell>
        </row>
        <row r="83">
          <cell r="A83" t="str">
            <v>Elcom Services Group</v>
          </cell>
        </row>
        <row r="84">
          <cell r="A84" t="str">
            <v>Electronic Data Systems  (EDS)</v>
          </cell>
        </row>
        <row r="85">
          <cell r="A85" t="str">
            <v>Emtec, Inc.</v>
          </cell>
        </row>
        <row r="86">
          <cell r="A86" t="str">
            <v>Entium Technology Partners, LL</v>
          </cell>
        </row>
        <row r="87">
          <cell r="A87" t="str">
            <v>Epix Internet Services</v>
          </cell>
        </row>
        <row r="88">
          <cell r="A88" t="str">
            <v>ePlus</v>
          </cell>
        </row>
        <row r="89">
          <cell r="A89" t="str">
            <v>Excalibur Systems, Inc.</v>
          </cell>
        </row>
        <row r="90">
          <cell r="A90" t="str">
            <v>EXENET Technologies, Inc.</v>
          </cell>
        </row>
        <row r="91">
          <cell r="A91" t="str">
            <v>Expert Network Group</v>
          </cell>
        </row>
        <row r="92">
          <cell r="A92" t="str">
            <v>Extreme Solutions LLC (formerly BOTECH LLC)</v>
          </cell>
        </row>
        <row r="93">
          <cell r="A93" t="str">
            <v>FASTNET</v>
          </cell>
        </row>
        <row r="94">
          <cell r="A94" t="str">
            <v>FireTower</v>
          </cell>
        </row>
        <row r="95">
          <cell r="A95" t="str">
            <v>Flat Earth Networking, Inc.</v>
          </cell>
        </row>
        <row r="96">
          <cell r="A96" t="str">
            <v>Forsythe Solutions</v>
          </cell>
        </row>
        <row r="97">
          <cell r="A97" t="str">
            <v>Fujitsu Consulting</v>
          </cell>
        </row>
        <row r="98">
          <cell r="A98" t="str">
            <v>Genuity</v>
          </cell>
        </row>
        <row r="99">
          <cell r="A99" t="str">
            <v>Glencom Systems, Inc.</v>
          </cell>
        </row>
        <row r="100">
          <cell r="A100" t="str">
            <v>Glesec Inc.</v>
          </cell>
        </row>
        <row r="101">
          <cell r="A101" t="str">
            <v>Globix Corporation</v>
          </cell>
        </row>
        <row r="102">
          <cell r="A102" t="str">
            <v>GreenPages</v>
          </cell>
        </row>
        <row r="103">
          <cell r="A103" t="str">
            <v>GTE Internetworking</v>
          </cell>
        </row>
        <row r="104">
          <cell r="A104" t="str">
            <v>Guardent</v>
          </cell>
        </row>
        <row r="105">
          <cell r="A105" t="str">
            <v>Halifax Corporation</v>
          </cell>
        </row>
        <row r="106">
          <cell r="A106" t="str">
            <v>HighTechnique Inc</v>
          </cell>
        </row>
        <row r="107">
          <cell r="A107" t="str">
            <v>HostRemote LLC.</v>
          </cell>
        </row>
        <row r="108">
          <cell r="A108" t="str">
            <v>ICICI Infotech</v>
          </cell>
        </row>
        <row r="109">
          <cell r="A109" t="str">
            <v>Icons, Inc.</v>
          </cell>
        </row>
        <row r="110">
          <cell r="A110" t="str">
            <v>IMG, LLC.</v>
          </cell>
        </row>
        <row r="111">
          <cell r="A111" t="str">
            <v>Incat</v>
          </cell>
        </row>
        <row r="112">
          <cell r="A112" t="str">
            <v>INFO SYSTEMS, INC.</v>
          </cell>
        </row>
        <row r="113">
          <cell r="A113" t="str">
            <v>inFocus Technology, Inc.</v>
          </cell>
        </row>
        <row r="114">
          <cell r="A114" t="str">
            <v>Infonet Services Corporation</v>
          </cell>
        </row>
        <row r="115">
          <cell r="A115" t="str">
            <v>Innovative Computing &amp; Networking, Inc.</v>
          </cell>
        </row>
        <row r="116">
          <cell r="A116" t="str">
            <v>Innovative Technology</v>
          </cell>
        </row>
        <row r="117">
          <cell r="A117" t="str">
            <v>Intelispan</v>
          </cell>
        </row>
        <row r="118">
          <cell r="A118" t="str">
            <v>IntelliMark-Pennsylvania (formerly KnowledgeSoft, Inc.)</v>
          </cell>
        </row>
        <row r="119">
          <cell r="A119" t="str">
            <v>Interliant</v>
          </cell>
        </row>
        <row r="120">
          <cell r="A120" t="str">
            <v>Interliant, Inc.</v>
          </cell>
        </row>
        <row r="121">
          <cell r="A121" t="str">
            <v>Internet Security Systems</v>
          </cell>
        </row>
        <row r="122">
          <cell r="A122" t="str">
            <v>Internet Security Systems X-Force Security Classes</v>
          </cell>
        </row>
        <row r="123">
          <cell r="A123" t="str">
            <v>Internet Systems Defense</v>
          </cell>
        </row>
        <row r="124">
          <cell r="A124" t="str">
            <v>Internetwork Engineering</v>
          </cell>
        </row>
        <row r="125">
          <cell r="A125" t="str">
            <v>IntraSystems</v>
          </cell>
        </row>
        <row r="126">
          <cell r="A126" t="str">
            <v>IP Logic</v>
          </cell>
        </row>
        <row r="127">
          <cell r="A127" t="str">
            <v>IPM</v>
          </cell>
        </row>
        <row r="128">
          <cell r="A128" t="str">
            <v>JADE SYSTEMS CORPORATION</v>
          </cell>
        </row>
        <row r="129">
          <cell r="A129" t="str">
            <v>Jim Krantz Associates Inc.</v>
          </cell>
        </row>
        <row r="130">
          <cell r="A130" t="str">
            <v>KVA Communications</v>
          </cell>
        </row>
        <row r="131">
          <cell r="A131" t="str">
            <v>Lincoln Managed Security</v>
          </cell>
        </row>
        <row r="132">
          <cell r="A132" t="str">
            <v>LURHQ Corporation</v>
          </cell>
        </row>
        <row r="133">
          <cell r="A133" t="str">
            <v>Mahon Communications Corp.</v>
          </cell>
        </row>
        <row r="134">
          <cell r="A134" t="str">
            <v>Megasys, Ltd.</v>
          </cell>
        </row>
        <row r="135">
          <cell r="A135" t="str">
            <v>Melillo Consulting</v>
          </cell>
        </row>
        <row r="136">
          <cell r="A136" t="str">
            <v>Miller Information Technologies</v>
          </cell>
        </row>
        <row r="137">
          <cell r="A137" t="str">
            <v>MSI Communications Inc</v>
          </cell>
        </row>
        <row r="138">
          <cell r="A138" t="str">
            <v>Mycroft</v>
          </cell>
        </row>
        <row r="139">
          <cell r="A139" t="str">
            <v>NetCom Information Technology</v>
          </cell>
        </row>
        <row r="140">
          <cell r="A140" t="str">
            <v>Netegrity</v>
          </cell>
        </row>
        <row r="141">
          <cell r="A141" t="str">
            <v>Netivity Solutions, Inc.</v>
          </cell>
        </row>
        <row r="142">
          <cell r="A142" t="str">
            <v>Network Communications</v>
          </cell>
        </row>
        <row r="143">
          <cell r="A143" t="str">
            <v>Network Performance</v>
          </cell>
        </row>
        <row r="144">
          <cell r="A144" t="str">
            <v>Network Security Corp.</v>
          </cell>
        </row>
        <row r="145">
          <cell r="A145" t="str">
            <v>Networking Technologies</v>
          </cell>
        </row>
        <row r="146">
          <cell r="A146" t="str">
            <v>Networks Unlimited, Inc.</v>
          </cell>
        </row>
        <row r="147">
          <cell r="A147" t="str">
            <v>New England Systems</v>
          </cell>
        </row>
        <row r="148">
          <cell r="A148" t="str">
            <v>NH&amp;A</v>
          </cell>
        </row>
        <row r="149">
          <cell r="A149" t="str">
            <v>Nova Electronics Data, Inc.</v>
          </cell>
        </row>
        <row r="150">
          <cell r="A150" t="str">
            <v>NRI Data &amp; Business Products</v>
          </cell>
        </row>
        <row r="151">
          <cell r="A151" t="str">
            <v>Object Data, Inc</v>
          </cell>
        </row>
        <row r="152">
          <cell r="A152" t="str">
            <v>Omicron</v>
          </cell>
        </row>
        <row r="153">
          <cell r="A153" t="str">
            <v>Omni Communications Tech.</v>
          </cell>
        </row>
        <row r="154">
          <cell r="A154" t="str">
            <v>Panurgy</v>
          </cell>
        </row>
        <row r="155">
          <cell r="A155" t="str">
            <v>PC Marketgroup dba CYBERCity</v>
          </cell>
        </row>
        <row r="156">
          <cell r="A156" t="str">
            <v>Perfect Order Manufacturing</v>
          </cell>
        </row>
        <row r="157">
          <cell r="A157" t="str">
            <v>Perimeterwatch</v>
          </cell>
        </row>
        <row r="158">
          <cell r="A158" t="str">
            <v>Perot Systems</v>
          </cell>
        </row>
        <row r="159">
          <cell r="A159" t="str">
            <v>Plan B Technologies, Inc</v>
          </cell>
        </row>
        <row r="160">
          <cell r="A160" t="str">
            <v>Positronicnet (formerly Mercury &amp; Mien, LLC)</v>
          </cell>
        </row>
        <row r="161">
          <cell r="A161" t="str">
            <v>Practical Network Security Solutions, Inc.</v>
          </cell>
        </row>
        <row r="162">
          <cell r="A162" t="str">
            <v>Precision Computer Services</v>
          </cell>
        </row>
        <row r="163">
          <cell r="A163" t="str">
            <v>Predictive Systems, Inc.</v>
          </cell>
        </row>
        <row r="164">
          <cell r="A164" t="str">
            <v>PremCom Corporation</v>
          </cell>
        </row>
        <row r="165">
          <cell r="A165" t="str">
            <v>Prevare LLC</v>
          </cell>
        </row>
        <row r="166">
          <cell r="A166" t="str">
            <v>Quality Technology Solutions</v>
          </cell>
        </row>
        <row r="167">
          <cell r="A167" t="str">
            <v>Ramco Systems Corporation</v>
          </cell>
        </row>
        <row r="168">
          <cell r="A168" t="str">
            <v>Retro-Fit</v>
          </cell>
        </row>
        <row r="169">
          <cell r="A169" t="str">
            <v>Rutter Networking Technologies</v>
          </cell>
        </row>
        <row r="170">
          <cell r="A170" t="str">
            <v>Sales Strategies Inc.</v>
          </cell>
        </row>
        <row r="171">
          <cell r="A171" t="str">
            <v>Sales Strategies Inc.</v>
          </cell>
        </row>
        <row r="172">
          <cell r="A172" t="str">
            <v>Sayers</v>
          </cell>
        </row>
        <row r="173">
          <cell r="A173" t="str">
            <v>SBC\Ameritech</v>
          </cell>
        </row>
        <row r="174">
          <cell r="A174" t="str">
            <v>Schlumberger Network Solutions</v>
          </cell>
        </row>
        <row r="175">
          <cell r="A175" t="str">
            <v>Secure Networks Corporation</v>
          </cell>
        </row>
        <row r="176">
          <cell r="A176" t="str">
            <v>Security Management Partners (formerly Athena Security)</v>
          </cell>
        </row>
        <row r="177">
          <cell r="A177" t="str">
            <v>Select, Inc.</v>
          </cell>
        </row>
        <row r="178">
          <cell r="A178" t="str">
            <v>Sherpa Technologies, Inc.</v>
          </cell>
        </row>
        <row r="179">
          <cell r="A179" t="str">
            <v>SiegeWorks</v>
          </cell>
        </row>
        <row r="180">
          <cell r="A180" t="str">
            <v>Sintaks Unlimited</v>
          </cell>
        </row>
        <row r="181">
          <cell r="A181" t="str">
            <v>Software House International</v>
          </cell>
        </row>
        <row r="182">
          <cell r="A182" t="str">
            <v>Spherion Infrastructure Solutions, Network Services</v>
          </cell>
        </row>
        <row r="183">
          <cell r="A183" t="str">
            <v>Stenstrom Scientific, Inc</v>
          </cell>
        </row>
        <row r="184">
          <cell r="A184" t="str">
            <v>Sterling Consulting &amp; Technical Services, LLC</v>
          </cell>
        </row>
        <row r="185">
          <cell r="A185" t="str">
            <v>Stornet, Inc.</v>
          </cell>
        </row>
        <row r="186">
          <cell r="A186" t="str">
            <v>System Arts, Inc</v>
          </cell>
        </row>
        <row r="187">
          <cell r="A187" t="str">
            <v>Systems Design Group</v>
          </cell>
        </row>
        <row r="188">
          <cell r="A188" t="str">
            <v>Technical Support Int'l</v>
          </cell>
        </row>
        <row r="189">
          <cell r="A189" t="str">
            <v>TEKknowledge\TekConnect Inc.</v>
          </cell>
        </row>
        <row r="190">
          <cell r="A190" t="str">
            <v>Thaumaturgix, Inc.</v>
          </cell>
        </row>
        <row r="191">
          <cell r="A191" t="str">
            <v>The Admins</v>
          </cell>
        </row>
        <row r="192">
          <cell r="A192" t="str">
            <v>The Data Store</v>
          </cell>
        </row>
        <row r="193">
          <cell r="A193" t="str">
            <v>The Ergonomic Group</v>
          </cell>
        </row>
        <row r="194">
          <cell r="A194" t="str">
            <v>The Prominence Group, Inc.</v>
          </cell>
        </row>
        <row r="195">
          <cell r="A195" t="str">
            <v>The Telluride Group</v>
          </cell>
        </row>
        <row r="196">
          <cell r="A196" t="str">
            <v>TigerNet Systems, Inc.</v>
          </cell>
        </row>
        <row r="197">
          <cell r="A197" t="str">
            <v>Titan Microsystems, Inc.</v>
          </cell>
        </row>
        <row r="198">
          <cell r="A198" t="str">
            <v>Toast Technologies Inc.</v>
          </cell>
        </row>
        <row r="199">
          <cell r="A199" t="str">
            <v>Tribeca Technologies, LLC</v>
          </cell>
        </row>
        <row r="200">
          <cell r="A200" t="str">
            <v>Ubizen</v>
          </cell>
        </row>
        <row r="201">
          <cell r="A201" t="str">
            <v>UCA COMPUTER SYSTEMS INC</v>
          </cell>
        </row>
        <row r="202">
          <cell r="A202" t="str">
            <v>UNICOM</v>
          </cell>
        </row>
        <row r="203">
          <cell r="A203" t="str">
            <v>UNIFIED Technologies, Inc.</v>
          </cell>
        </row>
        <row r="204">
          <cell r="A204" t="str">
            <v>Union Square Technology Group LLC</v>
          </cell>
        </row>
        <row r="205">
          <cell r="A205" t="str">
            <v>Unisys Corporation</v>
          </cell>
        </row>
        <row r="206">
          <cell r="A206" t="str">
            <v>Veritect</v>
          </cell>
        </row>
        <row r="207">
          <cell r="A207" t="str">
            <v>Vigilar, Inc</v>
          </cell>
        </row>
        <row r="208">
          <cell r="A208" t="str">
            <v>Vigilinx</v>
          </cell>
        </row>
        <row r="209">
          <cell r="A209" t="str">
            <v>Waytek, Inc.</v>
          </cell>
        </row>
        <row r="210">
          <cell r="A210" t="str">
            <v>Westcon Inc</v>
          </cell>
        </row>
        <row r="211">
          <cell r="A211" t="str">
            <v>WNYCS</v>
          </cell>
        </row>
        <row r="212">
          <cell r="A212" t="str">
            <v>Woods Network Services, Inc.</v>
          </cell>
        </row>
        <row r="213">
          <cell r="A213" t="str">
            <v>World Consulting</v>
          </cell>
        </row>
        <row r="214">
          <cell r="A214" t="str">
            <v>WorldNet Technology Consultants, Inc.</v>
          </cell>
        </row>
        <row r="215">
          <cell r="A215" t="str">
            <v>XDefenders, Inc.</v>
          </cell>
        </row>
        <row r="216">
          <cell r="A216" t="str">
            <v>XEROX Connect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>
        <row r="7">
          <cell r="A7" t="str">
            <v>OTHER</v>
          </cell>
        </row>
      </sheetData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Plan Summary"/>
      <sheetName val="Logistics Summary"/>
      <sheetName val="InterSpect"/>
      <sheetName val="Sum"/>
      <sheetName val="IS order 17.4 14pm"/>
      <sheetName val="IS COGs"/>
      <sheetName val="Sofaware"/>
      <sheetName val="Media kits"/>
      <sheetName val="Docs"/>
      <sheetName val="Courseware"/>
      <sheetName val="Collateral"/>
      <sheetName val="Giveaways"/>
      <sheetName val="InterSpect costs"/>
      <sheetName val="w 15"/>
      <sheetName val="w 15 office"/>
      <sheetName val="Costs"/>
      <sheetName val="instructions"/>
      <sheetName val="Partner Summary"/>
      <sheetName val="Production_Plan_Summary"/>
      <sheetName val="Logistics_Summary"/>
      <sheetName val="IS_order_17_4_14pm"/>
      <sheetName val="IS_COGs"/>
      <sheetName val="Media_kits"/>
      <sheetName val="InterSpect_costs"/>
      <sheetName val="w_15"/>
      <sheetName val="w_15_office"/>
      <sheetName val="Partner_Summary"/>
      <sheetName val="Simulato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0">
          <cell r="A50" t="str">
            <v>Provider-1/SiteManager-1 AppInt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>
        <row r="50">
          <cell r="A50" t="str">
            <v>Provider-1/SiteManager-1 AppInt</v>
          </cell>
        </row>
      </sheetData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WH"/>
      <sheetName val="Cover Page"/>
      <sheetName val="Pivot"/>
      <sheetName val="Data 2011"/>
      <sheetName val="Data 2012"/>
      <sheetName val="Data 2010"/>
      <sheetName val="List"/>
      <sheetName val="Data"/>
      <sheetName val="Data 2009"/>
      <sheetName val="PriceList"/>
      <sheetName val="Technical_WH"/>
      <sheetName val="Cover_Page"/>
      <sheetName val="Data_2011"/>
      <sheetName val="Data_2012"/>
      <sheetName val="Data_2010"/>
      <sheetName val="Data_2009"/>
      <sheetName val="Exch Rates"/>
      <sheetName val="Overview_Simulated profitabilit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A35" t="str">
            <v>Plan</v>
          </cell>
        </row>
        <row r="36">
          <cell r="A36" t="str">
            <v>Plan-Approved</v>
          </cell>
        </row>
        <row r="37">
          <cell r="A37" t="str">
            <v>On-going</v>
          </cell>
        </row>
        <row r="38">
          <cell r="A38" t="str">
            <v>Done</v>
          </cell>
        </row>
        <row r="39">
          <cell r="A39" t="str">
            <v>Cancelled</v>
          </cell>
        </row>
        <row r="40">
          <cell r="A40" t="str">
            <v>Framework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-sales"/>
      <sheetName val="B-sales"/>
      <sheetName val="C-sales"/>
      <sheetName val="D-sales"/>
      <sheetName val="E-sales"/>
      <sheetName val="A-mkt"/>
      <sheetName val="B-Mkt"/>
      <sheetName val="C-Mkt"/>
      <sheetName val="D-Mkt"/>
      <sheetName val="E-Mkt"/>
      <sheetName val="A-TS"/>
      <sheetName val="B-TS"/>
      <sheetName val="C-TS"/>
      <sheetName val="D-TS"/>
      <sheetName val="E-TS"/>
      <sheetName val="A-s&amp;m"/>
      <sheetName val="B-s&amp;m"/>
      <sheetName val="C-s&amp;m"/>
      <sheetName val="D-s&amp;m"/>
      <sheetName val="E-s&amp;m"/>
      <sheetName val="BK1"/>
      <sheetName val="BK2"/>
      <sheetName val="BK3"/>
      <sheetName val="BK3-XXXX"/>
      <sheetName val="HR Alloc"/>
      <sheetName val="MIS  Alloc."/>
      <sheetName val="Facil.  Alloc."/>
      <sheetName val="Employees"/>
      <sheetName val="Sheet1"/>
      <sheetName val="I1-XXXX"/>
      <sheetName val="I2-XXXX"/>
      <sheetName val="CC"/>
      <sheetName val="Pivot"/>
      <sheetName val="Exch Rates"/>
      <sheetName val="HR_Alloc"/>
      <sheetName val="MIS__Alloc_"/>
      <sheetName val="Facil___Alloc_"/>
      <sheetName val="Exch_Rates"/>
      <sheetName val="Tables"/>
      <sheetName val="Overview_Simulated profitabilit"/>
      <sheetName val="Accessories Classification #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AM_$"/>
      <sheetName val="AM_units"/>
      <sheetName val="CM_$"/>
      <sheetName val="CM_units"/>
      <sheetName val="Royalty_report"/>
      <sheetName val="CM_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on Database"/>
      <sheetName val="Exch Rates"/>
      <sheetName val="Tables"/>
      <sheetName val="AC"/>
      <sheetName val="Information_on_Database"/>
      <sheetName val="Exch_Rates"/>
      <sheetName val="Software metrics"/>
    </sheetNames>
    <sheetDataSet>
      <sheetData sheetId="0" refreshError="1"/>
      <sheetData sheetId="1" refreshError="1">
        <row r="1">
          <cell r="A1" t="str">
            <v>Local Currency</v>
          </cell>
          <cell r="B1" t="str">
            <v>To US$</v>
          </cell>
          <cell r="C1" t="str">
            <v>From US$</v>
          </cell>
        </row>
        <row r="2">
          <cell r="A2" t="str">
            <v>AED</v>
          </cell>
          <cell r="B2">
            <v>0.27211999999999997</v>
          </cell>
          <cell r="C2">
            <v>3.67489</v>
          </cell>
        </row>
        <row r="3">
          <cell r="A3" t="str">
            <v>ARS</v>
          </cell>
          <cell r="B3">
            <v>0.28926000000000002</v>
          </cell>
          <cell r="C3">
            <v>3.4570699999999999</v>
          </cell>
        </row>
        <row r="4">
          <cell r="A4" t="str">
            <v>AUD</v>
          </cell>
          <cell r="B4">
            <v>0.69027000000000005</v>
          </cell>
          <cell r="C4">
            <v>1.4487099999999999</v>
          </cell>
        </row>
        <row r="5">
          <cell r="A5" t="str">
            <v>BRL</v>
          </cell>
          <cell r="B5">
            <v>0.42443999999999998</v>
          </cell>
          <cell r="C5">
            <v>2.3603000000000001</v>
          </cell>
        </row>
        <row r="6">
          <cell r="A6" t="str">
            <v>BYR</v>
          </cell>
          <cell r="B6">
            <v>4.6480000000000002E-4</v>
          </cell>
          <cell r="C6">
            <v>2151.5</v>
          </cell>
        </row>
        <row r="7">
          <cell r="A7" t="str">
            <v>CAD</v>
          </cell>
          <cell r="B7">
            <v>0.81782999999999995</v>
          </cell>
          <cell r="C7">
            <v>1.22275</v>
          </cell>
        </row>
        <row r="8">
          <cell r="A8" t="str">
            <v>CHF</v>
          </cell>
          <cell r="B8">
            <v>0.94684000000000001</v>
          </cell>
          <cell r="C8">
            <v>1.0561499999999999</v>
          </cell>
        </row>
        <row r="9">
          <cell r="A9" t="str">
            <v>CNY</v>
          </cell>
          <cell r="B9">
            <v>0.1459</v>
          </cell>
          <cell r="C9">
            <v>6.85419</v>
          </cell>
        </row>
        <row r="10">
          <cell r="A10" t="str">
            <v>COP</v>
          </cell>
          <cell r="B10">
            <v>4.4410000000000001E-4</v>
          </cell>
          <cell r="C10">
            <v>2251.71</v>
          </cell>
        </row>
        <row r="11">
          <cell r="A11" t="str">
            <v>CZK</v>
          </cell>
          <cell r="B11">
            <v>5.3019999999999998E-2</v>
          </cell>
          <cell r="C11">
            <v>18.860610000000001</v>
          </cell>
        </row>
        <row r="12">
          <cell r="A12" t="str">
            <v>DKK</v>
          </cell>
          <cell r="B12">
            <v>0.18942999999999999</v>
          </cell>
          <cell r="C12">
            <v>5.2791300000000003</v>
          </cell>
        </row>
        <row r="13">
          <cell r="A13" t="str">
            <v>Euro</v>
          </cell>
          <cell r="B13">
            <v>1.4095299999999999</v>
          </cell>
          <cell r="C13">
            <v>0.70945999999999998</v>
          </cell>
        </row>
        <row r="14">
          <cell r="A14" t="str">
            <v>GBP</v>
          </cell>
          <cell r="B14">
            <v>1.4472700000000001</v>
          </cell>
          <cell r="C14">
            <v>0.69096000000000002</v>
          </cell>
        </row>
        <row r="15">
          <cell r="A15" t="str">
            <v>HKD</v>
          </cell>
          <cell r="B15">
            <v>0.12902</v>
          </cell>
          <cell r="C15">
            <v>7.7507000000000001</v>
          </cell>
        </row>
        <row r="16">
          <cell r="A16" t="str">
            <v>HUF</v>
          </cell>
          <cell r="B16">
            <v>5.28E-3</v>
          </cell>
          <cell r="C16">
            <v>189.38200000000001</v>
          </cell>
        </row>
        <row r="17">
          <cell r="A17" t="str">
            <v>ILS</v>
          </cell>
          <cell r="B17">
            <v>0.26390999999999998</v>
          </cell>
          <cell r="C17">
            <v>3.78918</v>
          </cell>
        </row>
        <row r="18">
          <cell r="A18" t="str">
            <v>INR</v>
          </cell>
          <cell r="B18">
            <v>2.0109999999999999E-2</v>
          </cell>
          <cell r="C18">
            <v>49.717770000000002</v>
          </cell>
        </row>
        <row r="19">
          <cell r="A19" t="str">
            <v>JPY</v>
          </cell>
          <cell r="B19">
            <v>1.106E-2</v>
          </cell>
          <cell r="C19">
            <v>90.384270000000001</v>
          </cell>
        </row>
        <row r="20">
          <cell r="A20" t="str">
            <v>KRW</v>
          </cell>
          <cell r="B20">
            <v>7.9000000000000001E-4</v>
          </cell>
          <cell r="C20">
            <v>1265.82</v>
          </cell>
        </row>
        <row r="21">
          <cell r="A21" t="str">
            <v>MXN</v>
          </cell>
          <cell r="B21">
            <v>7.2569999999999996E-2</v>
          </cell>
          <cell r="C21">
            <v>13.780390000000001</v>
          </cell>
        </row>
        <row r="22">
          <cell r="A22" t="str">
            <v>NOK</v>
          </cell>
          <cell r="B22">
            <v>0.14166000000000001</v>
          </cell>
          <cell r="C22">
            <v>7.0590000000000002</v>
          </cell>
        </row>
        <row r="23">
          <cell r="A23" t="str">
            <v>NZD</v>
          </cell>
          <cell r="B23">
            <v>0.57850999999999997</v>
          </cell>
          <cell r="C23">
            <v>1.72858</v>
          </cell>
        </row>
        <row r="24">
          <cell r="A24" t="str">
            <v>PLZ</v>
          </cell>
          <cell r="B24">
            <v>0.33942</v>
          </cell>
          <cell r="C24">
            <v>2.9462100000000002</v>
          </cell>
        </row>
        <row r="25">
          <cell r="A25" t="str">
            <v>RON</v>
          </cell>
          <cell r="B25">
            <v>0.384884</v>
          </cell>
          <cell r="C25">
            <v>2.8666700000000001</v>
          </cell>
        </row>
        <row r="26">
          <cell r="A26" t="str">
            <v>RUB</v>
          </cell>
          <cell r="B26">
            <v>3.3930000000000002E-2</v>
          </cell>
          <cell r="C26">
            <v>29.47664</v>
          </cell>
        </row>
        <row r="27">
          <cell r="A27" t="str">
            <v>SEK</v>
          </cell>
          <cell r="B27">
            <v>0.12876000000000001</v>
          </cell>
          <cell r="C27">
            <v>7.7665899999999999</v>
          </cell>
        </row>
        <row r="28">
          <cell r="A28" t="str">
            <v>SGD</v>
          </cell>
          <cell r="B28">
            <v>0.69316999999999995</v>
          </cell>
          <cell r="C28">
            <v>1.4426399999999999</v>
          </cell>
        </row>
        <row r="29">
          <cell r="A29" t="str">
            <v>THB</v>
          </cell>
          <cell r="B29">
            <v>2.8320000000000001E-2</v>
          </cell>
          <cell r="C29">
            <v>35.311410000000002</v>
          </cell>
        </row>
        <row r="30">
          <cell r="A30" t="str">
            <v>TRY</v>
          </cell>
          <cell r="B30">
            <v>0.65652999999999995</v>
          </cell>
          <cell r="C30">
            <v>1.52315</v>
          </cell>
        </row>
        <row r="31">
          <cell r="A31" t="str">
            <v>TWD</v>
          </cell>
          <cell r="B31">
            <v>3.0470000000000001E-2</v>
          </cell>
          <cell r="C31">
            <v>32.819409999999998</v>
          </cell>
        </row>
        <row r="32">
          <cell r="A32" t="str">
            <v>USD</v>
          </cell>
          <cell r="B32">
            <v>1</v>
          </cell>
          <cell r="C32">
            <v>1</v>
          </cell>
        </row>
      </sheetData>
      <sheetData sheetId="2" refreshError="1">
        <row r="1">
          <cell r="A1" t="str">
            <v>Plan</v>
          </cell>
          <cell r="B1" t="str">
            <v>Accel Code</v>
          </cell>
          <cell r="C1" t="str">
            <v>MGR Incent Calc</v>
          </cell>
          <cell r="G1" t="str">
            <v>Accel Code</v>
          </cell>
          <cell r="H1" t="str">
            <v>&lt;80%</v>
          </cell>
          <cell r="I1" t="str">
            <v>80%-100%</v>
          </cell>
          <cell r="J1" t="str">
            <v>Annual &gt;100% Both Targets met</v>
          </cell>
          <cell r="L1" t="str">
            <v>Plan</v>
          </cell>
          <cell r="M1" t="str">
            <v>Quota Type</v>
          </cell>
          <cell r="O1" t="str">
            <v>Quota Type</v>
          </cell>
          <cell r="P1" t="str">
            <v>1st Quota Type</v>
          </cell>
          <cell r="Q1" t="str">
            <v>2nd Quota Type</v>
          </cell>
        </row>
        <row r="2">
          <cell r="A2" t="str">
            <v>AM</v>
          </cell>
          <cell r="B2" t="str">
            <v>SR</v>
          </cell>
          <cell r="C2">
            <v>0</v>
          </cell>
          <cell r="G2" t="str">
            <v>SR</v>
          </cell>
          <cell r="H2">
            <v>0.625</v>
          </cell>
          <cell r="I2">
            <v>2.5</v>
          </cell>
          <cell r="J2">
            <v>2.25</v>
          </cell>
          <cell r="L2" t="str">
            <v>AM</v>
          </cell>
          <cell r="M2" t="str">
            <v>Acct</v>
          </cell>
          <cell r="O2" t="str">
            <v>Acct</v>
          </cell>
          <cell r="P2" t="str">
            <v>Product</v>
          </cell>
          <cell r="Q2" t="str">
            <v>Total</v>
          </cell>
        </row>
        <row r="3">
          <cell r="A3" t="str">
            <v>CHM</v>
          </cell>
          <cell r="B3" t="str">
            <v>SR</v>
          </cell>
          <cell r="C3">
            <v>0</v>
          </cell>
          <cell r="G3" t="str">
            <v>SE</v>
          </cell>
          <cell r="H3">
            <v>0.625</v>
          </cell>
          <cell r="I3">
            <v>2.5</v>
          </cell>
          <cell r="J3">
            <v>2.25</v>
          </cell>
          <cell r="L3" t="str">
            <v>CHM</v>
          </cell>
          <cell r="M3" t="str">
            <v>Chan</v>
          </cell>
          <cell r="O3" t="str">
            <v>Chan</v>
          </cell>
          <cell r="P3" t="str">
            <v>Unassigned Product</v>
          </cell>
          <cell r="Q3" t="str">
            <v>Total</v>
          </cell>
        </row>
        <row r="4">
          <cell r="A4" t="str">
            <v>ISR</v>
          </cell>
          <cell r="B4" t="str">
            <v>N/A</v>
          </cell>
          <cell r="C4">
            <v>0</v>
          </cell>
          <cell r="G4" t="str">
            <v>SPMGR</v>
          </cell>
          <cell r="H4">
            <v>0.625</v>
          </cell>
          <cell r="I4">
            <v>2.5</v>
          </cell>
          <cell r="J4">
            <v>3.5</v>
          </cell>
          <cell r="L4" t="str">
            <v>HWMGR</v>
          </cell>
          <cell r="M4" t="str">
            <v>Acct</v>
          </cell>
          <cell r="O4" t="str">
            <v>Geo</v>
          </cell>
          <cell r="P4" t="str">
            <v>Product</v>
          </cell>
          <cell r="Q4" t="str">
            <v>Total</v>
          </cell>
        </row>
        <row r="5">
          <cell r="A5" t="str">
            <v>SPMGR</v>
          </cell>
          <cell r="B5" t="str">
            <v>SPMGR</v>
          </cell>
          <cell r="C5">
            <v>0</v>
          </cell>
          <cell r="G5" t="str">
            <v>MGR</v>
          </cell>
          <cell r="H5">
            <v>0.625</v>
          </cell>
          <cell r="I5">
            <v>2.5</v>
          </cell>
          <cell r="J5">
            <v>2.75</v>
          </cell>
          <cell r="L5" t="str">
            <v>SPMGR</v>
          </cell>
          <cell r="M5" t="str">
            <v>Geo</v>
          </cell>
        </row>
        <row r="6">
          <cell r="A6" t="str">
            <v>HWMGR</v>
          </cell>
          <cell r="B6" t="str">
            <v>MGR</v>
          </cell>
          <cell r="C6">
            <v>0</v>
          </cell>
          <cell r="G6" t="str">
            <v>DIR</v>
          </cell>
          <cell r="H6">
            <v>0.625</v>
          </cell>
          <cell r="I6">
            <v>2.5</v>
          </cell>
          <cell r="J6">
            <v>3</v>
          </cell>
          <cell r="L6" t="str">
            <v>MGR</v>
          </cell>
          <cell r="M6" t="str">
            <v>Geo</v>
          </cell>
        </row>
        <row r="7">
          <cell r="A7" t="str">
            <v>MGR</v>
          </cell>
          <cell r="B7" t="str">
            <v>MGR</v>
          </cell>
          <cell r="C7">
            <v>0.1</v>
          </cell>
          <cell r="G7" t="str">
            <v>VP</v>
          </cell>
          <cell r="H7">
            <v>0.625</v>
          </cell>
          <cell r="I7">
            <v>2.5</v>
          </cell>
          <cell r="J7">
            <v>3.5</v>
          </cell>
          <cell r="L7" t="str">
            <v>RD</v>
          </cell>
          <cell r="M7" t="str">
            <v>Geo</v>
          </cell>
        </row>
        <row r="8">
          <cell r="A8" t="str">
            <v>MKT</v>
          </cell>
          <cell r="B8" t="str">
            <v>N/A</v>
          </cell>
          <cell r="C8">
            <v>0</v>
          </cell>
          <cell r="L8" t="str">
            <v>SE</v>
          </cell>
          <cell r="M8" t="str">
            <v>Geo</v>
          </cell>
        </row>
        <row r="9">
          <cell r="A9" t="str">
            <v>RD</v>
          </cell>
          <cell r="B9" t="str">
            <v>DIR</v>
          </cell>
          <cell r="C9">
            <v>0.1</v>
          </cell>
          <cell r="L9" t="str">
            <v>SEA</v>
          </cell>
          <cell r="M9" t="str">
            <v>Acct</v>
          </cell>
        </row>
        <row r="10">
          <cell r="A10" t="str">
            <v>SA</v>
          </cell>
          <cell r="B10" t="str">
            <v>N/A</v>
          </cell>
          <cell r="C10">
            <v>0</v>
          </cell>
          <cell r="L10" t="str">
            <v>SEC</v>
          </cell>
          <cell r="M10" t="str">
            <v>Chan</v>
          </cell>
        </row>
        <row r="11">
          <cell r="A11" t="str">
            <v>SE</v>
          </cell>
          <cell r="B11" t="str">
            <v>SE</v>
          </cell>
          <cell r="C11">
            <v>0</v>
          </cell>
          <cell r="L11" t="str">
            <v>SEM</v>
          </cell>
          <cell r="M11" t="str">
            <v>Geo</v>
          </cell>
        </row>
        <row r="12">
          <cell r="A12" t="str">
            <v>SEA</v>
          </cell>
          <cell r="B12" t="str">
            <v>SE</v>
          </cell>
          <cell r="C12">
            <v>0</v>
          </cell>
          <cell r="L12" t="str">
            <v>VP</v>
          </cell>
          <cell r="M12" t="str">
            <v>Geo</v>
          </cell>
        </row>
        <row r="13">
          <cell r="A13" t="str">
            <v>SEC</v>
          </cell>
          <cell r="B13" t="str">
            <v>SE</v>
          </cell>
          <cell r="C13">
            <v>0</v>
          </cell>
        </row>
        <row r="14">
          <cell r="A14" t="str">
            <v>SEM</v>
          </cell>
          <cell r="B14" t="str">
            <v>SE</v>
          </cell>
          <cell r="C14">
            <v>0.1</v>
          </cell>
        </row>
        <row r="15">
          <cell r="A15" t="str">
            <v>VP</v>
          </cell>
          <cell r="B15" t="str">
            <v>VP</v>
          </cell>
          <cell r="C15">
            <v>0.1</v>
          </cell>
        </row>
      </sheetData>
      <sheetData sheetId="3" refreshError="1"/>
      <sheetData sheetId="4"/>
      <sheetData sheetId="5">
        <row r="1">
          <cell r="A1" t="str">
            <v>Local Currency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 INTL Database"/>
      <sheetName val="Prorated Quotas"/>
      <sheetName val="Termed"/>
      <sheetName val="Accelerator Tables"/>
      <sheetName val="VLook Tables"/>
      <sheetName val="Tables"/>
      <sheetName val="Exch Rates"/>
      <sheetName val="2003_INTL_Database"/>
      <sheetName val="Prorated_Quotas"/>
      <sheetName val="Accelerator_Tables"/>
      <sheetName val="VLook_Tables"/>
      <sheetName val="Exch_Rates"/>
    </sheetNames>
    <sheetDataSet>
      <sheetData sheetId="0"/>
      <sheetData sheetId="1"/>
      <sheetData sheetId="2"/>
      <sheetData sheetId="3">
        <row r="1">
          <cell r="B1" t="str">
            <v>Accel Code</v>
          </cell>
          <cell r="C1" t="str">
            <v>&gt;100% - 125%</v>
          </cell>
          <cell r="D1" t="str">
            <v>&gt;125% - 150%</v>
          </cell>
          <cell r="E1" t="str">
            <v>&gt;150% - 175%</v>
          </cell>
          <cell r="F1" t="str">
            <v>&gt;175% - 200%</v>
          </cell>
          <cell r="G1" t="str">
            <v>&gt;200%</v>
          </cell>
        </row>
        <row r="2">
          <cell r="B2" t="str">
            <v>AMDL</v>
          </cell>
          <cell r="C2">
            <v>1.2</v>
          </cell>
          <cell r="D2">
            <v>1.3</v>
          </cell>
          <cell r="E2">
            <v>1.5</v>
          </cell>
          <cell r="F2">
            <v>1.8</v>
          </cell>
          <cell r="G2">
            <v>2</v>
          </cell>
        </row>
        <row r="3">
          <cell r="B3" t="str">
            <v>AMFL</v>
          </cell>
          <cell r="C3">
            <v>1.2</v>
          </cell>
          <cell r="D3">
            <v>1.3</v>
          </cell>
          <cell r="E3">
            <v>1.5</v>
          </cell>
          <cell r="F3">
            <v>1.8</v>
          </cell>
          <cell r="G3">
            <v>2</v>
          </cell>
        </row>
        <row r="4">
          <cell r="B4" t="str">
            <v>AMMSPL</v>
          </cell>
          <cell r="C4">
            <v>1.2</v>
          </cell>
          <cell r="D4">
            <v>1.3</v>
          </cell>
          <cell r="E4">
            <v>1.5</v>
          </cell>
          <cell r="F4">
            <v>1.8</v>
          </cell>
          <cell r="G4">
            <v>2</v>
          </cell>
        </row>
        <row r="5">
          <cell r="B5" t="str">
            <v>AMPL</v>
          </cell>
          <cell r="C5">
            <v>1.2</v>
          </cell>
          <cell r="D5">
            <v>1.3</v>
          </cell>
          <cell r="E5">
            <v>1.5</v>
          </cell>
          <cell r="F5">
            <v>1.8</v>
          </cell>
          <cell r="G5">
            <v>2</v>
          </cell>
        </row>
        <row r="6">
          <cell r="B6" t="str">
            <v>AMSIL</v>
          </cell>
          <cell r="C6">
            <v>1.2</v>
          </cell>
          <cell r="D6">
            <v>1.3</v>
          </cell>
          <cell r="E6">
            <v>1.5</v>
          </cell>
          <cell r="F6">
            <v>1.8</v>
          </cell>
          <cell r="G6">
            <v>2</v>
          </cell>
        </row>
        <row r="7">
          <cell r="B7" t="str">
            <v>AMDH</v>
          </cell>
          <cell r="C7">
            <v>1.3</v>
          </cell>
          <cell r="D7">
            <v>1.4</v>
          </cell>
          <cell r="E7">
            <v>1.5</v>
          </cell>
          <cell r="F7">
            <v>1.8</v>
          </cell>
          <cell r="G7">
            <v>2.2999999999999998</v>
          </cell>
        </row>
        <row r="8">
          <cell r="B8" t="str">
            <v>AMFH</v>
          </cell>
          <cell r="C8">
            <v>1.3</v>
          </cell>
          <cell r="D8">
            <v>1.4</v>
          </cell>
          <cell r="E8">
            <v>1.5</v>
          </cell>
          <cell r="F8">
            <v>1.8</v>
          </cell>
          <cell r="G8">
            <v>2.2999999999999998</v>
          </cell>
        </row>
        <row r="9">
          <cell r="B9" t="str">
            <v>AMMSPH</v>
          </cell>
          <cell r="C9">
            <v>1.3</v>
          </cell>
          <cell r="D9">
            <v>1.4</v>
          </cell>
          <cell r="E9">
            <v>1.5</v>
          </cell>
          <cell r="F9">
            <v>1.8</v>
          </cell>
          <cell r="G9">
            <v>2.2999999999999998</v>
          </cell>
        </row>
        <row r="10">
          <cell r="B10" t="str">
            <v>AMPH</v>
          </cell>
          <cell r="C10">
            <v>1.3</v>
          </cell>
          <cell r="D10">
            <v>1.4</v>
          </cell>
          <cell r="E10">
            <v>1.5</v>
          </cell>
          <cell r="F10">
            <v>1.8</v>
          </cell>
          <cell r="G10">
            <v>2.2999999999999998</v>
          </cell>
        </row>
        <row r="11">
          <cell r="B11" t="str">
            <v>AMSIH</v>
          </cell>
          <cell r="C11">
            <v>1.3</v>
          </cell>
          <cell r="D11">
            <v>1.4</v>
          </cell>
          <cell r="E11">
            <v>1.5</v>
          </cell>
          <cell r="F11">
            <v>1.8</v>
          </cell>
          <cell r="G11">
            <v>2.2999999999999998</v>
          </cell>
        </row>
        <row r="12">
          <cell r="B12" t="str">
            <v>CHML</v>
          </cell>
          <cell r="C12">
            <v>1.2</v>
          </cell>
          <cell r="D12">
            <v>1.3</v>
          </cell>
          <cell r="E12">
            <v>1.5</v>
          </cell>
          <cell r="F12">
            <v>1.8</v>
          </cell>
          <cell r="G12">
            <v>2</v>
          </cell>
        </row>
        <row r="13">
          <cell r="B13" t="str">
            <v>CHMH</v>
          </cell>
          <cell r="C13">
            <v>1.3</v>
          </cell>
          <cell r="D13">
            <v>1.4</v>
          </cell>
          <cell r="E13">
            <v>1.5</v>
          </cell>
          <cell r="F13">
            <v>1.8</v>
          </cell>
          <cell r="G13">
            <v>2.2999999999999998</v>
          </cell>
        </row>
        <row r="14">
          <cell r="B14" t="str">
            <v>MGRL</v>
          </cell>
          <cell r="C14">
            <v>1.3</v>
          </cell>
          <cell r="D14">
            <v>1.4</v>
          </cell>
          <cell r="E14">
            <v>1.5</v>
          </cell>
          <cell r="F14">
            <v>1.8</v>
          </cell>
          <cell r="G14">
            <v>2.2999999999999998</v>
          </cell>
        </row>
        <row r="15">
          <cell r="B15" t="str">
            <v>MGRH</v>
          </cell>
          <cell r="C15">
            <v>1.4</v>
          </cell>
          <cell r="D15">
            <v>1.5</v>
          </cell>
          <cell r="E15">
            <v>1.8</v>
          </cell>
          <cell r="F15">
            <v>2</v>
          </cell>
          <cell r="G15">
            <v>2.5</v>
          </cell>
        </row>
        <row r="16">
          <cell r="B16" t="str">
            <v>ISRML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 t="str">
            <v>ISRMH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ISRL</v>
          </cell>
          <cell r="C18">
            <v>1.2</v>
          </cell>
          <cell r="D18">
            <v>1.3</v>
          </cell>
          <cell r="E18">
            <v>1.5</v>
          </cell>
          <cell r="F18">
            <v>1.8</v>
          </cell>
          <cell r="G18">
            <v>2</v>
          </cell>
        </row>
        <row r="19">
          <cell r="B19" t="str">
            <v>ISRH</v>
          </cell>
          <cell r="C19">
            <v>1.3</v>
          </cell>
          <cell r="D19">
            <v>1.4</v>
          </cell>
          <cell r="E19">
            <v>1.5</v>
          </cell>
          <cell r="F19">
            <v>1.8</v>
          </cell>
          <cell r="G19">
            <v>2.2999999999999998</v>
          </cell>
        </row>
        <row r="20">
          <cell r="B20" t="str">
            <v>MAML</v>
          </cell>
          <cell r="C20">
            <v>1.2</v>
          </cell>
          <cell r="D20">
            <v>1.3</v>
          </cell>
          <cell r="E20">
            <v>1.5</v>
          </cell>
          <cell r="F20">
            <v>1.8</v>
          </cell>
          <cell r="G20">
            <v>2</v>
          </cell>
        </row>
        <row r="21">
          <cell r="B21" t="str">
            <v>MAMH</v>
          </cell>
          <cell r="C21">
            <v>1.2</v>
          </cell>
          <cell r="D21">
            <v>1.3</v>
          </cell>
          <cell r="E21">
            <v>1.5</v>
          </cell>
          <cell r="F21">
            <v>1.8</v>
          </cell>
          <cell r="G21">
            <v>2</v>
          </cell>
        </row>
        <row r="22">
          <cell r="B22" t="str">
            <v>RDL</v>
          </cell>
          <cell r="C22">
            <v>1.4</v>
          </cell>
          <cell r="D22">
            <v>1.5</v>
          </cell>
          <cell r="E22">
            <v>1.8</v>
          </cell>
          <cell r="F22">
            <v>2</v>
          </cell>
          <cell r="G22">
            <v>2.2999999999999998</v>
          </cell>
        </row>
        <row r="23">
          <cell r="B23" t="str">
            <v>RDH</v>
          </cell>
          <cell r="C23">
            <v>1.5</v>
          </cell>
          <cell r="D23">
            <v>1.8</v>
          </cell>
          <cell r="E23">
            <v>2</v>
          </cell>
          <cell r="F23">
            <v>2.2999999999999998</v>
          </cell>
          <cell r="G23">
            <v>2.5</v>
          </cell>
        </row>
        <row r="24">
          <cell r="B24" t="str">
            <v>SEML</v>
          </cell>
          <cell r="C24">
            <v>1.2</v>
          </cell>
          <cell r="D24">
            <v>1.3</v>
          </cell>
          <cell r="E24">
            <v>1.5</v>
          </cell>
          <cell r="F24">
            <v>1.8</v>
          </cell>
          <cell r="G24">
            <v>2</v>
          </cell>
        </row>
        <row r="25">
          <cell r="B25" t="str">
            <v>SEMH</v>
          </cell>
          <cell r="C25">
            <v>1.3</v>
          </cell>
          <cell r="D25">
            <v>1.4</v>
          </cell>
          <cell r="E25">
            <v>1.5</v>
          </cell>
          <cell r="F25">
            <v>1.8</v>
          </cell>
          <cell r="G25">
            <v>2.2999999999999998</v>
          </cell>
        </row>
        <row r="26">
          <cell r="B26" t="str">
            <v>SEMAML</v>
          </cell>
          <cell r="C26">
            <v>1.2</v>
          </cell>
          <cell r="D26">
            <v>1.3</v>
          </cell>
          <cell r="E26">
            <v>1.5</v>
          </cell>
          <cell r="F26">
            <v>1.8</v>
          </cell>
          <cell r="G26">
            <v>2</v>
          </cell>
        </row>
        <row r="27">
          <cell r="B27" t="str">
            <v>SEL</v>
          </cell>
          <cell r="C27">
            <v>1.2</v>
          </cell>
          <cell r="D27">
            <v>1.3</v>
          </cell>
          <cell r="E27">
            <v>1.5</v>
          </cell>
          <cell r="F27">
            <v>1.8</v>
          </cell>
          <cell r="G27">
            <v>2</v>
          </cell>
        </row>
        <row r="28">
          <cell r="B28" t="str">
            <v>SEDL</v>
          </cell>
          <cell r="C28">
            <v>1.2</v>
          </cell>
          <cell r="D28">
            <v>1.3</v>
          </cell>
          <cell r="E28">
            <v>1.5</v>
          </cell>
          <cell r="F28">
            <v>1.8</v>
          </cell>
          <cell r="G28">
            <v>2</v>
          </cell>
        </row>
        <row r="29">
          <cell r="B29" t="str">
            <v>SEFL</v>
          </cell>
          <cell r="C29">
            <v>1.2</v>
          </cell>
          <cell r="D29">
            <v>1.3</v>
          </cell>
          <cell r="E29">
            <v>1.5</v>
          </cell>
          <cell r="F29">
            <v>1.8</v>
          </cell>
          <cell r="G29">
            <v>2</v>
          </cell>
        </row>
        <row r="30">
          <cell r="B30" t="str">
            <v>SEMMSPL</v>
          </cell>
          <cell r="C30">
            <v>1.2</v>
          </cell>
          <cell r="D30">
            <v>1.3</v>
          </cell>
          <cell r="E30">
            <v>1.5</v>
          </cell>
          <cell r="F30">
            <v>1.8</v>
          </cell>
          <cell r="G30">
            <v>2</v>
          </cell>
        </row>
        <row r="31">
          <cell r="B31" t="str">
            <v>SEMSPL</v>
          </cell>
          <cell r="C31">
            <v>1.2</v>
          </cell>
          <cell r="D31">
            <v>1.3</v>
          </cell>
          <cell r="E31">
            <v>1.5</v>
          </cell>
          <cell r="F31">
            <v>1.8</v>
          </cell>
          <cell r="G31">
            <v>2</v>
          </cell>
        </row>
        <row r="32">
          <cell r="B32" t="str">
            <v>SESIL</v>
          </cell>
          <cell r="C32">
            <v>1.2</v>
          </cell>
          <cell r="D32">
            <v>1.3</v>
          </cell>
          <cell r="E32">
            <v>1.5</v>
          </cell>
          <cell r="F32">
            <v>1.8</v>
          </cell>
          <cell r="G32">
            <v>2</v>
          </cell>
        </row>
        <row r="33">
          <cell r="B33" t="str">
            <v>SEMAMH</v>
          </cell>
          <cell r="C33">
            <v>1.3</v>
          </cell>
          <cell r="D33">
            <v>1.4</v>
          </cell>
          <cell r="E33">
            <v>1.5</v>
          </cell>
          <cell r="F33">
            <v>1.8</v>
          </cell>
          <cell r="G33">
            <v>2.2999999999999998</v>
          </cell>
        </row>
        <row r="34">
          <cell r="B34" t="str">
            <v>SEH</v>
          </cell>
          <cell r="C34">
            <v>1.3</v>
          </cell>
          <cell r="D34">
            <v>1.4</v>
          </cell>
          <cell r="E34">
            <v>1.5</v>
          </cell>
          <cell r="F34">
            <v>1.8</v>
          </cell>
          <cell r="G34">
            <v>2.2999999999999998</v>
          </cell>
        </row>
        <row r="35">
          <cell r="B35" t="str">
            <v>SEDH</v>
          </cell>
          <cell r="C35">
            <v>1.3</v>
          </cell>
          <cell r="D35">
            <v>1.4</v>
          </cell>
          <cell r="E35">
            <v>1.5</v>
          </cell>
          <cell r="F35">
            <v>1.8</v>
          </cell>
          <cell r="G35">
            <v>2.2999999999999998</v>
          </cell>
        </row>
        <row r="36">
          <cell r="B36" t="str">
            <v>SEFH</v>
          </cell>
          <cell r="C36">
            <v>1.3</v>
          </cell>
          <cell r="D36">
            <v>1.4</v>
          </cell>
          <cell r="E36">
            <v>1.5</v>
          </cell>
          <cell r="F36">
            <v>1.8</v>
          </cell>
          <cell r="G36">
            <v>2.2999999999999998</v>
          </cell>
        </row>
        <row r="37">
          <cell r="B37" t="str">
            <v>SEMMSPH</v>
          </cell>
          <cell r="C37">
            <v>1.3</v>
          </cell>
          <cell r="D37">
            <v>1.4</v>
          </cell>
          <cell r="E37">
            <v>1.5</v>
          </cell>
          <cell r="F37">
            <v>1.8</v>
          </cell>
          <cell r="G37">
            <v>2.2999999999999998</v>
          </cell>
        </row>
        <row r="38">
          <cell r="B38" t="str">
            <v>SEMSPH</v>
          </cell>
          <cell r="C38">
            <v>1.3</v>
          </cell>
          <cell r="D38">
            <v>1.4</v>
          </cell>
          <cell r="E38">
            <v>1.5</v>
          </cell>
          <cell r="F38">
            <v>1.8</v>
          </cell>
          <cell r="G38">
            <v>2.2999999999999998</v>
          </cell>
        </row>
        <row r="39">
          <cell r="B39" t="str">
            <v>SESIH</v>
          </cell>
          <cell r="C39">
            <v>1.3</v>
          </cell>
          <cell r="D39">
            <v>1.4</v>
          </cell>
          <cell r="E39">
            <v>1.5</v>
          </cell>
          <cell r="F39">
            <v>1.8</v>
          </cell>
          <cell r="G39">
            <v>2.2999999999999998</v>
          </cell>
        </row>
        <row r="40">
          <cell r="B40" t="str">
            <v>TML</v>
          </cell>
          <cell r="C40">
            <v>1.2</v>
          </cell>
          <cell r="D40">
            <v>1.3</v>
          </cell>
          <cell r="E40">
            <v>1.5</v>
          </cell>
          <cell r="F40">
            <v>1.8</v>
          </cell>
          <cell r="G40">
            <v>2</v>
          </cell>
        </row>
        <row r="41">
          <cell r="B41" t="str">
            <v>TMSBL</v>
          </cell>
          <cell r="C41">
            <v>1.2</v>
          </cell>
          <cell r="D41">
            <v>1.3</v>
          </cell>
          <cell r="E41">
            <v>1.5</v>
          </cell>
          <cell r="F41">
            <v>1.8</v>
          </cell>
          <cell r="G41">
            <v>2</v>
          </cell>
        </row>
        <row r="42">
          <cell r="B42" t="str">
            <v>TMHL</v>
          </cell>
          <cell r="C42">
            <v>1.2</v>
          </cell>
          <cell r="D42">
            <v>1.3</v>
          </cell>
          <cell r="E42">
            <v>1.5</v>
          </cell>
          <cell r="F42">
            <v>1.8</v>
          </cell>
          <cell r="G42">
            <v>2</v>
          </cell>
        </row>
        <row r="43">
          <cell r="B43" t="str">
            <v>TMHH</v>
          </cell>
          <cell r="C43">
            <v>1.3</v>
          </cell>
          <cell r="D43">
            <v>1.4</v>
          </cell>
          <cell r="E43">
            <v>1.5</v>
          </cell>
          <cell r="F43">
            <v>1.8</v>
          </cell>
          <cell r="G43">
            <v>2.2999999999999998</v>
          </cell>
        </row>
        <row r="44">
          <cell r="B44" t="str">
            <v>TMH</v>
          </cell>
          <cell r="C44">
            <v>1.3</v>
          </cell>
          <cell r="D44">
            <v>1.4</v>
          </cell>
          <cell r="E44">
            <v>1.5</v>
          </cell>
          <cell r="F44">
            <v>1.8</v>
          </cell>
          <cell r="G44">
            <v>2.2999999999999998</v>
          </cell>
        </row>
        <row r="45">
          <cell r="B45" t="str">
            <v>TMSBH</v>
          </cell>
          <cell r="C45">
            <v>1.3</v>
          </cell>
          <cell r="D45">
            <v>1.4</v>
          </cell>
          <cell r="E45">
            <v>1.5</v>
          </cell>
          <cell r="F45">
            <v>1.8</v>
          </cell>
          <cell r="G45">
            <v>2.2999999999999998</v>
          </cell>
        </row>
        <row r="46">
          <cell r="B46" t="str">
            <v>VPL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 t="str">
            <v>VPH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</sheetData>
      <sheetData sheetId="4">
        <row r="1">
          <cell r="A1" t="str">
            <v>Job Type</v>
          </cell>
          <cell r="B1" t="str">
            <v>Quota</v>
          </cell>
          <cell r="D1" t="str">
            <v>Org</v>
          </cell>
          <cell r="E1" t="str">
            <v>Prod Quota %</v>
          </cell>
          <cell r="F1" t="str">
            <v>Subscription Quota %</v>
          </cell>
        </row>
        <row r="2">
          <cell r="A2" t="str">
            <v>AMD</v>
          </cell>
          <cell r="B2">
            <v>11000000</v>
          </cell>
          <cell r="D2" t="str">
            <v>Western Hem</v>
          </cell>
          <cell r="E2">
            <v>0.55000000000000004</v>
          </cell>
          <cell r="F2">
            <v>0.38</v>
          </cell>
        </row>
        <row r="3">
          <cell r="A3" t="str">
            <v>AMF</v>
          </cell>
          <cell r="B3">
            <v>11000000</v>
          </cell>
          <cell r="D3" t="str">
            <v>EMEA</v>
          </cell>
          <cell r="E3">
            <v>0.6</v>
          </cell>
          <cell r="F3">
            <v>0.4</v>
          </cell>
        </row>
        <row r="4">
          <cell r="A4" t="str">
            <v>AMMSP</v>
          </cell>
          <cell r="B4">
            <v>11000000</v>
          </cell>
          <cell r="D4" t="str">
            <v>Asia Pac</v>
          </cell>
          <cell r="E4">
            <v>0.65</v>
          </cell>
          <cell r="F4">
            <v>0.35</v>
          </cell>
        </row>
        <row r="5">
          <cell r="A5" t="str">
            <v>AMP</v>
          </cell>
          <cell r="B5">
            <v>11000000</v>
          </cell>
          <cell r="D5" t="str">
            <v>Japan</v>
          </cell>
          <cell r="E5">
            <v>0.6</v>
          </cell>
          <cell r="F5">
            <v>0.4</v>
          </cell>
        </row>
        <row r="6">
          <cell r="A6" t="str">
            <v>AMSI</v>
          </cell>
          <cell r="B6">
            <v>11000000</v>
          </cell>
        </row>
        <row r="7">
          <cell r="A7" t="str">
            <v>CHM</v>
          </cell>
          <cell r="B7">
            <v>11000000</v>
          </cell>
        </row>
        <row r="8">
          <cell r="A8" t="str">
            <v>ISR</v>
          </cell>
          <cell r="B8">
            <v>11000000</v>
          </cell>
        </row>
        <row r="9">
          <cell r="A9" t="str">
            <v>ISRM</v>
          </cell>
          <cell r="B9" t="str">
            <v>N/A</v>
          </cell>
        </row>
        <row r="10">
          <cell r="A10" t="str">
            <v>MAM</v>
          </cell>
          <cell r="B10">
            <v>11000000</v>
          </cell>
        </row>
        <row r="11">
          <cell r="A11" t="str">
            <v>MGR</v>
          </cell>
          <cell r="B11">
            <v>20000000</v>
          </cell>
        </row>
        <row r="12">
          <cell r="A12" t="str">
            <v>SEMAM</v>
          </cell>
          <cell r="B12">
            <v>11000000</v>
          </cell>
        </row>
        <row r="13">
          <cell r="A13" t="str">
            <v>RD</v>
          </cell>
          <cell r="B13">
            <v>50000000</v>
          </cell>
        </row>
        <row r="14">
          <cell r="A14" t="str">
            <v>SE</v>
          </cell>
          <cell r="B14">
            <v>11000000</v>
          </cell>
        </row>
        <row r="15">
          <cell r="A15" t="str">
            <v>SED</v>
          </cell>
          <cell r="B15">
            <v>11000000</v>
          </cell>
        </row>
        <row r="16">
          <cell r="A16" t="str">
            <v>SEF</v>
          </cell>
          <cell r="B16">
            <v>11000000</v>
          </cell>
        </row>
        <row r="17">
          <cell r="A17" t="str">
            <v>SEM</v>
          </cell>
          <cell r="B17">
            <v>11000000</v>
          </cell>
        </row>
        <row r="18">
          <cell r="A18" t="str">
            <v>SEMMSP</v>
          </cell>
          <cell r="B18">
            <v>11000000</v>
          </cell>
        </row>
        <row r="19">
          <cell r="A19" t="str">
            <v>SEMSP</v>
          </cell>
          <cell r="B19">
            <v>11000000</v>
          </cell>
        </row>
        <row r="20">
          <cell r="A20" t="str">
            <v>SESI</v>
          </cell>
          <cell r="B20">
            <v>11000000</v>
          </cell>
        </row>
        <row r="21">
          <cell r="A21" t="str">
            <v>TM</v>
          </cell>
          <cell r="B21">
            <v>11000000</v>
          </cell>
        </row>
        <row r="22">
          <cell r="A22" t="str">
            <v>TMSB</v>
          </cell>
          <cell r="B22" t="str">
            <v>N/A</v>
          </cell>
        </row>
        <row r="23">
          <cell r="A23" t="str">
            <v>VP</v>
          </cell>
          <cell r="B23" t="str">
            <v>N/A</v>
          </cell>
        </row>
      </sheetData>
      <sheetData sheetId="5" refreshError="1"/>
      <sheetData sheetId="6" refreshError="1"/>
      <sheetData sheetId="7"/>
      <sheetData sheetId="8"/>
      <sheetData sheetId="9">
        <row r="1">
          <cell r="B1" t="str">
            <v>Accel Code</v>
          </cell>
        </row>
      </sheetData>
      <sheetData sheetId="10">
        <row r="1">
          <cell r="A1" t="str">
            <v>Job Type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List2"/>
      <sheetName val="Pricelist Inputs"/>
      <sheetName val="Accelerator Tables"/>
      <sheetName val="VLook Tables"/>
      <sheetName val="All_data"/>
      <sheetName val="Pricelist_Inputs"/>
      <sheetName val="Accelerator_Tables"/>
      <sheetName val="VLook_Tables"/>
      <sheetName val="Sheet1"/>
      <sheetName val="Tables"/>
      <sheetName val="Exch Rates"/>
    </sheetNames>
    <sheetDataSet>
      <sheetData sheetId="0"/>
      <sheetData sheetId="1">
        <row r="2">
          <cell r="M2" t="str">
            <v>0-Header</v>
          </cell>
          <cell r="N2" t="str">
            <v>SW Product</v>
          </cell>
          <cell r="O2" t="str">
            <v>Next PL version</v>
          </cell>
        </row>
        <row r="3">
          <cell r="M3" t="str">
            <v>100-Line - FW-1</v>
          </cell>
          <cell r="N3" t="str">
            <v>HW product</v>
          </cell>
          <cell r="O3" t="str">
            <v>Linked to launch</v>
          </cell>
        </row>
        <row r="4">
          <cell r="M4" t="str">
            <v>105-Line - VPN-1</v>
          </cell>
          <cell r="N4" t="str">
            <v>MEDIA</v>
          </cell>
        </row>
        <row r="5">
          <cell r="M5" t="str">
            <v>110-Blocked-Line - CM</v>
          </cell>
          <cell r="N5" t="str">
            <v>SW EVAL</v>
          </cell>
        </row>
        <row r="6">
          <cell r="M6" t="str">
            <v>115-Line - PR-1</v>
          </cell>
          <cell r="N6" t="str">
            <v>SW DEMO</v>
          </cell>
        </row>
        <row r="7">
          <cell r="M7" t="str">
            <v>120-Blocked-Line - RS</v>
          </cell>
          <cell r="N7" t="str">
            <v>HW NFR</v>
          </cell>
        </row>
        <row r="8">
          <cell r="M8" t="str">
            <v>125-Line - AM</v>
          </cell>
        </row>
        <row r="9">
          <cell r="A9" t="str">
            <v>YES</v>
          </cell>
          <cell r="M9" t="str">
            <v>130-Line - CC</v>
          </cell>
        </row>
        <row r="10">
          <cell r="M10" t="str">
            <v>135-Line - FG-1</v>
          </cell>
        </row>
        <row r="11">
          <cell r="M11" t="str">
            <v>140-Line - MIP</v>
          </cell>
        </row>
        <row r="12">
          <cell r="M12" t="str">
            <v>145-Line - OPSEC</v>
          </cell>
        </row>
        <row r="13">
          <cell r="M13" t="str">
            <v>146-Line - Zone Labs</v>
          </cell>
        </row>
        <row r="14">
          <cell r="M14" t="str">
            <v>150-Line - MP-1</v>
          </cell>
        </row>
        <row r="15">
          <cell r="M15" t="str">
            <v>151-Production</v>
          </cell>
        </row>
        <row r="16">
          <cell r="M16" t="str">
            <v>152-Royalty</v>
          </cell>
        </row>
        <row r="17">
          <cell r="M17" t="str">
            <v>153-Storage</v>
          </cell>
        </row>
        <row r="18">
          <cell r="M18" t="str">
            <v>155-Blocked-Line - OSM</v>
          </cell>
        </row>
        <row r="19">
          <cell r="M19" t="str">
            <v>160-Blocked-Line3rdParty</v>
          </cell>
        </row>
        <row r="20">
          <cell r="M20" t="str">
            <v>165-Generic</v>
          </cell>
        </row>
        <row r="21">
          <cell r="M21" t="str">
            <v>200-Marketing</v>
          </cell>
        </row>
        <row r="22">
          <cell r="M22" t="str">
            <v>300-Blocked-RemoteLink</v>
          </cell>
        </row>
        <row r="23">
          <cell r="M23" t="str">
            <v>305-LineAcc.Card</v>
          </cell>
        </row>
        <row r="24">
          <cell r="M24" t="str">
            <v>310-LineApplianc</v>
          </cell>
        </row>
        <row r="25">
          <cell r="M25" t="str">
            <v>315-LineSofaWare</v>
          </cell>
        </row>
        <row r="26">
          <cell r="M26" t="str">
            <v>399-Other</v>
          </cell>
        </row>
        <row r="27">
          <cell r="M27" t="str">
            <v>400-Profes.Ser</v>
          </cell>
        </row>
        <row r="28">
          <cell r="M28" t="str">
            <v>401-Insurance</v>
          </cell>
        </row>
        <row r="29">
          <cell r="M29" t="str">
            <v>402-Legal Fee</v>
          </cell>
        </row>
        <row r="30">
          <cell r="M30" t="str">
            <v>403-Accounting Fee</v>
          </cell>
        </row>
        <row r="31">
          <cell r="M31" t="str">
            <v>450-Product&amp;Royalties</v>
          </cell>
        </row>
        <row r="32">
          <cell r="M32" t="str">
            <v>500-Maintenance</v>
          </cell>
        </row>
        <row r="33">
          <cell r="M33" t="str">
            <v>501-Equipment Rental &amp; L</v>
          </cell>
        </row>
        <row r="34">
          <cell r="M34" t="str">
            <v>509-Airfare-Domestic</v>
          </cell>
        </row>
        <row r="35">
          <cell r="M35" t="str">
            <v>510-Airfaire-Internation</v>
          </cell>
        </row>
        <row r="36">
          <cell r="M36" t="str">
            <v>511-Lodging</v>
          </cell>
        </row>
        <row r="37">
          <cell r="M37" t="str">
            <v>512-Transportation</v>
          </cell>
        </row>
        <row r="38">
          <cell r="M38" t="str">
            <v>513-Security</v>
          </cell>
        </row>
        <row r="39">
          <cell r="M39" t="str">
            <v>600-Deleted Materials</v>
          </cell>
        </row>
        <row r="40">
          <cell r="M40" t="str">
            <v>602-Internet Services</v>
          </cell>
        </row>
        <row r="41">
          <cell r="M41" t="str">
            <v>603-Cellular</v>
          </cell>
        </row>
        <row r="42">
          <cell r="M42" t="str">
            <v>605- Hardware</v>
          </cell>
        </row>
        <row r="43">
          <cell r="M43" t="str">
            <v>606-Office Supply</v>
          </cell>
        </row>
        <row r="44">
          <cell r="M44" t="str">
            <v>607-Refreshment IL</v>
          </cell>
        </row>
        <row r="45">
          <cell r="M45" t="str">
            <v>608-Facilities</v>
          </cell>
        </row>
        <row r="46">
          <cell r="M46" t="str">
            <v>609-Computer Supply</v>
          </cell>
        </row>
        <row r="47">
          <cell r="M47" t="str">
            <v>610- Software</v>
          </cell>
        </row>
        <row r="48">
          <cell r="M48" t="str">
            <v>611-Office -Toners</v>
          </cell>
        </row>
        <row r="49">
          <cell r="M49" t="str">
            <v>612-Communication</v>
          </cell>
        </row>
        <row r="50">
          <cell r="M50" t="str">
            <v>613-Office-Paper product</v>
          </cell>
        </row>
        <row r="51">
          <cell r="M51" t="str">
            <v>614-Office-Writing tools</v>
          </cell>
        </row>
        <row r="52">
          <cell r="M52" t="str">
            <v>615-Office- accessory</v>
          </cell>
        </row>
        <row r="53">
          <cell r="M53" t="str">
            <v>616-Offic-Filling access</v>
          </cell>
        </row>
        <row r="54">
          <cell r="M54" t="str">
            <v>617-Office-Boards</v>
          </cell>
        </row>
        <row r="55">
          <cell r="M55" t="str">
            <v>618-Office-Copy paper</v>
          </cell>
        </row>
        <row r="56">
          <cell r="M56" t="str">
            <v>619-Office-Special order</v>
          </cell>
        </row>
        <row r="57">
          <cell r="M57" t="str">
            <v>620-Office Expenses</v>
          </cell>
        </row>
        <row r="58">
          <cell r="M58" t="str">
            <v>621-Office-  stationary</v>
          </cell>
        </row>
        <row r="59">
          <cell r="M59" t="str">
            <v>622-Utilities</v>
          </cell>
        </row>
        <row r="60">
          <cell r="M60" t="str">
            <v>623-Meals</v>
          </cell>
        </row>
        <row r="61">
          <cell r="M61" t="str">
            <v>625- Furniture</v>
          </cell>
        </row>
        <row r="62">
          <cell r="M62" t="str">
            <v>630-Leasehold</v>
          </cell>
        </row>
        <row r="63">
          <cell r="M63" t="str">
            <v>632-Finance &amp; Legal</v>
          </cell>
        </row>
        <row r="64">
          <cell r="M64" t="str">
            <v>635- Marketing Exps.</v>
          </cell>
        </row>
        <row r="65">
          <cell r="M65" t="str">
            <v>640-Travel</v>
          </cell>
        </row>
        <row r="66">
          <cell r="M66" t="str">
            <v>642-Contractors&amp;Consulta</v>
          </cell>
        </row>
        <row r="67">
          <cell r="M67" t="str">
            <v>645- Education</v>
          </cell>
        </row>
        <row r="68">
          <cell r="M68" t="str">
            <v>647-Education &amp; HR Exps</v>
          </cell>
        </row>
        <row r="69">
          <cell r="M69" t="str">
            <v>649-Donation</v>
          </cell>
        </row>
        <row r="70">
          <cell r="M70" t="str">
            <v>650-Shipping</v>
          </cell>
        </row>
        <row r="71">
          <cell r="M71" t="str">
            <v>655-Blocked-Storage</v>
          </cell>
        </row>
        <row r="72">
          <cell r="M72" t="str">
            <v>660-Cold Drinks IL</v>
          </cell>
        </row>
        <row r="73">
          <cell r="M73" t="str">
            <v>661-Milk Product IL</v>
          </cell>
        </row>
        <row r="74">
          <cell r="M74" t="str">
            <v>662-Fruit &amp; Vegetab IL</v>
          </cell>
        </row>
        <row r="75">
          <cell r="M75" t="str">
            <v>663-Disposables-IL</v>
          </cell>
        </row>
        <row r="76">
          <cell r="M76" t="str">
            <v>664-Hot Drinks-IL</v>
          </cell>
        </row>
        <row r="77">
          <cell r="M77" t="str">
            <v>665-Cookies-IL</v>
          </cell>
        </row>
        <row r="78">
          <cell r="M78" t="str">
            <v>666-Bread-IL</v>
          </cell>
        </row>
        <row r="79">
          <cell r="M79" t="str">
            <v>667-Detergents-IL</v>
          </cell>
        </row>
        <row r="80">
          <cell r="M80" t="str">
            <v>668-Sweets-IL</v>
          </cell>
        </row>
        <row r="81">
          <cell r="M81" t="str">
            <v>670- Other Products</v>
          </cell>
        </row>
        <row r="82">
          <cell r="M82" t="str">
            <v>675-Certification&amp;Patent</v>
          </cell>
        </row>
        <row r="83">
          <cell r="M83" t="str">
            <v>680-Events</v>
          </cell>
        </row>
        <row r="84">
          <cell r="M84" t="str">
            <v>681-Entertainment</v>
          </cell>
        </row>
        <row r="85">
          <cell r="M85" t="str">
            <v>700-Blocked-3parHardware</v>
          </cell>
        </row>
        <row r="86">
          <cell r="M86" t="str">
            <v>701-Welfare</v>
          </cell>
        </row>
        <row r="87">
          <cell r="M87" t="str">
            <v>702-Recruiting</v>
          </cell>
        </row>
        <row r="88">
          <cell r="M88" t="str">
            <v>703-Contrac,Consult&amp;Temp</v>
          </cell>
        </row>
        <row r="89">
          <cell r="M89" t="str">
            <v>704-Contractors</v>
          </cell>
        </row>
        <row r="90">
          <cell r="M90" t="str">
            <v>705-Travels-Configurator</v>
          </cell>
        </row>
        <row r="91">
          <cell r="M91" t="str">
            <v>751-Communication non Co</v>
          </cell>
        </row>
        <row r="92">
          <cell r="M92" t="str">
            <v>821-Refreshments US</v>
          </cell>
        </row>
        <row r="93">
          <cell r="M93" t="str">
            <v>832-Legal US</v>
          </cell>
        </row>
        <row r="94">
          <cell r="M94" t="str">
            <v>900-Blocke-TLV-WestCoast</v>
          </cell>
        </row>
        <row r="95">
          <cell r="M95" t="str">
            <v>905-Blocked-Domestic US</v>
          </cell>
        </row>
        <row r="96">
          <cell r="M96" t="str">
            <v>910-Blocke-TLV-EastCoast</v>
          </cell>
        </row>
        <row r="97">
          <cell r="M97" t="str">
            <v>914-Blocked-TLV-N.Am-TLV</v>
          </cell>
        </row>
        <row r="98">
          <cell r="M98" t="str">
            <v>915-Blocked-TLV-Cen. US</v>
          </cell>
        </row>
        <row r="99">
          <cell r="M99" t="str">
            <v>920-Blocked-TLV-Europe</v>
          </cell>
        </row>
        <row r="100">
          <cell r="M100" t="str">
            <v>925-Blocked-Domestic Eur</v>
          </cell>
        </row>
        <row r="101">
          <cell r="M101" t="str">
            <v>926-Block-Eur-WstCst-Eur</v>
          </cell>
        </row>
        <row r="102">
          <cell r="M102" t="str">
            <v>930-Blocked-TLV-Asia Pac</v>
          </cell>
        </row>
        <row r="103">
          <cell r="M103" t="str">
            <v>935-Blocked-DomesticAsia</v>
          </cell>
        </row>
        <row r="104">
          <cell r="M104" t="str">
            <v>940-Blocked-TLV-MdleEast</v>
          </cell>
        </row>
        <row r="105">
          <cell r="M105" t="str">
            <v>945-Blocked-Dom. MidEast</v>
          </cell>
        </row>
        <row r="106">
          <cell r="M106" t="str">
            <v>946-Blocke-EUR-EA.CST-EU</v>
          </cell>
        </row>
        <row r="107">
          <cell r="M107" t="str">
            <v>947-Blocked-TLV-N. Ameri</v>
          </cell>
        </row>
        <row r="108">
          <cell r="M108" t="str">
            <v>948-Blocked-Dstic S.Amer</v>
          </cell>
        </row>
        <row r="109">
          <cell r="M109" t="str">
            <v>949-Blocked-TLV - S. Ame</v>
          </cell>
        </row>
        <row r="110">
          <cell r="M110" t="str">
            <v>950-Blocked-Hotels</v>
          </cell>
        </row>
        <row r="111">
          <cell r="M111" t="str">
            <v>955-Blocked-Car Rental</v>
          </cell>
        </row>
        <row r="112">
          <cell r="M112" t="str">
            <v>9600-Advertising</v>
          </cell>
        </row>
        <row r="113">
          <cell r="M113" t="str">
            <v>9601-Telemarketing</v>
          </cell>
        </row>
        <row r="114">
          <cell r="M114" t="str">
            <v>9602-Seminar</v>
          </cell>
        </row>
        <row r="115">
          <cell r="M115" t="str">
            <v>9603-Trade/expo/conferenc</v>
          </cell>
        </row>
        <row r="116">
          <cell r="M116" t="str">
            <v>9604-Direct Mail</v>
          </cell>
        </row>
        <row r="117">
          <cell r="M117" t="str">
            <v>9605-Web Marketing</v>
          </cell>
        </row>
        <row r="118">
          <cell r="M118" t="str">
            <v>9606-Collateral</v>
          </cell>
        </row>
        <row r="119">
          <cell r="M119" t="str">
            <v>9607-Training</v>
          </cell>
        </row>
        <row r="120">
          <cell r="M120" t="str">
            <v>9608-CP Experience</v>
          </cell>
        </row>
        <row r="121">
          <cell r="M121" t="str">
            <v>9609-Other</v>
          </cell>
        </row>
        <row r="122">
          <cell r="M122" t="str">
            <v>9610-Seminar Kits</v>
          </cell>
        </row>
        <row r="123">
          <cell r="M123" t="str">
            <v>9611-Distribu. infr fees</v>
          </cell>
        </row>
        <row r="124">
          <cell r="M124" t="str">
            <v>9612-CP Technical Tour</v>
          </cell>
        </row>
        <row r="125">
          <cell r="M125" t="str">
            <v>9613-Marketing Campaign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Data"/>
      <sheetName val="Portfolio Tabels"/>
      <sheetName val="Bloomberg"/>
      <sheetName val="BlackRock"/>
      <sheetName val="Deutsche"/>
      <sheetName val="HSBC Ltd"/>
      <sheetName val="HSBC IPO"/>
      <sheetName val="HSBC US branch"/>
      <sheetName val="Inveco"/>
      <sheetName val="Treasury-Partners"/>
      <sheetName val="UBS"/>
      <sheetName val="ARS"/>
      <sheetName val="List2"/>
      <sheetName val="Portfolio_Summery"/>
      <sheetName val="Portfolio_Tabels"/>
      <sheetName val="HSBC_Ltd"/>
      <sheetName val="HSBC_IPO"/>
      <sheetName val="HSBC_US_branch"/>
      <sheetName val="Accelerator Tables"/>
      <sheetName val="VLook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Company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-Exp"/>
      <sheetName val="HR for Alloc."/>
      <sheetName val="MIS for Alloc."/>
      <sheetName val="Facil&amp;Admin for Alloc."/>
      <sheetName val="Employees"/>
      <sheetName val="INT'L CC"/>
      <sheetName val="Facil. for Alloc."/>
      <sheetName val="Emp. for Keys"/>
      <sheetName val="Summary"/>
      <sheetName val="Summary-total"/>
      <sheetName val="CC"/>
      <sheetName val="HR Budget for Alloc."/>
      <sheetName val="MIS Budget for Alloc."/>
      <sheetName val="Adm. Budget for Alloc."/>
      <sheetName val="Facil. Budget for Alloc."/>
      <sheetName val="Pivot"/>
      <sheetName val="IL-Allocation-Master File"/>
      <sheetName val="#REF"/>
      <sheetName val="Deutsche"/>
      <sheetName val="HR_for_Alloc_"/>
      <sheetName val="MIS_for_Alloc_"/>
      <sheetName val="Facil&amp;Admin_for_Alloc_"/>
      <sheetName val="INT'L_CC"/>
      <sheetName val="Facil__for_Alloc_"/>
      <sheetName val="Emp__for_Keys"/>
      <sheetName val="HR_Budget_for_Alloc_"/>
      <sheetName val="MIS_Budget_for_Alloc_"/>
      <sheetName val="Adm__Budget_for_Alloc_"/>
      <sheetName val="Facil__Budget_for_Alloc_"/>
      <sheetName val="IL-Allocation-Master_File"/>
    </sheetNames>
    <sheetDataSet>
      <sheetData sheetId="0" refreshError="1">
        <row r="5">
          <cell r="A5" t="str">
            <v>Allocation Expenses for total Employees &amp;Cont.</v>
          </cell>
          <cell r="C5" t="str">
            <v xml:space="preserve"> Facilities expenses</v>
          </cell>
          <cell r="I5">
            <v>3800</v>
          </cell>
          <cell r="J5">
            <v>3800</v>
          </cell>
          <cell r="K5">
            <v>3800</v>
          </cell>
        </row>
        <row r="6">
          <cell r="A6" t="str">
            <v>Total Facilities expenses</v>
          </cell>
          <cell r="C6" t="str">
            <v xml:space="preserve"> MIS Expenses</v>
          </cell>
          <cell r="I6">
            <v>1100</v>
          </cell>
          <cell r="J6">
            <v>1130</v>
          </cell>
          <cell r="K6">
            <v>1160</v>
          </cell>
        </row>
        <row r="7">
          <cell r="A7" t="str">
            <v>Total MIS Expenses</v>
          </cell>
          <cell r="C7" t="str">
            <v xml:space="preserve"> HR expenses-other</v>
          </cell>
          <cell r="I7">
            <v>575</v>
          </cell>
          <cell r="J7">
            <v>575</v>
          </cell>
          <cell r="K7">
            <v>575</v>
          </cell>
        </row>
        <row r="8">
          <cell r="A8" t="str">
            <v>Total HR expenses-other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PC_USDConversion_xlTbl" displayName="CPC_USDConversion_xlTbl" ref="B6:D173" totalsRowShown="0" headerRowBorderDxfId="51" tableBorderDxfId="50" totalsRowBorderDxfId="49">
  <autoFilter ref="B6:D173" xr:uid="{00000000-0009-0000-0100-000001000000}"/>
  <tableColumns count="3">
    <tableColumn id="1" xr3:uid="{00000000-0010-0000-0000-000001000000}" name="Currency" dataDxfId="48"/>
    <tableColumn id="2" xr3:uid="{00000000-0010-0000-0000-000002000000}" name="Currency2" dataDxfId="47"/>
    <tableColumn id="3" xr3:uid="{00000000-0010-0000-0000-000003000000}" name="Units/1 USD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PC_CP_USD_xlTbl" displayName="CPC_CP_USD_xlTbl" ref="B4:L74" totalsRowShown="0" headerRowDxfId="15" dataDxfId="13" headerRowBorderDxfId="14" tableBorderDxfId="12" totalsRowBorderDxfId="11">
  <tableColumns count="11">
    <tableColumn id="1" xr3:uid="{00000000-0010-0000-0100-000001000000}" name="Country Desc." dataDxfId="10"/>
    <tableColumn id="2" xr3:uid="{00000000-0010-0000-0100-000002000000}" name="2020" dataDxfId="9"/>
    <tableColumn id="12" xr3:uid="{00000000-0010-0000-0100-00000C000000}" name="2019" dataDxfId="8" dataCellStyle="Normal 2"/>
    <tableColumn id="3" xr3:uid="{00000000-0010-0000-0100-000003000000}" name="2018" dataDxfId="7"/>
    <tableColumn id="4" xr3:uid="{00000000-0010-0000-0100-000004000000}" name="2017" dataDxfId="6"/>
    <tableColumn id="5" xr3:uid="{00000000-0010-0000-0100-000005000000}" name="2016" dataDxfId="5"/>
    <tableColumn id="6" xr3:uid="{00000000-0010-0000-0100-000006000000}" name="2015" dataDxfId="4"/>
    <tableColumn id="7" xr3:uid="{00000000-0010-0000-0100-000007000000}" name="2014" dataDxfId="3"/>
    <tableColumn id="8" xr3:uid="{00000000-0010-0000-0100-000008000000}" name="2013" dataDxfId="2"/>
    <tableColumn id="9" xr3:uid="{00000000-0010-0000-0100-000009000000}" name="2012" dataDxfId="1"/>
    <tableColumn id="10" xr3:uid="{00000000-0010-0000-0100-00000A000000}" name="20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e.com/currency/sll-sierra-leonean-leone" TargetMode="External"/><Relationship Id="rId21" Type="http://schemas.openxmlformats.org/officeDocument/2006/relationships/hyperlink" Target="https://www.xe.com/currency/idr-indonesian-rupiah" TargetMode="External"/><Relationship Id="rId42" Type="http://schemas.openxmlformats.org/officeDocument/2006/relationships/hyperlink" Target="https://www.xe.com/currency/ars-argentine-peso" TargetMode="External"/><Relationship Id="rId63" Type="http://schemas.openxmlformats.org/officeDocument/2006/relationships/hyperlink" Target="https://www.xe.com/currency/hrk-croatian-kuna" TargetMode="External"/><Relationship Id="rId84" Type="http://schemas.openxmlformats.org/officeDocument/2006/relationships/hyperlink" Target="https://www.xe.com/currency/all-albanian-lek" TargetMode="External"/><Relationship Id="rId138" Type="http://schemas.openxmlformats.org/officeDocument/2006/relationships/hyperlink" Target="https://www.xe.com/currency/mdl-moldovan-leu" TargetMode="External"/><Relationship Id="rId159" Type="http://schemas.openxmlformats.org/officeDocument/2006/relationships/hyperlink" Target="https://www.xe.com/currency/ern-eritrean-nakfa" TargetMode="External"/><Relationship Id="rId107" Type="http://schemas.openxmlformats.org/officeDocument/2006/relationships/hyperlink" Target="https://www.xe.com/currency/gyd-guyanese-dollar" TargetMode="External"/><Relationship Id="rId11" Type="http://schemas.openxmlformats.org/officeDocument/2006/relationships/hyperlink" Target="https://www.xe.com/currency/cny-chinese-yuan-renminbi" TargetMode="External"/><Relationship Id="rId32" Type="http://schemas.openxmlformats.org/officeDocument/2006/relationships/hyperlink" Target="https://www.xe.com/currency/dkk-danish-krone" TargetMode="External"/><Relationship Id="rId53" Type="http://schemas.openxmlformats.org/officeDocument/2006/relationships/hyperlink" Target="https://www.xe.com/currency/ugx-ugandan-shilling" TargetMode="External"/><Relationship Id="rId74" Type="http://schemas.openxmlformats.org/officeDocument/2006/relationships/hyperlink" Target="https://www.xe.com/currency/jmd-jamaican-dollar" TargetMode="External"/><Relationship Id="rId128" Type="http://schemas.openxmlformats.org/officeDocument/2006/relationships/hyperlink" Target="https://www.xe.com/currency/cdf-congolese-franc" TargetMode="External"/><Relationship Id="rId149" Type="http://schemas.openxmlformats.org/officeDocument/2006/relationships/hyperlink" Target="https://www.xe.com/currency/svc-salvadoran-colon" TargetMode="External"/><Relationship Id="rId5" Type="http://schemas.openxmlformats.org/officeDocument/2006/relationships/hyperlink" Target="https://www.xe.com/currency/aud-australian-dollar" TargetMode="External"/><Relationship Id="rId95" Type="http://schemas.openxmlformats.org/officeDocument/2006/relationships/hyperlink" Target="https://www.xe.com/currency/hnl-honduran-lempira" TargetMode="External"/><Relationship Id="rId160" Type="http://schemas.openxmlformats.org/officeDocument/2006/relationships/hyperlink" Target="https://www.xe.com/currency/fkp-falkland-island-pound" TargetMode="External"/><Relationship Id="rId22" Type="http://schemas.openxmlformats.org/officeDocument/2006/relationships/hyperlink" Target="https://www.xe.com/currency/sar-saudi-arabian-riyal" TargetMode="External"/><Relationship Id="rId43" Type="http://schemas.openxmlformats.org/officeDocument/2006/relationships/hyperlink" Target="https://www.xe.com/currency/czk-czech-koruna" TargetMode="External"/><Relationship Id="rId64" Type="http://schemas.openxmlformats.org/officeDocument/2006/relationships/hyperlink" Target="https://www.xe.com/currency/uzs-uzbekistani-som" TargetMode="External"/><Relationship Id="rId118" Type="http://schemas.openxmlformats.org/officeDocument/2006/relationships/hyperlink" Target="https://www.xe.com/currency/top-tongan-pa'anga" TargetMode="External"/><Relationship Id="rId139" Type="http://schemas.openxmlformats.org/officeDocument/2006/relationships/hyperlink" Target="https://www.xe.com/currency/cup-cuban-peso" TargetMode="External"/><Relationship Id="rId85" Type="http://schemas.openxmlformats.org/officeDocument/2006/relationships/hyperlink" Target="https://www.xe.com/currency/xcd-east-caribbean-dollar" TargetMode="External"/><Relationship Id="rId150" Type="http://schemas.openxmlformats.org/officeDocument/2006/relationships/hyperlink" Target="https://www.xe.com/currency/bsd-bahamian-dollar" TargetMode="External"/><Relationship Id="rId12" Type="http://schemas.openxmlformats.org/officeDocument/2006/relationships/hyperlink" Target="https://www.xe.com/currency/nzd-new-zealand-dollar" TargetMode="External"/><Relationship Id="rId17" Type="http://schemas.openxmlformats.org/officeDocument/2006/relationships/hyperlink" Target="https://www.xe.com/currency/mxn-mexican-peso" TargetMode="External"/><Relationship Id="rId33" Type="http://schemas.openxmlformats.org/officeDocument/2006/relationships/hyperlink" Target="https://www.xe.com/currency/pkr-pakistani-rupee" TargetMode="External"/><Relationship Id="rId38" Type="http://schemas.openxmlformats.org/officeDocument/2006/relationships/hyperlink" Target="https://www.xe.com/currency/omr-omani-rial" TargetMode="External"/><Relationship Id="rId59" Type="http://schemas.openxmlformats.org/officeDocument/2006/relationships/hyperlink" Target="https://www.xe.com/currency/fjd-fijian-dollar" TargetMode="External"/><Relationship Id="rId103" Type="http://schemas.openxmlformats.org/officeDocument/2006/relationships/hyperlink" Target="https://www.xe.com/currency/bmd-bermudian-dollar" TargetMode="External"/><Relationship Id="rId108" Type="http://schemas.openxmlformats.org/officeDocument/2006/relationships/hyperlink" Target="https://www.xe.com/currency/yer-yemeni-rial" TargetMode="External"/><Relationship Id="rId124" Type="http://schemas.openxmlformats.org/officeDocument/2006/relationships/hyperlink" Target="https://www.xe.com/currency/htg-haitian-gourde" TargetMode="External"/><Relationship Id="rId129" Type="http://schemas.openxmlformats.org/officeDocument/2006/relationships/hyperlink" Target="https://www.xe.com/currency/stn-sao-tomean-dobra" TargetMode="External"/><Relationship Id="rId54" Type="http://schemas.openxmlformats.org/officeDocument/2006/relationships/hyperlink" Target="https://www.xe.com/currency/ron-romanian-leu" TargetMode="External"/><Relationship Id="rId70" Type="http://schemas.openxmlformats.org/officeDocument/2006/relationships/hyperlink" Target="https://www.xe.com/currency/xag-silver-ounce" TargetMode="External"/><Relationship Id="rId75" Type="http://schemas.openxmlformats.org/officeDocument/2006/relationships/hyperlink" Target="https://www.xe.com/currency/mur-mauritian-rupee" TargetMode="External"/><Relationship Id="rId91" Type="http://schemas.openxmlformats.org/officeDocument/2006/relationships/hyperlink" Target="https://www.xe.com/currency/cuc-cuban-convertible-peso" TargetMode="External"/><Relationship Id="rId96" Type="http://schemas.openxmlformats.org/officeDocument/2006/relationships/hyperlink" Target="https://www.xe.com/currency/pyg-paraguayan-guarani" TargetMode="External"/><Relationship Id="rId140" Type="http://schemas.openxmlformats.org/officeDocument/2006/relationships/hyperlink" Target="https://www.xe.com/currency/khr-cambodian-riel" TargetMode="External"/><Relationship Id="rId145" Type="http://schemas.openxmlformats.org/officeDocument/2006/relationships/hyperlink" Target="https://www.xe.com/currency/szl-swazi-lilangeni" TargetMode="External"/><Relationship Id="rId161" Type="http://schemas.openxmlformats.org/officeDocument/2006/relationships/hyperlink" Target="https://www.xe.com/currency/shp-saint-helenian-pound" TargetMode="External"/><Relationship Id="rId166" Type="http://schemas.openxmlformats.org/officeDocument/2006/relationships/hyperlink" Target="https://www.xe.com/currency/ggp-guernsey-pound" TargetMode="External"/><Relationship Id="rId1" Type="http://schemas.openxmlformats.org/officeDocument/2006/relationships/hyperlink" Target="https://www.xe.com/currency/usd-us-dollar" TargetMode="External"/><Relationship Id="rId6" Type="http://schemas.openxmlformats.org/officeDocument/2006/relationships/hyperlink" Target="https://www.xe.com/currency/cad-canadian-dollar" TargetMode="External"/><Relationship Id="rId23" Type="http://schemas.openxmlformats.org/officeDocument/2006/relationships/hyperlink" Target="https://www.xe.com/currency/brl-brazilian-real" TargetMode="External"/><Relationship Id="rId28" Type="http://schemas.openxmlformats.org/officeDocument/2006/relationships/hyperlink" Target="https://www.xe.com/currency/iqd-iraqi-dinar" TargetMode="External"/><Relationship Id="rId49" Type="http://schemas.openxmlformats.org/officeDocument/2006/relationships/hyperlink" Target="https://www.xe.com/currency/lkr-sri-lankan-rupee" TargetMode="External"/><Relationship Id="rId114" Type="http://schemas.openxmlformats.org/officeDocument/2006/relationships/hyperlink" Target="https://www.xe.com/currency/amd-armenian-dram" TargetMode="External"/><Relationship Id="rId119" Type="http://schemas.openxmlformats.org/officeDocument/2006/relationships/hyperlink" Target="https://www.xe.com/currency/bzd-belizean-dollar" TargetMode="External"/><Relationship Id="rId44" Type="http://schemas.openxmlformats.org/officeDocument/2006/relationships/hyperlink" Target="https://www.xe.com/currency/vnd-vietnamese-dong" TargetMode="External"/><Relationship Id="rId60" Type="http://schemas.openxmlformats.org/officeDocument/2006/relationships/hyperlink" Target="https://www.xe.com/currency/vef-venezuelan-bol&#237;var" TargetMode="External"/><Relationship Id="rId65" Type="http://schemas.openxmlformats.org/officeDocument/2006/relationships/hyperlink" Target="https://www.xe.com/currency/bgn-bulgarian-lev" TargetMode="External"/><Relationship Id="rId81" Type="http://schemas.openxmlformats.org/officeDocument/2006/relationships/hyperlink" Target="https://www.xe.com/currency/xpf-cfp-franc" TargetMode="External"/><Relationship Id="rId86" Type="http://schemas.openxmlformats.org/officeDocument/2006/relationships/hyperlink" Target="https://www.xe.com/currency/gtq-guatemalan-quetzal" TargetMode="External"/><Relationship Id="rId130" Type="http://schemas.openxmlformats.org/officeDocument/2006/relationships/hyperlink" Target="https://www.xe.com/currency/tjs-tajikistani-somoni" TargetMode="External"/><Relationship Id="rId135" Type="http://schemas.openxmlformats.org/officeDocument/2006/relationships/hyperlink" Target="https://www.xe.com/currency/kgs-kyrgyzstani-som" TargetMode="External"/><Relationship Id="rId151" Type="http://schemas.openxmlformats.org/officeDocument/2006/relationships/hyperlink" Target="https://www.xe.com/currency/xdr-imf-special-drawing-rights" TargetMode="External"/><Relationship Id="rId156" Type="http://schemas.openxmlformats.org/officeDocument/2006/relationships/hyperlink" Target="https://www.xe.com/currency/kmf-comorian-franc" TargetMode="External"/><Relationship Id="rId13" Type="http://schemas.openxmlformats.org/officeDocument/2006/relationships/hyperlink" Target="https://www.xe.com/currency/thb-thai-baht" TargetMode="External"/><Relationship Id="rId18" Type="http://schemas.openxmlformats.org/officeDocument/2006/relationships/hyperlink" Target="https://www.xe.com/currency/zar-south-african-rand" TargetMode="External"/><Relationship Id="rId39" Type="http://schemas.openxmlformats.org/officeDocument/2006/relationships/hyperlink" Target="https://www.xe.com/currency/cop-colombian-peso" TargetMode="External"/><Relationship Id="rId109" Type="http://schemas.openxmlformats.org/officeDocument/2006/relationships/hyperlink" Target="https://www.xe.com/currency/mga-malagasy-ariary" TargetMode="External"/><Relationship Id="rId34" Type="http://schemas.openxmlformats.org/officeDocument/2006/relationships/hyperlink" Target="https://www.xe.com/currency/ils-israeli-shekel" TargetMode="External"/><Relationship Id="rId50" Type="http://schemas.openxmlformats.org/officeDocument/2006/relationships/hyperlink" Target="https://www.xe.com/currency/uah-ukrainian-hryvnia" TargetMode="External"/><Relationship Id="rId55" Type="http://schemas.openxmlformats.org/officeDocument/2006/relationships/hyperlink" Target="https://www.xe.com/currency/bdt-bangladeshi-taka" TargetMode="External"/><Relationship Id="rId76" Type="http://schemas.openxmlformats.org/officeDocument/2006/relationships/hyperlink" Target="https://www.xe.com/currency/ghs-ghanaian-cedi" TargetMode="External"/><Relationship Id="rId97" Type="http://schemas.openxmlformats.org/officeDocument/2006/relationships/hyperlink" Target="https://www.xe.com/currency/etb-ethiopian-birr" TargetMode="External"/><Relationship Id="rId104" Type="http://schemas.openxmlformats.org/officeDocument/2006/relationships/hyperlink" Target="https://www.xe.com/currency/kzt-kazakhstani-tenge" TargetMode="External"/><Relationship Id="rId120" Type="http://schemas.openxmlformats.org/officeDocument/2006/relationships/hyperlink" Target="https://www.xe.com/currency/mwk-malawian-kwacha" TargetMode="External"/><Relationship Id="rId125" Type="http://schemas.openxmlformats.org/officeDocument/2006/relationships/hyperlink" Target="https://www.xe.com/currency/gnf-guinean-franc" TargetMode="External"/><Relationship Id="rId141" Type="http://schemas.openxmlformats.org/officeDocument/2006/relationships/hyperlink" Target="https://www.xe.com/currency/mkd-macedonian-denar" TargetMode="External"/><Relationship Id="rId146" Type="http://schemas.openxmlformats.org/officeDocument/2006/relationships/hyperlink" Target="https://www.xe.com/currency/cve-cape-verdean-escudo" TargetMode="External"/><Relationship Id="rId167" Type="http://schemas.openxmlformats.org/officeDocument/2006/relationships/hyperlink" Target="https://www.xe.com/currency/zmw-zambian-kwacha" TargetMode="External"/><Relationship Id="rId7" Type="http://schemas.openxmlformats.org/officeDocument/2006/relationships/hyperlink" Target="https://www.xe.com/currency/sgd-singapore-dollar" TargetMode="External"/><Relationship Id="rId71" Type="http://schemas.openxmlformats.org/officeDocument/2006/relationships/hyperlink" Target="https://www.xe.com/currency/crc-costa-rican-colon" TargetMode="External"/><Relationship Id="rId92" Type="http://schemas.openxmlformats.org/officeDocument/2006/relationships/hyperlink" Target="https://www.xe.com/currency/lak-lao-kip" TargetMode="External"/><Relationship Id="rId162" Type="http://schemas.openxmlformats.org/officeDocument/2006/relationships/hyperlink" Target="https://www.xe.com/currency/jep-jersey-pound" TargetMode="External"/><Relationship Id="rId2" Type="http://schemas.openxmlformats.org/officeDocument/2006/relationships/hyperlink" Target="https://www.xe.com/currency/eur-euro" TargetMode="External"/><Relationship Id="rId29" Type="http://schemas.openxmlformats.org/officeDocument/2006/relationships/hyperlink" Target="https://www.xe.com/currency/nok-norwegian-krone" TargetMode="External"/><Relationship Id="rId24" Type="http://schemas.openxmlformats.org/officeDocument/2006/relationships/hyperlink" Target="https://www.xe.com/currency/try-turkish-lira" TargetMode="External"/><Relationship Id="rId40" Type="http://schemas.openxmlformats.org/officeDocument/2006/relationships/hyperlink" Target="https://www.xe.com/currency/clp-chilean-peso" TargetMode="External"/><Relationship Id="rId45" Type="http://schemas.openxmlformats.org/officeDocument/2006/relationships/hyperlink" Target="https://www.xe.com/currency/mad-moroccan-dirham" TargetMode="External"/><Relationship Id="rId66" Type="http://schemas.openxmlformats.org/officeDocument/2006/relationships/hyperlink" Target="https://www.xe.com/currency/dzd-algerian-dinar" TargetMode="External"/><Relationship Id="rId87" Type="http://schemas.openxmlformats.org/officeDocument/2006/relationships/hyperlink" Target="https://www.xe.com/currency/npr-nepalese-rupee" TargetMode="External"/><Relationship Id="rId110" Type="http://schemas.openxmlformats.org/officeDocument/2006/relationships/hyperlink" Target="https://www.xe.com/currency/kyd-caymanian-dollar" TargetMode="External"/><Relationship Id="rId115" Type="http://schemas.openxmlformats.org/officeDocument/2006/relationships/hyperlink" Target="https://www.xe.com/currency/sbd-solomon-islander-dollar" TargetMode="External"/><Relationship Id="rId131" Type="http://schemas.openxmlformats.org/officeDocument/2006/relationships/hyperlink" Target="https://www.xe.com/currency/kpw-north-korean-won" TargetMode="External"/><Relationship Id="rId136" Type="http://schemas.openxmlformats.org/officeDocument/2006/relationships/hyperlink" Target="https://www.xe.com/currency/gip-gibraltar-pound" TargetMode="External"/><Relationship Id="rId157" Type="http://schemas.openxmlformats.org/officeDocument/2006/relationships/hyperlink" Target="https://www.xe.com/currency/wst-samoan-tala" TargetMode="External"/><Relationship Id="rId61" Type="http://schemas.openxmlformats.org/officeDocument/2006/relationships/hyperlink" Target="https://www.xe.com/currency/ves-venezuelan-bol&#237;var" TargetMode="External"/><Relationship Id="rId82" Type="http://schemas.openxmlformats.org/officeDocument/2006/relationships/hyperlink" Target="https://www.xe.com/currency/ttd-trinidadian-dollar" TargetMode="External"/><Relationship Id="rId152" Type="http://schemas.openxmlformats.org/officeDocument/2006/relationships/hyperlink" Target="https://www.xe.com/currency/rwf-rwandan-franc" TargetMode="External"/><Relationship Id="rId19" Type="http://schemas.openxmlformats.org/officeDocument/2006/relationships/hyperlink" Target="https://www.xe.com/currency/php-philippine-peso" TargetMode="External"/><Relationship Id="rId14" Type="http://schemas.openxmlformats.org/officeDocument/2006/relationships/hyperlink" Target="https://www.xe.com/currency/huf-hungarian-forint" TargetMode="External"/><Relationship Id="rId30" Type="http://schemas.openxmlformats.org/officeDocument/2006/relationships/hyperlink" Target="https://www.xe.com/currency/kwd-kuwaiti-dinar" TargetMode="External"/><Relationship Id="rId35" Type="http://schemas.openxmlformats.org/officeDocument/2006/relationships/hyperlink" Target="https://www.xe.com/currency/pln-polish-zloty" TargetMode="External"/><Relationship Id="rId56" Type="http://schemas.openxmlformats.org/officeDocument/2006/relationships/hyperlink" Target="https://www.xe.com/currency/pen-peruvian-sol" TargetMode="External"/><Relationship Id="rId77" Type="http://schemas.openxmlformats.org/officeDocument/2006/relationships/hyperlink" Target="https://www.xe.com/currency/aoa-angolan-kwanza" TargetMode="External"/><Relationship Id="rId100" Type="http://schemas.openxmlformats.org/officeDocument/2006/relationships/hyperlink" Target="https://www.xe.com/currency/sdg-sudanese-pound" TargetMode="External"/><Relationship Id="rId105" Type="http://schemas.openxmlformats.org/officeDocument/2006/relationships/hyperlink" Target="https://www.xe.com/currency/pab-panamanian-balboa" TargetMode="External"/><Relationship Id="rId126" Type="http://schemas.openxmlformats.org/officeDocument/2006/relationships/hyperlink" Target="https://www.xe.com/currency/mvr-maldivian-rufiyaa" TargetMode="External"/><Relationship Id="rId147" Type="http://schemas.openxmlformats.org/officeDocument/2006/relationships/hyperlink" Target="https://www.xe.com/currency/srd-surinamese-dollar" TargetMode="External"/><Relationship Id="rId168" Type="http://schemas.openxmlformats.org/officeDocument/2006/relationships/table" Target="../tables/table1.xml"/><Relationship Id="rId8" Type="http://schemas.openxmlformats.org/officeDocument/2006/relationships/hyperlink" Target="https://www.xe.com/currency/chf-swiss-franc" TargetMode="External"/><Relationship Id="rId51" Type="http://schemas.openxmlformats.org/officeDocument/2006/relationships/hyperlink" Target="https://www.xe.com/currency/ngn-nigerian-naira" TargetMode="External"/><Relationship Id="rId72" Type="http://schemas.openxmlformats.org/officeDocument/2006/relationships/hyperlink" Target="https://www.xe.com/currency/syp-syrian-pound" TargetMode="External"/><Relationship Id="rId93" Type="http://schemas.openxmlformats.org/officeDocument/2006/relationships/hyperlink" Target="https://www.xe.com/currency/bnd-bruneian-dollar" TargetMode="External"/><Relationship Id="rId98" Type="http://schemas.openxmlformats.org/officeDocument/2006/relationships/hyperlink" Target="https://www.xe.com/currency/nad-namibian-dollar" TargetMode="External"/><Relationship Id="rId121" Type="http://schemas.openxmlformats.org/officeDocument/2006/relationships/hyperlink" Target="https://www.xe.com/currency/gmd-gambian-dalasi" TargetMode="External"/><Relationship Id="rId142" Type="http://schemas.openxmlformats.org/officeDocument/2006/relationships/hyperlink" Target="https://www.xe.com/currency/vuv-ni-vanuatu-vatu" TargetMode="External"/><Relationship Id="rId163" Type="http://schemas.openxmlformats.org/officeDocument/2006/relationships/hyperlink" Target="https://www.xe.com/currency/tmt-turkmenistani-manat" TargetMode="External"/><Relationship Id="rId3" Type="http://schemas.openxmlformats.org/officeDocument/2006/relationships/hyperlink" Target="https://www.xe.com/currency/gbp-british-pound" TargetMode="External"/><Relationship Id="rId25" Type="http://schemas.openxmlformats.org/officeDocument/2006/relationships/hyperlink" Target="https://www.xe.com/currency/kes-kenyan-shilling" TargetMode="External"/><Relationship Id="rId46" Type="http://schemas.openxmlformats.org/officeDocument/2006/relationships/hyperlink" Target="https://www.xe.com/currency/jod-jordanian-dinar" TargetMode="External"/><Relationship Id="rId67" Type="http://schemas.openxmlformats.org/officeDocument/2006/relationships/hyperlink" Target="https://www.xe.com/currency/irr-iranian-rial" TargetMode="External"/><Relationship Id="rId116" Type="http://schemas.openxmlformats.org/officeDocument/2006/relationships/hyperlink" Target="https://www.xe.com/currency/azn-azerbaijan-manat" TargetMode="External"/><Relationship Id="rId137" Type="http://schemas.openxmlformats.org/officeDocument/2006/relationships/hyperlink" Target="https://www.xe.com/currency/xpt-platinum-ounce" TargetMode="External"/><Relationship Id="rId158" Type="http://schemas.openxmlformats.org/officeDocument/2006/relationships/hyperlink" Target="https://www.xe.com/currency/spl-seborgan-luigino" TargetMode="External"/><Relationship Id="rId20" Type="http://schemas.openxmlformats.org/officeDocument/2006/relationships/hyperlink" Target="https://www.xe.com/currency/sek-swedish-krona" TargetMode="External"/><Relationship Id="rId41" Type="http://schemas.openxmlformats.org/officeDocument/2006/relationships/hyperlink" Target="https://www.xe.com/currency/twd-taiwan-new-dollar" TargetMode="External"/><Relationship Id="rId62" Type="http://schemas.openxmlformats.org/officeDocument/2006/relationships/hyperlink" Target="https://www.xe.com/currency/byn-belarusian-ruble" TargetMode="External"/><Relationship Id="rId83" Type="http://schemas.openxmlformats.org/officeDocument/2006/relationships/hyperlink" Target="https://www.xe.com/currency/tzs-tanzanian-shilling" TargetMode="External"/><Relationship Id="rId88" Type="http://schemas.openxmlformats.org/officeDocument/2006/relationships/hyperlink" Target="https://www.xe.com/currency/bob-bolivian-bol&#237;viano" TargetMode="External"/><Relationship Id="rId111" Type="http://schemas.openxmlformats.org/officeDocument/2006/relationships/hyperlink" Target="https://www.xe.com/currency/mzn-mozambican-metical" TargetMode="External"/><Relationship Id="rId132" Type="http://schemas.openxmlformats.org/officeDocument/2006/relationships/hyperlink" Target="https://www.xe.com/currency/mmk-burmese-kyat" TargetMode="External"/><Relationship Id="rId153" Type="http://schemas.openxmlformats.org/officeDocument/2006/relationships/hyperlink" Target="https://www.xe.com/currency/awg-aruban-or-dutch-guilder" TargetMode="External"/><Relationship Id="rId15" Type="http://schemas.openxmlformats.org/officeDocument/2006/relationships/hyperlink" Target="https://www.xe.com/currency/aed-emirati-dirham" TargetMode="External"/><Relationship Id="rId36" Type="http://schemas.openxmlformats.org/officeDocument/2006/relationships/hyperlink" Target="https://www.xe.com/currency/qar-qatari-riyal" TargetMode="External"/><Relationship Id="rId57" Type="http://schemas.openxmlformats.org/officeDocument/2006/relationships/hyperlink" Target="https://www.xe.com/currency/gel-georgian-lari" TargetMode="External"/><Relationship Id="rId106" Type="http://schemas.openxmlformats.org/officeDocument/2006/relationships/hyperlink" Target="https://www.xe.com/currency/bam-bosnian-convertible-mark" TargetMode="External"/><Relationship Id="rId127" Type="http://schemas.openxmlformats.org/officeDocument/2006/relationships/hyperlink" Target="https://www.xe.com/currency/mnt-mongolian-tughrik" TargetMode="External"/><Relationship Id="rId10" Type="http://schemas.openxmlformats.org/officeDocument/2006/relationships/hyperlink" Target="https://www.xe.com/currency/jpy-japanese-yen" TargetMode="External"/><Relationship Id="rId31" Type="http://schemas.openxmlformats.org/officeDocument/2006/relationships/hyperlink" Target="https://www.xe.com/currency/rub-russian-ruble" TargetMode="External"/><Relationship Id="rId52" Type="http://schemas.openxmlformats.org/officeDocument/2006/relationships/hyperlink" Target="https://www.xe.com/currency/tnd-tunisian-dinar" TargetMode="External"/><Relationship Id="rId73" Type="http://schemas.openxmlformats.org/officeDocument/2006/relationships/hyperlink" Target="https://www.xe.com/currency/lyd-libyan-dinar" TargetMode="External"/><Relationship Id="rId78" Type="http://schemas.openxmlformats.org/officeDocument/2006/relationships/hyperlink" Target="https://www.xe.com/currency/uyu-uruguayan-peso" TargetMode="External"/><Relationship Id="rId94" Type="http://schemas.openxmlformats.org/officeDocument/2006/relationships/hyperlink" Target="https://www.xe.com/currency/bwp-botswana-pula" TargetMode="External"/><Relationship Id="rId99" Type="http://schemas.openxmlformats.org/officeDocument/2006/relationships/hyperlink" Target="https://www.xe.com/currency/pgk-papua-new-guinean-kina" TargetMode="External"/><Relationship Id="rId101" Type="http://schemas.openxmlformats.org/officeDocument/2006/relationships/hyperlink" Target="https://www.xe.com/currency/mop-macau-pataca" TargetMode="External"/><Relationship Id="rId122" Type="http://schemas.openxmlformats.org/officeDocument/2006/relationships/hyperlink" Target="https://www.xe.com/currency/bif-burundian-franc" TargetMode="External"/><Relationship Id="rId143" Type="http://schemas.openxmlformats.org/officeDocument/2006/relationships/hyperlink" Target="https://www.xe.com/currency/mru-mauritanian-ouguiya" TargetMode="External"/><Relationship Id="rId148" Type="http://schemas.openxmlformats.org/officeDocument/2006/relationships/hyperlink" Target="https://www.xe.com/currency/xpd-palladium-ounce" TargetMode="External"/><Relationship Id="rId164" Type="http://schemas.openxmlformats.org/officeDocument/2006/relationships/hyperlink" Target="https://www.xe.com/currency/tvd-tuvaluan-dollar" TargetMode="External"/><Relationship Id="rId4" Type="http://schemas.openxmlformats.org/officeDocument/2006/relationships/hyperlink" Target="https://www.xe.com/currency/inr-indian-rupee" TargetMode="External"/><Relationship Id="rId9" Type="http://schemas.openxmlformats.org/officeDocument/2006/relationships/hyperlink" Target="https://www.xe.com/currency/myr-malaysian-ringgit" TargetMode="External"/><Relationship Id="rId26" Type="http://schemas.openxmlformats.org/officeDocument/2006/relationships/hyperlink" Target="https://www.xe.com/currency/krw-south-korean-won" TargetMode="External"/><Relationship Id="rId47" Type="http://schemas.openxmlformats.org/officeDocument/2006/relationships/hyperlink" Target="https://www.xe.com/currency/bhd-bahraini-dinar" TargetMode="External"/><Relationship Id="rId68" Type="http://schemas.openxmlformats.org/officeDocument/2006/relationships/hyperlink" Target="https://www.xe.com/currency/dop-dominican-peso" TargetMode="External"/><Relationship Id="rId89" Type="http://schemas.openxmlformats.org/officeDocument/2006/relationships/hyperlink" Target="https://www.xe.com/currency/zwd-zimbabwean-dollar" TargetMode="External"/><Relationship Id="rId112" Type="http://schemas.openxmlformats.org/officeDocument/2006/relationships/hyperlink" Target="https://www.xe.com/currency/rsd-serbian-dinar" TargetMode="External"/><Relationship Id="rId133" Type="http://schemas.openxmlformats.org/officeDocument/2006/relationships/hyperlink" Target="https://www.xe.com/currency/lsl-basotho-loti" TargetMode="External"/><Relationship Id="rId154" Type="http://schemas.openxmlformats.org/officeDocument/2006/relationships/hyperlink" Target="https://www.xe.com/currency/djf-djiboutian-franc" TargetMode="External"/><Relationship Id="rId16" Type="http://schemas.openxmlformats.org/officeDocument/2006/relationships/hyperlink" Target="https://www.xe.com/currency/hkd-hong-kong-dollar" TargetMode="External"/><Relationship Id="rId37" Type="http://schemas.openxmlformats.org/officeDocument/2006/relationships/hyperlink" Target="https://www.xe.com/currency/xau-gold-ounce" TargetMode="External"/><Relationship Id="rId58" Type="http://schemas.openxmlformats.org/officeDocument/2006/relationships/hyperlink" Target="https://www.xe.com/currency/xaf-central-african-cfa-franc-beac" TargetMode="External"/><Relationship Id="rId79" Type="http://schemas.openxmlformats.org/officeDocument/2006/relationships/hyperlink" Target="https://www.xe.com/currency/afn-afghan-afghani" TargetMode="External"/><Relationship Id="rId102" Type="http://schemas.openxmlformats.org/officeDocument/2006/relationships/hyperlink" Target="https://www.xe.com/currency/nio-nicaraguan-cordoba" TargetMode="External"/><Relationship Id="rId123" Type="http://schemas.openxmlformats.org/officeDocument/2006/relationships/hyperlink" Target="https://www.xe.com/currency/sos-somali-shilling" TargetMode="External"/><Relationship Id="rId144" Type="http://schemas.openxmlformats.org/officeDocument/2006/relationships/hyperlink" Target="https://www.xe.com/currency/ang-dutch-guilder" TargetMode="External"/><Relationship Id="rId90" Type="http://schemas.openxmlformats.org/officeDocument/2006/relationships/hyperlink" Target="https://www.xe.com/currency/bbd-barbadian-or-bajan-dollar" TargetMode="External"/><Relationship Id="rId165" Type="http://schemas.openxmlformats.org/officeDocument/2006/relationships/hyperlink" Target="https://www.xe.com/currency/imp-isle-of-man-pound" TargetMode="External"/><Relationship Id="rId27" Type="http://schemas.openxmlformats.org/officeDocument/2006/relationships/hyperlink" Target="https://www.xe.com/currency/egp-egyptian-pound" TargetMode="External"/><Relationship Id="rId48" Type="http://schemas.openxmlformats.org/officeDocument/2006/relationships/hyperlink" Target="https://www.xe.com/currency/xof-cfa-franc" TargetMode="External"/><Relationship Id="rId69" Type="http://schemas.openxmlformats.org/officeDocument/2006/relationships/hyperlink" Target="https://www.xe.com/currency/isk-icelandic-krona" TargetMode="External"/><Relationship Id="rId113" Type="http://schemas.openxmlformats.org/officeDocument/2006/relationships/hyperlink" Target="https://www.xe.com/currency/scr-seychellois-rupee" TargetMode="External"/><Relationship Id="rId134" Type="http://schemas.openxmlformats.org/officeDocument/2006/relationships/hyperlink" Target="https://www.xe.com/currency/lrd-liberian-dollar" TargetMode="External"/><Relationship Id="rId80" Type="http://schemas.openxmlformats.org/officeDocument/2006/relationships/hyperlink" Target="https://www.xe.com/currency/lbp-lebanese-pound" TargetMode="External"/><Relationship Id="rId155" Type="http://schemas.openxmlformats.org/officeDocument/2006/relationships/hyperlink" Target="https://www.xe.com/currency/btn-bhutanese-ngultru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S19"/>
  <sheetViews>
    <sheetView showGridLines="0" workbookViewId="0">
      <selection activeCell="D31" sqref="D31"/>
    </sheetView>
  </sheetViews>
  <sheetFormatPr defaultColWidth="9.1796875" defaultRowHeight="14.5" x14ac:dyDescent="0.35"/>
  <cols>
    <col min="1" max="1" width="9.1796875" style="118" customWidth="1"/>
    <col min="2" max="2" width="32" style="125" customWidth="1"/>
    <col min="3" max="3" width="13.54296875" style="118" customWidth="1"/>
    <col min="4" max="4" width="15" style="118" customWidth="1"/>
    <col min="5" max="5" width="7.54296875" style="118" bestFit="1" customWidth="1"/>
    <col min="6" max="6" width="14" style="118" bestFit="1" customWidth="1"/>
    <col min="7" max="7" width="9.1796875" style="118" customWidth="1"/>
    <col min="8" max="16384" width="9.1796875" style="118"/>
  </cols>
  <sheetData>
    <row r="2" spans="2:19" ht="18.5" customHeight="1" x14ac:dyDescent="0.35">
      <c r="B2" s="117" t="s">
        <v>0</v>
      </c>
    </row>
    <row r="3" spans="2:19" x14ac:dyDescent="0.35">
      <c r="B3" s="119" t="s">
        <v>1</v>
      </c>
    </row>
    <row r="4" spans="2:19" x14ac:dyDescent="0.35">
      <c r="B4" s="119" t="s">
        <v>2</v>
      </c>
    </row>
    <row r="5" spans="2:19" x14ac:dyDescent="0.35">
      <c r="B5" s="119"/>
    </row>
    <row r="6" spans="2:19" ht="15.5" customHeight="1" x14ac:dyDescent="0.35">
      <c r="B6" s="120" t="s">
        <v>3</v>
      </c>
    </row>
    <row r="7" spans="2:19" x14ac:dyDescent="0.35">
      <c r="B7" s="121" t="s">
        <v>4</v>
      </c>
    </row>
    <row r="8" spans="2:19" x14ac:dyDescent="0.35">
      <c r="B8" s="121" t="s">
        <v>5</v>
      </c>
    </row>
    <row r="9" spans="2:19" x14ac:dyDescent="0.35">
      <c r="B9" s="121" t="s">
        <v>6</v>
      </c>
    </row>
    <row r="10" spans="2:19" x14ac:dyDescent="0.35">
      <c r="B10" s="122" t="s">
        <v>7</v>
      </c>
    </row>
    <row r="11" spans="2:19" x14ac:dyDescent="0.35">
      <c r="B11" s="122" t="s">
        <v>8</v>
      </c>
    </row>
    <row r="12" spans="2:19" x14ac:dyDescent="0.35">
      <c r="B12" s="123" t="s">
        <v>9</v>
      </c>
    </row>
    <row r="13" spans="2:19" x14ac:dyDescent="0.35">
      <c r="B13" s="122" t="s">
        <v>10</v>
      </c>
    </row>
    <row r="14" spans="2:19" x14ac:dyDescent="0.35">
      <c r="B14" s="122"/>
    </row>
    <row r="15" spans="2:19" ht="15.5" customHeight="1" x14ac:dyDescent="0.35">
      <c r="B15" s="124" t="s">
        <v>11</v>
      </c>
      <c r="C15" s="127"/>
      <c r="D15" s="164"/>
      <c r="E15" s="159"/>
      <c r="F15" s="164"/>
      <c r="G15" s="159"/>
      <c r="H15" s="164"/>
      <c r="I15" s="159"/>
      <c r="J15" s="164"/>
      <c r="K15" s="159"/>
      <c r="L15" s="164"/>
      <c r="M15" s="159"/>
      <c r="N15" s="165"/>
      <c r="O15" s="159"/>
      <c r="P15" s="159"/>
      <c r="Q15" s="159"/>
      <c r="R15" s="159"/>
      <c r="S15" s="159"/>
    </row>
    <row r="16" spans="2:19" x14ac:dyDescent="0.35">
      <c r="B16" s="158" t="s">
        <v>12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</row>
    <row r="17" spans="2:19" s="42" customFormat="1" x14ac:dyDescent="0.35">
      <c r="B17" s="160" t="s">
        <v>13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2"/>
      <c r="Q17" s="161"/>
      <c r="R17" s="161"/>
      <c r="S17" s="161"/>
    </row>
    <row r="18" spans="2:19" x14ac:dyDescent="0.35">
      <c r="B18" s="163" t="s">
        <v>14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28"/>
    </row>
    <row r="19" spans="2:19" x14ac:dyDescent="0.35"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8"/>
      <c r="S19" s="128"/>
    </row>
  </sheetData>
  <sheetProtection sheet="1"/>
  <mergeCells count="10">
    <mergeCell ref="B16:S16"/>
    <mergeCell ref="B17:O17"/>
    <mergeCell ref="P17:S17"/>
    <mergeCell ref="B18:R18"/>
    <mergeCell ref="D15:E15"/>
    <mergeCell ref="F15:G15"/>
    <mergeCell ref="H15:I15"/>
    <mergeCell ref="J15:K15"/>
    <mergeCell ref="L15:M15"/>
    <mergeCell ref="N15:S15"/>
  </mergeCells>
  <pageMargins left="0.7" right="0.7" top="0.75" bottom="0.75" header="0.3" footer="0.3"/>
  <pageSetup orientation="portrait" verticalDpi="59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2">
    <tabColor rgb="FFFFFF00"/>
  </sheetPr>
  <dimension ref="A1:DM54"/>
  <sheetViews>
    <sheetView showGridLines="0" topLeftCell="R10" workbookViewId="0">
      <selection activeCell="AD12" sqref="AD12"/>
    </sheetView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147911.7597429326</v>
      </c>
      <c r="CI2" s="114">
        <f>SUM(CI12:CI12)</f>
        <v>190960.47540992012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3167948.0733671803</v>
      </c>
      <c r="AE4" s="53"/>
      <c r="AF4" s="61" t="s">
        <v>441</v>
      </c>
      <c r="AG4" s="62">
        <f>SUM(AG12:AG12)</f>
        <v>158046.92663281967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126390</v>
      </c>
      <c r="C12" s="87">
        <v>31271</v>
      </c>
      <c r="D12" s="87"/>
      <c r="E12" s="88" t="s">
        <v>858</v>
      </c>
      <c r="F12" s="112" t="s">
        <v>859</v>
      </c>
      <c r="G12" s="87" t="s">
        <v>860</v>
      </c>
      <c r="H12" s="87" t="s">
        <v>861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54" si="0">LEFT(CA12,3)</f>
        <v>E41</v>
      </c>
      <c r="O12" s="146">
        <v>39569</v>
      </c>
      <c r="P12" s="90">
        <f t="shared" ref="P12:P54" si="1">($D$5-O12)/365</f>
        <v>12.676712328767124</v>
      </c>
      <c r="Q12" s="91" t="str">
        <f t="shared" ref="Q12:Q54" ca="1" si="2">Q12</f>
        <v/>
      </c>
      <c r="R12" s="42"/>
      <c r="S12" s="92" t="s">
        <v>386</v>
      </c>
      <c r="T12" s="92" t="s">
        <v>22</v>
      </c>
      <c r="U12" s="92">
        <v>134500</v>
      </c>
      <c r="V12" s="92">
        <v>22572.727272727268</v>
      </c>
      <c r="W12" s="92"/>
      <c r="X12" s="92">
        <f t="shared" ref="X12:X54" si="3">W12+V12+U12</f>
        <v>157072.72727272726</v>
      </c>
      <c r="Y12" s="93" t="e">
        <f>VLOOKUP($B57,[12]Data!$B$12:$AV$5335,47,FALSE)</f>
        <v>#N/A</v>
      </c>
      <c r="Z12" s="93"/>
      <c r="AA12" s="94">
        <v>105000</v>
      </c>
      <c r="AB12" s="94">
        <v>25000</v>
      </c>
      <c r="AC12" s="94"/>
      <c r="AD12" s="95">
        <f t="shared" ref="AD12:AD54" si="4">AC12+AB12+AA12</f>
        <v>130000</v>
      </c>
      <c r="AE12" s="96">
        <f t="shared" ref="AE12:AE54" si="5">IFERROR(AD12/X12-1,"")</f>
        <v>-0.17235791179534665</v>
      </c>
      <c r="AF12" s="147">
        <f>IF(LOWER(T12)="ILS",12,1)*X12/VLOOKUP($T12,CPC_USDConversion_xlTbl[[Currency2]:[Units/1 USD]],2,FALSE)</f>
        <v>190960.47540992012</v>
      </c>
      <c r="AG12" s="147">
        <f>IF(LOWER(T12)="ILS",12,1)*AD12/VLOOKUP($T12,CPC_USDConversion_xlTbl[[Currency2]:[Units/1 USD]],2,FALSE)</f>
        <v>158046.92663281967</v>
      </c>
      <c r="AH12" s="97">
        <f>AF12/VLOOKUP($S12,'CP$'!$B$5:$D$74,2,FALSE)</f>
        <v>270197.30908829777</v>
      </c>
      <c r="AI12" s="97">
        <f>AG12/VLOOKUP($S12,'CP$'!$B$5:$D$74,2,FALSE)</f>
        <v>223626.66512111694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54" si="6">IFERROR(AO12/AM12,"")</f>
        <v/>
      </c>
      <c r="AQ12" s="149">
        <f t="shared" ref="AQ12:AQ54" si="7">AO12*CC12</f>
        <v>0</v>
      </c>
      <c r="AR12" s="149"/>
      <c r="AS12" s="150">
        <f t="shared" ref="AS12:AS54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29231.10679611651</v>
      </c>
      <c r="AX12" s="152"/>
      <c r="AY12" s="153">
        <v>30000</v>
      </c>
      <c r="AZ12" s="42"/>
      <c r="BA12" s="102" t="s">
        <v>862</v>
      </c>
      <c r="BB12" s="103" t="s">
        <v>562</v>
      </c>
      <c r="BC12" s="42"/>
      <c r="BD12" s="149">
        <v>96000</v>
      </c>
      <c r="BE12" s="149">
        <v>24000</v>
      </c>
      <c r="BF12" s="149"/>
      <c r="BG12" s="92">
        <f t="shared" ref="BG12:BG54" si="9">BF12+BE12+BD12</f>
        <v>120000</v>
      </c>
      <c r="BH12" s="147">
        <f>IF(LOWER(T12)="ILS",12,1)*BG12/VLOOKUP($T12,CPC_USDConversion_xlTbl[[Currency2]:[Units/1 USD]],2,FALSE)</f>
        <v>145889.47073798737</v>
      </c>
      <c r="BI12" s="154">
        <f>BH12/VLOOKUP($S12,'CP$'!$B$5:$D$74,2,FALSE)</f>
        <v>206424.61395795408</v>
      </c>
      <c r="BJ12" s="104">
        <v>90000</v>
      </c>
      <c r="BK12" s="104">
        <v>135000</v>
      </c>
      <c r="BL12" s="105">
        <f t="shared" ref="BL12:BL54" si="10">IFERROR(U12/X12,"")</f>
        <v>0.85629123741173752</v>
      </c>
      <c r="BM12" s="105">
        <f t="shared" ref="BM12:BM54" si="11">IFERROR(V12/X12,"")</f>
        <v>0.14370876258826251</v>
      </c>
      <c r="BN12" s="105">
        <f t="shared" ref="BN12:BN54" si="12">IFERROR(W12/X12,"")</f>
        <v>0</v>
      </c>
      <c r="BO12" s="105">
        <f t="shared" ref="BO12:BO54" si="13">IFERROR(AA12/AD12,"")</f>
        <v>0.80769230769230771</v>
      </c>
      <c r="BP12" s="105">
        <f t="shared" ref="BP12:BP54" si="14">IFERROR(AB12/AD12,"")</f>
        <v>0.19230769230769232</v>
      </c>
      <c r="BQ12" s="105">
        <f t="shared" ref="BQ12:BQ54" si="15">IFERROR(AC12/AD12,"")</f>
        <v>0</v>
      </c>
      <c r="BR12" s="91">
        <v>5</v>
      </c>
      <c r="BS12" s="91">
        <v>5</v>
      </c>
      <c r="BT12" s="91"/>
      <c r="BU12" s="91">
        <f>Q57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54" si="16">IF(P12&gt;1,1,P12)*CB12</f>
        <v>1</v>
      </c>
      <c r="CD12" s="107"/>
      <c r="CE12" s="152">
        <v>62972.72</v>
      </c>
      <c r="CF12" s="68"/>
      <c r="CG12" s="149">
        <v>121663.41463414631</v>
      </c>
      <c r="CH12" s="147">
        <f>IF(LOWER(T12)="ILS",12,1)*CG12/VLOOKUP($T12,CPC_USDConversion_xlTbl[[Currency2]:[Units/1 USD]],2,FALSE)</f>
        <v>147911.7597429326</v>
      </c>
      <c r="CI12" s="155">
        <f t="shared" ref="CI12:CI54" si="17">AF12</f>
        <v>190960.47540992012</v>
      </c>
      <c r="CJ12" s="155">
        <f t="shared" ref="CJ12:CJ54" si="18">IFERROR(CI12-CH12,"")</f>
        <v>43048.715666987526</v>
      </c>
      <c r="CK12" s="104">
        <f t="shared" ref="CK12:CK54" si="19">ROUND(AN12*CC12,-2)</f>
        <v>0</v>
      </c>
      <c r="CL12" s="147">
        <f>CK12/VLOOKUP($T12,'USD Converstion'!$C$7:$D$174,2,FALSE)</f>
        <v>0</v>
      </c>
      <c r="CM12" s="108">
        <f t="shared" ref="CM12:CM54" si="20">IF(AD12&gt;X12,1,0)</f>
        <v>0</v>
      </c>
      <c r="CN12" s="155">
        <f t="shared" ref="CN12:CN54" si="21">IF(CM12&gt;0,AG12,0)</f>
        <v>0</v>
      </c>
      <c r="CO12" s="155">
        <f t="shared" ref="CO12:CO54" si="22">IF(CM12=0,0,AF12)</f>
        <v>0</v>
      </c>
      <c r="CP12" s="109">
        <f>IF(CN57=0,0,AF57)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54" si="23">AT12</f>
        <v>0</v>
      </c>
      <c r="CT12" s="152">
        <f>AT57</f>
        <v>0</v>
      </c>
      <c r="CU12" s="157"/>
      <c r="CV12" s="108">
        <f t="shared" ref="CV12:CV54" si="24">IF(AX12&gt;0,1,0)</f>
        <v>0</v>
      </c>
      <c r="CW12" s="108">
        <f t="shared" ref="CW12:CW54" si="25">IF(AY12&gt;0,1,0)</f>
        <v>1</v>
      </c>
      <c r="CX12" s="42">
        <f>IF(AY57&gt;0,1,0)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121628</v>
      </c>
      <c r="C13" s="87">
        <v>88458</v>
      </c>
      <c r="D13" s="87">
        <v>48890</v>
      </c>
      <c r="E13" s="88" t="s">
        <v>863</v>
      </c>
      <c r="F13" s="112" t="s">
        <v>567</v>
      </c>
      <c r="G13" s="87" t="s">
        <v>860</v>
      </c>
      <c r="H13" s="87" t="s">
        <v>861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42583</v>
      </c>
      <c r="P13" s="90">
        <f t="shared" si="1"/>
        <v>4.419178082191781</v>
      </c>
      <c r="Q13" s="91" t="str">
        <f t="shared" ca="1" si="2"/>
        <v/>
      </c>
      <c r="R13" s="42"/>
      <c r="S13" s="92" t="s">
        <v>386</v>
      </c>
      <c r="T13" s="92" t="s">
        <v>22</v>
      </c>
      <c r="U13" s="92">
        <v>112500</v>
      </c>
      <c r="V13" s="92">
        <v>18572.727272727268</v>
      </c>
      <c r="W13" s="92"/>
      <c r="X13" s="92">
        <f t="shared" si="3"/>
        <v>131072.72727272726</v>
      </c>
      <c r="Y13" s="93" t="e">
        <f>VLOOKUP($B287,[12]Data!$B$12:$AV$5335,47,FALSE)</f>
        <v>#N/A</v>
      </c>
      <c r="Z13" s="93"/>
      <c r="AA13" s="94">
        <v>85000</v>
      </c>
      <c r="AB13" s="94">
        <v>25000</v>
      </c>
      <c r="AC13" s="94"/>
      <c r="AD13" s="95">
        <f t="shared" si="4"/>
        <v>110000</v>
      </c>
      <c r="AE13" s="96">
        <f t="shared" si="5"/>
        <v>-0.1607712581495353</v>
      </c>
      <c r="AF13" s="147">
        <f>IF(LOWER(T13)="ILS",12,1)*X13/VLOOKUP($T13,CPC_USDConversion_xlTbl[[Currency2]:[Units/1 USD]],2,FALSE)</f>
        <v>159351.09008335619</v>
      </c>
      <c r="AG13" s="147">
        <f>IF(LOWER(T13)="ILS",12,1)*AD13/VLOOKUP($T13,CPC_USDConversion_xlTbl[[Currency2]:[Units/1 USD]],2,FALSE)</f>
        <v>133732.01484315511</v>
      </c>
      <c r="AH13" s="97">
        <f>AF13/VLOOKUP($S13,'CP$'!$B$5:$D$74,2,FALSE)</f>
        <v>225471.97606407438</v>
      </c>
      <c r="AI13" s="97">
        <f>AG13/VLOOKUP($S13,'CP$'!$B$5:$D$74,2,FALSE)</f>
        <v>189222.56279479127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>
        <v>20000</v>
      </c>
      <c r="AZ13" s="42"/>
      <c r="BA13" s="102" t="s">
        <v>864</v>
      </c>
      <c r="BB13" s="103" t="s">
        <v>562</v>
      </c>
      <c r="BC13" s="42"/>
      <c r="BD13" s="149">
        <v>80000</v>
      </c>
      <c r="BE13" s="149">
        <v>20000</v>
      </c>
      <c r="BF13" s="149"/>
      <c r="BG13" s="92">
        <f t="shared" si="9"/>
        <v>100000</v>
      </c>
      <c r="BH13" s="147">
        <f>IF(LOWER(T13)="ILS",12,1)*BG13/VLOOKUP($T13,CPC_USDConversion_xlTbl[[Currency2]:[Units/1 USD]],2,FALSE)</f>
        <v>121574.55894832281</v>
      </c>
      <c r="BI13" s="154">
        <f>BH13/VLOOKUP($S13,'CP$'!$B$5:$D$74,2,FALSE)</f>
        <v>172020.51163162841</v>
      </c>
      <c r="BJ13" s="104">
        <v>90000</v>
      </c>
      <c r="BK13" s="104">
        <v>135000</v>
      </c>
      <c r="BL13" s="105">
        <f t="shared" si="10"/>
        <v>0.85830212234706627</v>
      </c>
      <c r="BM13" s="105">
        <f t="shared" si="11"/>
        <v>0.14169787765293382</v>
      </c>
      <c r="BN13" s="105">
        <f t="shared" si="12"/>
        <v>0</v>
      </c>
      <c r="BO13" s="105">
        <f t="shared" si="13"/>
        <v>0.77272727272727271</v>
      </c>
      <c r="BP13" s="105">
        <f t="shared" si="14"/>
        <v>0.22727272727272727</v>
      </c>
      <c r="BQ13" s="105">
        <f t="shared" si="15"/>
        <v>0</v>
      </c>
      <c r="BR13" s="91">
        <v>3</v>
      </c>
      <c r="BS13" s="91">
        <v>4</v>
      </c>
      <c r="BT13" s="91"/>
      <c r="BU13" s="91">
        <f>Q287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41782.28</v>
      </c>
      <c r="CF13" s="68"/>
      <c r="CG13" s="149">
        <v>100200</v>
      </c>
      <c r="CH13" s="147">
        <f>IF(LOWER(T13)="ILS",12,1)*CG13/VLOOKUP($T13,CPC_USDConversion_xlTbl[[Currency2]:[Units/1 USD]],2,FALSE)</f>
        <v>121817.70806621946</v>
      </c>
      <c r="CI13" s="155">
        <f t="shared" si="17"/>
        <v>159351.09008335619</v>
      </c>
      <c r="CJ13" s="155">
        <f t="shared" si="18"/>
        <v>37533.382017136726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IF(CN287=0,0,AF287)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AT287</f>
        <v>0</v>
      </c>
      <c r="CU13" s="157"/>
      <c r="CV13" s="108">
        <f t="shared" si="24"/>
        <v>0</v>
      </c>
      <c r="CW13" s="108">
        <f t="shared" si="25"/>
        <v>1</v>
      </c>
      <c r="CX13" s="42">
        <f>IF(AY287&gt;0,1,0)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103157</v>
      </c>
      <c r="C14" s="87">
        <v>39189</v>
      </c>
      <c r="D14" s="87">
        <v>63241</v>
      </c>
      <c r="E14" s="88" t="s">
        <v>865</v>
      </c>
      <c r="F14" s="112" t="s">
        <v>567</v>
      </c>
      <c r="G14" s="87" t="s">
        <v>860</v>
      </c>
      <c r="H14" s="87" t="s">
        <v>861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E51</v>
      </c>
      <c r="O14" s="146">
        <v>43466</v>
      </c>
      <c r="P14" s="90">
        <f t="shared" si="1"/>
        <v>2</v>
      </c>
      <c r="Q14" s="91" t="str">
        <f t="shared" ca="1" si="2"/>
        <v/>
      </c>
      <c r="R14" s="42"/>
      <c r="S14" s="92" t="s">
        <v>386</v>
      </c>
      <c r="T14" s="92" t="s">
        <v>22</v>
      </c>
      <c r="U14" s="92">
        <v>129500</v>
      </c>
      <c r="V14" s="92">
        <v>22118.18181818182</v>
      </c>
      <c r="W14" s="92"/>
      <c r="X14" s="92">
        <f t="shared" si="3"/>
        <v>151618.18181818182</v>
      </c>
      <c r="Y14" s="93" t="e">
        <f>VLOOKUP($B297,[12]Data!$B$12:$AV$5335,47,FALSE)</f>
        <v>#N/A</v>
      </c>
      <c r="Z14" s="93" t="e">
        <f>VLOOKUP($B297,[12]Data!$B$12:$AV$5335,41,FALSE)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184329.13583092071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260814.37209020896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14665.76699029126</v>
      </c>
      <c r="AX14" s="152"/>
      <c r="AY14" s="153"/>
      <c r="AZ14" s="42"/>
      <c r="BA14" s="102" t="s">
        <v>866</v>
      </c>
      <c r="BB14" s="103" t="s">
        <v>562</v>
      </c>
      <c r="BC14" s="42"/>
      <c r="BD14" s="149">
        <v>84000</v>
      </c>
      <c r="BE14" s="149">
        <v>21000</v>
      </c>
      <c r="BF14" s="149"/>
      <c r="BG14" s="92">
        <f t="shared" si="9"/>
        <v>105000</v>
      </c>
      <c r="BH14" s="147">
        <f>IF(LOWER(T14)="ILS",12,1)*BG14/VLOOKUP($T14,CPC_USDConversion_xlTbl[[Currency2]:[Units/1 USD]],2,FALSE)</f>
        <v>127653.28689573896</v>
      </c>
      <c r="BI14" s="154">
        <f>BH14/VLOOKUP($S14,'CP$'!$B$5:$D$74,2,FALSE)</f>
        <v>180621.53721320984</v>
      </c>
      <c r="BJ14" s="104">
        <v>70000</v>
      </c>
      <c r="BK14" s="104">
        <v>115000</v>
      </c>
      <c r="BL14" s="105">
        <f t="shared" si="10"/>
        <v>0.85411919894471755</v>
      </c>
      <c r="BM14" s="105">
        <f t="shared" si="11"/>
        <v>0.14588080105528242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4</v>
      </c>
      <c r="BT14" s="91"/>
      <c r="BU14" s="91">
        <f>Q297</f>
        <v>0</v>
      </c>
      <c r="BV14" s="91"/>
      <c r="BW14" s="91"/>
      <c r="BX14" s="91"/>
      <c r="BY14" s="91"/>
      <c r="BZ14" s="91" t="s">
        <v>563</v>
      </c>
      <c r="CA14" s="106" t="s">
        <v>568</v>
      </c>
      <c r="CB14" s="101">
        <v>1</v>
      </c>
      <c r="CC14" s="107">
        <f t="shared" si="16"/>
        <v>1</v>
      </c>
      <c r="CD14" s="107"/>
      <c r="CE14" s="152">
        <v>28373.64</v>
      </c>
      <c r="CF14" s="68"/>
      <c r="CG14" s="149">
        <v>117273.1707317073</v>
      </c>
      <c r="CH14" s="147">
        <f>IF(LOWER(T14)="ILS",12,1)*CG14/VLOOKUP($T14,CPC_USDConversion_xlTbl[[Currency2]:[Units/1 USD]],2,FALSE)</f>
        <v>142574.34008178674</v>
      </c>
      <c r="CI14" s="155">
        <f t="shared" si="17"/>
        <v>184329.13583092071</v>
      </c>
      <c r="CJ14" s="155">
        <f t="shared" si="18"/>
        <v>41754.795749133977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IF(CN297=0,0,AF297)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AT297</f>
        <v>0</v>
      </c>
      <c r="CU14" s="157"/>
      <c r="CV14" s="108">
        <f t="shared" si="24"/>
        <v>0</v>
      </c>
      <c r="CW14" s="108">
        <f t="shared" si="25"/>
        <v>0</v>
      </c>
      <c r="CX14" s="42">
        <f>IF(AY297&gt;0,1,0)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133927</v>
      </c>
      <c r="C15" s="87">
        <v>62666</v>
      </c>
      <c r="D15" s="87"/>
      <c r="E15" s="88" t="s">
        <v>867</v>
      </c>
      <c r="F15" s="112" t="s">
        <v>868</v>
      </c>
      <c r="G15" s="87" t="s">
        <v>860</v>
      </c>
      <c r="H15" s="87" t="s">
        <v>861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36982</v>
      </c>
      <c r="P15" s="90">
        <f t="shared" si="1"/>
        <v>19.764383561643836</v>
      </c>
      <c r="Q15" s="91" t="str">
        <f t="shared" ca="1" si="2"/>
        <v/>
      </c>
      <c r="R15" s="42"/>
      <c r="S15" s="92" t="s">
        <v>386</v>
      </c>
      <c r="T15" s="92" t="s">
        <v>22</v>
      </c>
      <c r="U15" s="92">
        <v>134500</v>
      </c>
      <c r="V15" s="92">
        <v>22572.727272727268</v>
      </c>
      <c r="W15" s="92"/>
      <c r="X15" s="92">
        <f t="shared" si="3"/>
        <v>157072.72727272726</v>
      </c>
      <c r="Y15" s="93" t="e">
        <f>VLOOKUP($B311,[12]Data!$B$12:$AV$5335,47,FALSE)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190960.47540992012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270197.30908829777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19589.26213592233</v>
      </c>
      <c r="AX15" s="152"/>
      <c r="AY15" s="153"/>
      <c r="AZ15" s="42"/>
      <c r="BA15" s="102" t="s">
        <v>869</v>
      </c>
      <c r="BB15" s="103" t="s">
        <v>562</v>
      </c>
      <c r="BC15" s="42"/>
      <c r="BD15" s="149">
        <v>96000</v>
      </c>
      <c r="BE15" s="149">
        <v>24000</v>
      </c>
      <c r="BF15" s="149"/>
      <c r="BG15" s="92">
        <f t="shared" si="9"/>
        <v>120000</v>
      </c>
      <c r="BH15" s="147">
        <f>IF(LOWER(T15)="ILS",12,1)*BG15/VLOOKUP($T15,CPC_USDConversion_xlTbl[[Currency2]:[Units/1 USD]],2,FALSE)</f>
        <v>145889.47073798737</v>
      </c>
      <c r="BI15" s="154">
        <f>BH15/VLOOKUP($S15,'CP$'!$B$5:$D$74,2,FALSE)</f>
        <v>206424.61395795408</v>
      </c>
      <c r="BJ15" s="104">
        <v>90000</v>
      </c>
      <c r="BK15" s="104">
        <v>135000</v>
      </c>
      <c r="BL15" s="105">
        <f t="shared" si="10"/>
        <v>0.85629123741173752</v>
      </c>
      <c r="BM15" s="105">
        <f t="shared" si="11"/>
        <v>0.14370876258826251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/>
      <c r="BU15" s="91">
        <f>Q311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58423.360000000001</v>
      </c>
      <c r="CF15" s="68"/>
      <c r="CG15" s="149">
        <v>121663.41463414631</v>
      </c>
      <c r="CH15" s="147">
        <f>IF(LOWER(T15)="ILS",12,1)*CG15/VLOOKUP($T15,CPC_USDConversion_xlTbl[[Currency2]:[Units/1 USD]],2,FALSE)</f>
        <v>147911.7597429326</v>
      </c>
      <c r="CI15" s="155">
        <f t="shared" si="17"/>
        <v>190960.47540992012</v>
      </c>
      <c r="CJ15" s="155">
        <f t="shared" si="18"/>
        <v>43048.715666987526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IF(CN311=0,0,AF311)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AT311</f>
        <v>0</v>
      </c>
      <c r="CU15" s="157"/>
      <c r="CV15" s="108">
        <f t="shared" si="24"/>
        <v>0</v>
      </c>
      <c r="CW15" s="108">
        <f t="shared" si="25"/>
        <v>0</v>
      </c>
      <c r="CX15" s="42">
        <f>IF(AY311&gt;0,1,0)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134082</v>
      </c>
      <c r="C16" s="87">
        <v>35496</v>
      </c>
      <c r="D16" s="87">
        <v>106575</v>
      </c>
      <c r="E16" s="88" t="s">
        <v>870</v>
      </c>
      <c r="F16" s="112" t="s">
        <v>567</v>
      </c>
      <c r="G16" s="87" t="s">
        <v>860</v>
      </c>
      <c r="H16" s="87" t="s">
        <v>861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42671</v>
      </c>
      <c r="P16" s="90">
        <f t="shared" si="1"/>
        <v>4.1780821917808222</v>
      </c>
      <c r="Q16" s="91" t="str">
        <f t="shared" ca="1" si="2"/>
        <v/>
      </c>
      <c r="R16" s="42"/>
      <c r="S16" s="92" t="s">
        <v>386</v>
      </c>
      <c r="T16" s="92" t="s">
        <v>22</v>
      </c>
      <c r="U16" s="92">
        <v>94500</v>
      </c>
      <c r="V16" s="92">
        <v>15754.54545454545</v>
      </c>
      <c r="W16" s="92"/>
      <c r="X16" s="92">
        <f t="shared" si="3"/>
        <v>110254.54545454546</v>
      </c>
      <c r="Y16" s="93" t="e">
        <f>VLOOKUP($B314,[12]Data!$B$12:$AV$5335,47,FALSE)</f>
        <v>#N/A</v>
      </c>
      <c r="Z16" s="93"/>
      <c r="AA16" s="94">
        <v>75000</v>
      </c>
      <c r="AB16" s="94">
        <v>20000</v>
      </c>
      <c r="AC16" s="94"/>
      <c r="AD16" s="95">
        <f t="shared" si="4"/>
        <v>95000</v>
      </c>
      <c r="AE16" s="96">
        <f t="shared" si="5"/>
        <v>-0.13835751978891819</v>
      </c>
      <c r="AF16" s="147">
        <f>IF(LOWER(T16)="ILS",12,1)*X16/VLOOKUP($T16,CPC_USDConversion_xlTbl[[Currency2]:[Units/1 USD]],2,FALSE)</f>
        <v>134041.47735684173</v>
      </c>
      <c r="AG16" s="147">
        <f>IF(LOWER(T16)="ILS",12,1)*AD16/VLOOKUP($T16,CPC_USDConversion_xlTbl[[Currency2]:[Units/1 USD]],2,FALSE)</f>
        <v>115495.83100090668</v>
      </c>
      <c r="AH16" s="97">
        <f>AF16/VLOOKUP($S16,'CP$'!$B$5:$D$74,2,FALSE)</f>
        <v>189660.43318803539</v>
      </c>
      <c r="AI16" s="97">
        <f>AG16/VLOOKUP($S16,'CP$'!$B$5:$D$74,2,FALSE)</f>
        <v>163419.48605004698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9844.8446601941741</v>
      </c>
      <c r="AX16" s="152"/>
      <c r="AY16" s="153">
        <v>20000</v>
      </c>
      <c r="AZ16" s="42"/>
      <c r="BA16" s="102" t="s">
        <v>871</v>
      </c>
      <c r="BB16" s="103" t="s">
        <v>562</v>
      </c>
      <c r="BC16" s="42"/>
      <c r="BD16" s="149">
        <v>56000</v>
      </c>
      <c r="BE16" s="149">
        <v>14000</v>
      </c>
      <c r="BF16" s="149"/>
      <c r="BG16" s="92">
        <f t="shared" si="9"/>
        <v>70000</v>
      </c>
      <c r="BH16" s="147">
        <f>IF(LOWER(T16)="ILS",12,1)*BG16/VLOOKUP($T16,CPC_USDConversion_xlTbl[[Currency2]:[Units/1 USD]],2,FALSE)</f>
        <v>85102.191263825967</v>
      </c>
      <c r="BI16" s="154">
        <f>BH16/VLOOKUP($S16,'CP$'!$B$5:$D$74,2,FALSE)</f>
        <v>120414.35814213988</v>
      </c>
      <c r="BJ16" s="104">
        <v>70000</v>
      </c>
      <c r="BK16" s="104">
        <v>115000</v>
      </c>
      <c r="BL16" s="105">
        <f t="shared" si="10"/>
        <v>0.85710751978891819</v>
      </c>
      <c r="BM16" s="105">
        <f t="shared" si="11"/>
        <v>0.14289248021108175</v>
      </c>
      <c r="BN16" s="105">
        <f t="shared" si="12"/>
        <v>0</v>
      </c>
      <c r="BO16" s="105">
        <f t="shared" si="13"/>
        <v>0.78947368421052633</v>
      </c>
      <c r="BP16" s="105">
        <f t="shared" si="14"/>
        <v>0.21052631578947367</v>
      </c>
      <c r="BQ16" s="105">
        <f t="shared" si="15"/>
        <v>0</v>
      </c>
      <c r="BR16" s="91">
        <v>3</v>
      </c>
      <c r="BS16" s="91">
        <v>4</v>
      </c>
      <c r="BT16" s="91"/>
      <c r="BU16" s="91">
        <f>Q314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11253.68</v>
      </c>
      <c r="CF16" s="68"/>
      <c r="CG16" s="149">
        <v>83126.829268292684</v>
      </c>
      <c r="CH16" s="147">
        <f>IF(LOWER(T16)="ILS",12,1)*CG16/VLOOKUP($T16,CPC_USDConversion_xlTbl[[Currency2]:[Units/1 USD]],2,FALSE)</f>
        <v>101061.07605065215</v>
      </c>
      <c r="CI16" s="155">
        <f t="shared" si="17"/>
        <v>134041.47735684173</v>
      </c>
      <c r="CJ16" s="155">
        <f t="shared" si="18"/>
        <v>32980.401306189582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IF(CN314=0,0,AF314)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AT314</f>
        <v>0</v>
      </c>
      <c r="CU16" s="157"/>
      <c r="CV16" s="108">
        <f t="shared" si="24"/>
        <v>0</v>
      </c>
      <c r="CW16" s="108">
        <f t="shared" si="25"/>
        <v>1</v>
      </c>
      <c r="CX16" s="42">
        <f>IF(AY314&gt;0,1,0)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111145</v>
      </c>
      <c r="C17" s="87">
        <v>57241</v>
      </c>
      <c r="D17" s="87">
        <v>84721</v>
      </c>
      <c r="E17" s="88" t="s">
        <v>872</v>
      </c>
      <c r="F17" s="112" t="s">
        <v>567</v>
      </c>
      <c r="G17" s="87" t="s">
        <v>860</v>
      </c>
      <c r="H17" s="87" t="s">
        <v>861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43023</v>
      </c>
      <c r="P17" s="90">
        <f t="shared" si="1"/>
        <v>3.2136986301369861</v>
      </c>
      <c r="Q17" s="91" t="str">
        <f t="shared" ca="1" si="2"/>
        <v/>
      </c>
      <c r="R17" s="42"/>
      <c r="S17" s="92" t="s">
        <v>378</v>
      </c>
      <c r="T17" s="92" t="s">
        <v>22</v>
      </c>
      <c r="U17" s="92">
        <v>79500</v>
      </c>
      <c r="V17" s="92">
        <v>13027.27272727273</v>
      </c>
      <c r="W17" s="92"/>
      <c r="X17" s="92">
        <f t="shared" si="3"/>
        <v>92527.272727272735</v>
      </c>
      <c r="Y17" s="93" t="e">
        <f>VLOOKUP($B320,[12]Data!$B$12:$AV$5335,47,FALSE)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112489.62372509361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162792.79826029492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14665.76699029126</v>
      </c>
      <c r="AX17" s="152"/>
      <c r="AY17" s="153"/>
      <c r="AZ17" s="42"/>
      <c r="BA17" s="102"/>
      <c r="BB17" s="103" t="s">
        <v>562</v>
      </c>
      <c r="BC17" s="42"/>
      <c r="BD17" s="149">
        <v>54000</v>
      </c>
      <c r="BE17" s="149">
        <v>12000</v>
      </c>
      <c r="BF17" s="149"/>
      <c r="BG17" s="92">
        <f t="shared" si="9"/>
        <v>66000</v>
      </c>
      <c r="BH17" s="147">
        <f>IF(LOWER(T17)="ILS",12,1)*BG17/VLOOKUP($T17,CPC_USDConversion_xlTbl[[Currency2]:[Units/1 USD]],2,FALSE)</f>
        <v>80239.208905893058</v>
      </c>
      <c r="BI17" s="154">
        <f>BH17/VLOOKUP($S17,'CP$'!$B$5:$D$74,2,FALSE)</f>
        <v>116120.62442225791</v>
      </c>
      <c r="BJ17" s="104">
        <v>70000</v>
      </c>
      <c r="BK17" s="104">
        <v>100000</v>
      </c>
      <c r="BL17" s="105">
        <f t="shared" si="10"/>
        <v>0.8592061308705049</v>
      </c>
      <c r="BM17" s="105">
        <f t="shared" si="11"/>
        <v>0.14079386912949501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4</v>
      </c>
      <c r="BS17" s="91">
        <v>4</v>
      </c>
      <c r="BT17" s="91">
        <v>4</v>
      </c>
      <c r="BU17" s="91">
        <f>Q320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>
        <v>16880.52</v>
      </c>
      <c r="CF17" s="68"/>
      <c r="CG17" s="149">
        <v>68492.682926829279</v>
      </c>
      <c r="CH17" s="147">
        <f>IF(LOWER(T17)="ILS",12,1)*CG17/VLOOKUP($T17,CPC_USDConversion_xlTbl[[Currency2]:[Units/1 USD]],2,FALSE)</f>
        <v>83269.677180165891</v>
      </c>
      <c r="CI17" s="155">
        <f t="shared" si="17"/>
        <v>112489.62372509361</v>
      </c>
      <c r="CJ17" s="155">
        <f t="shared" si="18"/>
        <v>29219.94654492772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IF(CN320=0,0,AF320)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AT320</f>
        <v>0</v>
      </c>
      <c r="CU17" s="157"/>
      <c r="CV17" s="108">
        <f t="shared" si="24"/>
        <v>0</v>
      </c>
      <c r="CW17" s="108">
        <f t="shared" si="25"/>
        <v>0</v>
      </c>
      <c r="CX17" s="42">
        <f>IF(AY320&gt;0,1,0)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113066</v>
      </c>
      <c r="C18" s="87">
        <v>41866</v>
      </c>
      <c r="D18" s="87"/>
      <c r="E18" s="88" t="s">
        <v>873</v>
      </c>
      <c r="F18" s="112" t="s">
        <v>874</v>
      </c>
      <c r="G18" s="87" t="s">
        <v>860</v>
      </c>
      <c r="H18" s="87" t="s">
        <v>861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38353</v>
      </c>
      <c r="P18" s="90">
        <f t="shared" si="1"/>
        <v>16.008219178082193</v>
      </c>
      <c r="Q18" s="91" t="str">
        <f t="shared" ca="1" si="2"/>
        <v/>
      </c>
      <c r="R18" s="42"/>
      <c r="S18" s="92" t="s">
        <v>386</v>
      </c>
      <c r="T18" s="92" t="s">
        <v>22</v>
      </c>
      <c r="U18" s="92">
        <v>150500</v>
      </c>
      <c r="V18" s="92">
        <v>25481.81818181818</v>
      </c>
      <c r="W18" s="92"/>
      <c r="X18" s="92">
        <f t="shared" si="3"/>
        <v>175981.81818181818</v>
      </c>
      <c r="Y18" s="93" t="e">
        <f>VLOOKUP($B327,[12]Data!$B$12:$AV$5335,47,FALSE)</f>
        <v>#N/A</v>
      </c>
      <c r="Z18" s="93" t="e">
        <f>VLOOKUP($B327,[12]Data!$B$12:$AV$5335,41,FALSE)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213949.11928378482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302724.82401500572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19589.26213592233</v>
      </c>
      <c r="AX18" s="152"/>
      <c r="AY18" s="153"/>
      <c r="AZ18" s="42"/>
      <c r="BA18" s="102" t="s">
        <v>875</v>
      </c>
      <c r="BB18" s="103" t="s">
        <v>562</v>
      </c>
      <c r="BC18" s="42"/>
      <c r="BD18" s="149">
        <v>108000</v>
      </c>
      <c r="BE18" s="149">
        <v>27000</v>
      </c>
      <c r="BF18" s="149"/>
      <c r="BG18" s="92">
        <f t="shared" si="9"/>
        <v>135000</v>
      </c>
      <c r="BH18" s="147">
        <f>IF(LOWER(T18)="ILS",12,1)*BG18/VLOOKUP($T18,CPC_USDConversion_xlTbl[[Currency2]:[Units/1 USD]],2,FALSE)</f>
        <v>164125.6545802358</v>
      </c>
      <c r="BI18" s="154">
        <f>BH18/VLOOKUP($S18,'CP$'!$B$5:$D$74,2,FALSE)</f>
        <v>232227.69070269834</v>
      </c>
      <c r="BJ18" s="104">
        <v>90000</v>
      </c>
      <c r="BK18" s="104">
        <v>135000</v>
      </c>
      <c r="BL18" s="105">
        <f t="shared" si="10"/>
        <v>0.85520198367599964</v>
      </c>
      <c r="BM18" s="105">
        <f t="shared" si="11"/>
        <v>0.14479801632400041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4</v>
      </c>
      <c r="BT18" s="91"/>
      <c r="BU18" s="91">
        <f>Q327</f>
        <v>0</v>
      </c>
      <c r="BV18" s="91"/>
      <c r="BW18" s="91"/>
      <c r="BX18" s="91"/>
      <c r="BY18" s="91"/>
      <c r="BZ18" s="91" t="s">
        <v>563</v>
      </c>
      <c r="CA18" s="106" t="s">
        <v>564</v>
      </c>
      <c r="CB18" s="101">
        <v>1</v>
      </c>
      <c r="CC18" s="107">
        <f t="shared" si="16"/>
        <v>1</v>
      </c>
      <c r="CD18" s="107"/>
      <c r="CE18" s="152">
        <v>56268.4</v>
      </c>
      <c r="CF18" s="68"/>
      <c r="CG18" s="149">
        <v>137273.1707317073</v>
      </c>
      <c r="CH18" s="147">
        <f>IF(LOWER(T18)="ILS",12,1)*CG18/VLOOKUP($T18,CPC_USDConversion_xlTbl[[Currency2]:[Units/1 USD]],2,FALSE)</f>
        <v>166889.2518714513</v>
      </c>
      <c r="CI18" s="155">
        <f t="shared" si="17"/>
        <v>213949.11928378482</v>
      </c>
      <c r="CJ18" s="155">
        <f t="shared" si="18"/>
        <v>47059.867412333522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IF(CN327=0,0,AF327)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AT327</f>
        <v>0</v>
      </c>
      <c r="CU18" s="157"/>
      <c r="CV18" s="108">
        <f t="shared" si="24"/>
        <v>0</v>
      </c>
      <c r="CW18" s="108">
        <f t="shared" si="25"/>
        <v>0</v>
      </c>
      <c r="CX18" s="42">
        <f>IF(AY327&gt;0,1,0)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123009</v>
      </c>
      <c r="C19" s="87">
        <v>61265</v>
      </c>
      <c r="D19" s="87">
        <v>51587</v>
      </c>
      <c r="E19" s="88" t="s">
        <v>876</v>
      </c>
      <c r="F19" s="112" t="s">
        <v>567</v>
      </c>
      <c r="G19" s="87" t="s">
        <v>860</v>
      </c>
      <c r="H19" s="87" t="s">
        <v>861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43831</v>
      </c>
      <c r="P19" s="90">
        <f t="shared" si="1"/>
        <v>1</v>
      </c>
      <c r="Q19" s="91" t="str">
        <f t="shared" ca="1" si="2"/>
        <v/>
      </c>
      <c r="R19" s="42"/>
      <c r="S19" s="92" t="s">
        <v>401</v>
      </c>
      <c r="T19" s="92" t="s">
        <v>34</v>
      </c>
      <c r="U19" s="92">
        <v>174500</v>
      </c>
      <c r="V19" s="92">
        <v>30300</v>
      </c>
      <c r="W19" s="92"/>
      <c r="X19" s="92">
        <f t="shared" si="3"/>
        <v>204800</v>
      </c>
      <c r="Y19" s="93" t="e">
        <f>VLOOKUP($B330,[12]Data!$B$12:$AV$5335,47,FALSE)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231040.89064263395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233975.56464758489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132000</v>
      </c>
      <c r="BE19" s="149">
        <v>33000</v>
      </c>
      <c r="BF19" s="149"/>
      <c r="BG19" s="92">
        <f t="shared" si="9"/>
        <v>165000</v>
      </c>
      <c r="BH19" s="147">
        <f>IF(LOWER(T19)="ILS",12,1)*BG19/VLOOKUP($T19,CPC_USDConversion_xlTbl[[Currency2]:[Units/1 USD]],2,FALSE)</f>
        <v>186141.34255876273</v>
      </c>
      <c r="BI19" s="154">
        <f>BH19/VLOOKUP($S19,'CP$'!$B$5:$D$74,2,FALSE)</f>
        <v>188505.70393970466</v>
      </c>
      <c r="BJ19" s="104">
        <v>120000</v>
      </c>
      <c r="BK19" s="104">
        <v>180000</v>
      </c>
      <c r="BL19" s="105">
        <f t="shared" si="10"/>
        <v>0.85205078125</v>
      </c>
      <c r="BM19" s="105">
        <f t="shared" si="11"/>
        <v>0.14794921875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/>
      <c r="BT19" s="91">
        <v>4</v>
      </c>
      <c r="BU19" s="91">
        <f>Q330</f>
        <v>0</v>
      </c>
      <c r="BV19" s="91"/>
      <c r="BW19" s="91"/>
      <c r="BX19" s="91"/>
      <c r="BY19" s="91"/>
      <c r="BZ19" s="91" t="s">
        <v>563</v>
      </c>
      <c r="CA19" s="106" t="s">
        <v>568</v>
      </c>
      <c r="CB19" s="101">
        <v>1</v>
      </c>
      <c r="CC19" s="107">
        <f t="shared" si="16"/>
        <v>1</v>
      </c>
      <c r="CD19" s="107"/>
      <c r="CE19" s="152"/>
      <c r="CF19" s="68"/>
      <c r="CG19" s="149">
        <v>161175.6097560976</v>
      </c>
      <c r="CH19" s="147">
        <f>IF(LOWER(T19)="ILS",12,1)*CG19/VLOOKUP($T19,CPC_USDConversion_xlTbl[[Currency2]:[Units/1 USD]],2,FALSE)</f>
        <v>181826.93568319528</v>
      </c>
      <c r="CI19" s="155">
        <f t="shared" si="17"/>
        <v>231040.89064263395</v>
      </c>
      <c r="CJ19" s="155">
        <f t="shared" si="18"/>
        <v>49213.954959438677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IF(CN330=0,0,AF330)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AT330</f>
        <v>0</v>
      </c>
      <c r="CU19" s="157"/>
      <c r="CV19" s="108">
        <f t="shared" si="24"/>
        <v>0</v>
      </c>
      <c r="CW19" s="108">
        <f t="shared" si="25"/>
        <v>0</v>
      </c>
      <c r="CX19" s="42">
        <f>IF(AY330&gt;0,1,0)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126743</v>
      </c>
      <c r="C20" s="87">
        <v>89425</v>
      </c>
      <c r="D20" s="87"/>
      <c r="E20" s="88" t="s">
        <v>877</v>
      </c>
      <c r="F20" s="112" t="s">
        <v>878</v>
      </c>
      <c r="G20" s="87" t="s">
        <v>860</v>
      </c>
      <c r="H20" s="87" t="s">
        <v>861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39661</v>
      </c>
      <c r="P20" s="90">
        <f t="shared" si="1"/>
        <v>12.424657534246576</v>
      </c>
      <c r="Q20" s="91" t="str">
        <f t="shared" ca="1" si="2"/>
        <v/>
      </c>
      <c r="R20" s="42"/>
      <c r="S20" s="92" t="s">
        <v>378</v>
      </c>
      <c r="T20" s="92" t="s">
        <v>22</v>
      </c>
      <c r="U20" s="92">
        <v>149500</v>
      </c>
      <c r="V20" s="92">
        <v>25754.545454545449</v>
      </c>
      <c r="W20" s="92"/>
      <c r="X20" s="92">
        <f t="shared" si="3"/>
        <v>175254.54545454544</v>
      </c>
      <c r="Y20" s="93" t="e">
        <f>VLOOKUP($B339,[12]Data!$B$12:$AV$5335,47,FALSE)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213064.94067325155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308343.44319728483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 t="s">
        <v>879</v>
      </c>
      <c r="BB20" s="103" t="s">
        <v>562</v>
      </c>
      <c r="BC20" s="42"/>
      <c r="BD20" s="149">
        <v>108000</v>
      </c>
      <c r="BE20" s="149">
        <v>27000</v>
      </c>
      <c r="BF20" s="149"/>
      <c r="BG20" s="92">
        <f t="shared" si="9"/>
        <v>135000</v>
      </c>
      <c r="BH20" s="147">
        <f>IF(LOWER(T20)="ILS",12,1)*BG20/VLOOKUP($T20,CPC_USDConversion_xlTbl[[Currency2]:[Units/1 USD]],2,FALSE)</f>
        <v>164125.6545802358</v>
      </c>
      <c r="BI20" s="154">
        <f>BH20/VLOOKUP($S20,'CP$'!$B$5:$D$74,2,FALSE)</f>
        <v>237519.45904552756</v>
      </c>
      <c r="BJ20" s="104">
        <v>90000</v>
      </c>
      <c r="BK20" s="104">
        <v>135000</v>
      </c>
      <c r="BL20" s="105">
        <f t="shared" si="10"/>
        <v>0.85304492167237267</v>
      </c>
      <c r="BM20" s="105">
        <f t="shared" si="11"/>
        <v>0.14695507832762733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5</v>
      </c>
      <c r="BS20" s="91">
        <v>5</v>
      </c>
      <c r="BT20" s="91">
        <v>4</v>
      </c>
      <c r="BU20" s="91">
        <f>Q339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56268.4</v>
      </c>
      <c r="CF20" s="68"/>
      <c r="CG20" s="149">
        <v>136785.36585365859</v>
      </c>
      <c r="CH20" s="147">
        <f>IF(LOWER(T20)="ILS",12,1)*CG20/VLOOKUP($T20,CPC_USDConversion_xlTbl[[Currency2]:[Units/1 USD]],2,FALSE)</f>
        <v>166296.20524243519</v>
      </c>
      <c r="CI20" s="155">
        <f t="shared" si="17"/>
        <v>213064.94067325155</v>
      </c>
      <c r="CJ20" s="155">
        <f t="shared" si="18"/>
        <v>46768.735430816363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IF(CN339=0,0,AF339)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AT339</f>
        <v>0</v>
      </c>
      <c r="CU20" s="157"/>
      <c r="CV20" s="108">
        <f t="shared" si="24"/>
        <v>0</v>
      </c>
      <c r="CW20" s="108">
        <f t="shared" si="25"/>
        <v>0</v>
      </c>
      <c r="CX20" s="42">
        <f>IF(AY339&gt;0,1,0)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126794</v>
      </c>
      <c r="C21" s="87">
        <v>40886</v>
      </c>
      <c r="D21" s="87">
        <v>112527</v>
      </c>
      <c r="E21" s="88" t="s">
        <v>880</v>
      </c>
      <c r="F21" s="112" t="s">
        <v>567</v>
      </c>
      <c r="G21" s="87" t="s">
        <v>860</v>
      </c>
      <c r="H21" s="87" t="s">
        <v>861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42155</v>
      </c>
      <c r="P21" s="90">
        <f t="shared" si="1"/>
        <v>5.5917808219178085</v>
      </c>
      <c r="Q21" s="91" t="str">
        <f t="shared" ca="1" si="2"/>
        <v/>
      </c>
      <c r="R21" s="42"/>
      <c r="S21" s="92" t="s">
        <v>378</v>
      </c>
      <c r="T21" s="92" t="s">
        <v>22</v>
      </c>
      <c r="U21" s="92">
        <v>139500</v>
      </c>
      <c r="V21" s="92">
        <v>23936.36363636364</v>
      </c>
      <c r="W21" s="92"/>
      <c r="X21" s="92">
        <f t="shared" si="3"/>
        <v>163436.36363636365</v>
      </c>
      <c r="Y21" s="93" t="e">
        <f>VLOOKUP($B344,[12]Data!$B$12:$AV$5335,47,FALSE)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198697.03825208615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287550.49392057199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19589.26213592233</v>
      </c>
      <c r="AX21" s="152"/>
      <c r="AY21" s="153"/>
      <c r="AZ21" s="42"/>
      <c r="BA21" s="102" t="s">
        <v>881</v>
      </c>
      <c r="BB21" s="103" t="s">
        <v>562</v>
      </c>
      <c r="BC21" s="42"/>
      <c r="BD21" s="149">
        <v>100000</v>
      </c>
      <c r="BE21" s="149">
        <v>25000</v>
      </c>
      <c r="BF21" s="149"/>
      <c r="BG21" s="92">
        <f t="shared" si="9"/>
        <v>125000</v>
      </c>
      <c r="BH21" s="147">
        <f>IF(LOWER(T21)="ILS",12,1)*BG21/VLOOKUP($T21,CPC_USDConversion_xlTbl[[Currency2]:[Units/1 USD]],2,FALSE)</f>
        <v>151968.19868540351</v>
      </c>
      <c r="BI21" s="154">
        <f>BH21/VLOOKUP($S21,'CP$'!$B$5:$D$74,2,FALSE)</f>
        <v>219925.42504215511</v>
      </c>
      <c r="BJ21" s="104">
        <v>90000</v>
      </c>
      <c r="BK21" s="104">
        <v>135000</v>
      </c>
      <c r="BL21" s="105">
        <f t="shared" si="10"/>
        <v>0.85354321949048828</v>
      </c>
      <c r="BM21" s="105">
        <f t="shared" si="11"/>
        <v>0.14645678050951164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4</v>
      </c>
      <c r="BT21" s="91">
        <v>4</v>
      </c>
      <c r="BU21" s="91">
        <f>Q344</f>
        <v>0</v>
      </c>
      <c r="BV21" s="91"/>
      <c r="BW21" s="91"/>
      <c r="BX21" s="91"/>
      <c r="BY21" s="91"/>
      <c r="BZ21" s="91" t="s">
        <v>563</v>
      </c>
      <c r="CA21" s="106" t="s">
        <v>570</v>
      </c>
      <c r="CB21" s="101">
        <v>1</v>
      </c>
      <c r="CC21" s="107">
        <f t="shared" si="16"/>
        <v>1</v>
      </c>
      <c r="CD21" s="107"/>
      <c r="CE21" s="152">
        <v>48366.879999999997</v>
      </c>
      <c r="CF21" s="68"/>
      <c r="CG21" s="149">
        <v>127029.2682926829</v>
      </c>
      <c r="CH21" s="147">
        <f>IF(LOWER(T21)="ILS",12,1)*CG21/VLOOKUP($T21,CPC_USDConversion_xlTbl[[Currency2]:[Units/1 USD]],2,FALSE)</f>
        <v>154435.27266211092</v>
      </c>
      <c r="CI21" s="155">
        <f t="shared" si="17"/>
        <v>198697.03825208615</v>
      </c>
      <c r="CJ21" s="155">
        <f t="shared" si="18"/>
        <v>44261.765589975228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IF(CN344=0,0,AF344)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AT344</f>
        <v>0</v>
      </c>
      <c r="CU21" s="157"/>
      <c r="CV21" s="108">
        <f t="shared" si="24"/>
        <v>0</v>
      </c>
      <c r="CW21" s="108">
        <f t="shared" si="25"/>
        <v>0</v>
      </c>
      <c r="CX21" s="42">
        <f>IF(AY344&gt;0,1,0)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138755</v>
      </c>
      <c r="C22" s="87">
        <v>64494</v>
      </c>
      <c r="D22" s="87">
        <v>105831</v>
      </c>
      <c r="E22" s="88" t="s">
        <v>882</v>
      </c>
      <c r="F22" s="112" t="s">
        <v>567</v>
      </c>
      <c r="G22" s="87" t="s">
        <v>860</v>
      </c>
      <c r="H22" s="87" t="s">
        <v>861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43344</v>
      </c>
      <c r="P22" s="90">
        <f t="shared" si="1"/>
        <v>2.3342465753424659</v>
      </c>
      <c r="Q22" s="91" t="str">
        <f t="shared" ca="1" si="2"/>
        <v/>
      </c>
      <c r="R22" s="42"/>
      <c r="S22" s="92" t="s">
        <v>378</v>
      </c>
      <c r="T22" s="92" t="s">
        <v>22</v>
      </c>
      <c r="U22" s="92">
        <v>103500</v>
      </c>
      <c r="V22" s="92">
        <v>17390.909090909088</v>
      </c>
      <c r="W22" s="92"/>
      <c r="X22" s="92">
        <f t="shared" si="3"/>
        <v>120890.90909090909</v>
      </c>
      <c r="Y22" s="93" t="e">
        <f>VLOOKUP($B758,[12]Data!$B$12:$AV$5335,47,FALSE)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146972.58953589061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212695.87652440573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19589.26213592233</v>
      </c>
      <c r="AX22" s="152"/>
      <c r="AY22" s="153"/>
      <c r="AZ22" s="42"/>
      <c r="BA22" s="102" t="s">
        <v>883</v>
      </c>
      <c r="BB22" s="103" t="s">
        <v>562</v>
      </c>
      <c r="BC22" s="42"/>
      <c r="BD22" s="149">
        <v>72000</v>
      </c>
      <c r="BE22" s="149">
        <v>18000</v>
      </c>
      <c r="BF22" s="149"/>
      <c r="BG22" s="92">
        <f t="shared" si="9"/>
        <v>90000</v>
      </c>
      <c r="BH22" s="147">
        <f>IF(LOWER(T22)="ILS",12,1)*BG22/VLOOKUP($T22,CPC_USDConversion_xlTbl[[Currency2]:[Units/1 USD]],2,FALSE)</f>
        <v>109417.10305349053</v>
      </c>
      <c r="BI22" s="154">
        <f>BH22/VLOOKUP($S22,'CP$'!$B$5:$D$74,2,FALSE)</f>
        <v>158346.3060303517</v>
      </c>
      <c r="BJ22" s="104">
        <v>70000</v>
      </c>
      <c r="BK22" s="104">
        <v>100000</v>
      </c>
      <c r="BL22" s="105">
        <f t="shared" si="10"/>
        <v>0.85614378101970223</v>
      </c>
      <c r="BM22" s="105">
        <f t="shared" si="11"/>
        <v>0.14385621898029777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4</v>
      </c>
      <c r="BT22" s="91">
        <v>3</v>
      </c>
      <c r="BU22" s="91">
        <f>Q758</f>
        <v>0</v>
      </c>
      <c r="BV22" s="91"/>
      <c r="BW22" s="91"/>
      <c r="BX22" s="91"/>
      <c r="BY22" s="91"/>
      <c r="BZ22" s="91" t="s">
        <v>723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33641.32</v>
      </c>
      <c r="CF22" s="68"/>
      <c r="CG22" s="149">
        <v>91907.317073170736</v>
      </c>
      <c r="CH22" s="147">
        <f>IF(LOWER(T22)="ILS",12,1)*CG22/VLOOKUP($T22,CPC_USDConversion_xlTbl[[Currency2]:[Units/1 USD]],2,FALSE)</f>
        <v>111735.91537294391</v>
      </c>
      <c r="CI22" s="155">
        <f t="shared" si="17"/>
        <v>146972.58953589061</v>
      </c>
      <c r="CJ22" s="155">
        <f t="shared" si="18"/>
        <v>35236.6741629467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IF(CN758=0,0,AF758)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AT758</f>
        <v>0</v>
      </c>
      <c r="CU22" s="157"/>
      <c r="CV22" s="108">
        <f t="shared" si="24"/>
        <v>0</v>
      </c>
      <c r="CW22" s="108">
        <f t="shared" si="25"/>
        <v>0</v>
      </c>
      <c r="CX22" s="42">
        <f>IF(AY758&gt;0,1,0)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100540</v>
      </c>
      <c r="C23" s="87">
        <v>29738</v>
      </c>
      <c r="D23" s="87">
        <v>105944</v>
      </c>
      <c r="E23" s="88" t="s">
        <v>884</v>
      </c>
      <c r="F23" s="112" t="s">
        <v>567</v>
      </c>
      <c r="G23" s="87" t="s">
        <v>860</v>
      </c>
      <c r="H23" s="87" t="s">
        <v>861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43282</v>
      </c>
      <c r="P23" s="90">
        <f t="shared" si="1"/>
        <v>2.504109589041096</v>
      </c>
      <c r="Q23" s="91" t="str">
        <f t="shared" ca="1" si="2"/>
        <v/>
      </c>
      <c r="R23" s="42"/>
      <c r="S23" s="92" t="s">
        <v>386</v>
      </c>
      <c r="T23" s="92" t="s">
        <v>22</v>
      </c>
      <c r="U23" s="92">
        <v>111500</v>
      </c>
      <c r="V23" s="92">
        <v>18390.909090909088</v>
      </c>
      <c r="W23" s="92"/>
      <c r="X23" s="92">
        <f t="shared" si="3"/>
        <v>129890.90909090909</v>
      </c>
      <c r="Y23" s="93" t="e">
        <f>VLOOKUP($B766,[12]Data!$B$12:$AV$5335,47,FALSE)</f>
        <v>#N/A</v>
      </c>
      <c r="Z23" s="93"/>
      <c r="AA23" s="94">
        <v>85000</v>
      </c>
      <c r="AB23" s="94">
        <v>25000</v>
      </c>
      <c r="AC23" s="94"/>
      <c r="AD23" s="95">
        <f t="shared" si="4"/>
        <v>110000</v>
      </c>
      <c r="AE23" s="96">
        <f t="shared" si="5"/>
        <v>-0.15313549832026874</v>
      </c>
      <c r="AF23" s="147">
        <f>IF(LOWER(T23)="ILS",12,1)*X23/VLOOKUP($T23,CPC_USDConversion_xlTbl[[Currency2]:[Units/1 USD]],2,FALSE)</f>
        <v>157914.29984123967</v>
      </c>
      <c r="AG23" s="147">
        <f>IF(LOWER(T23)="ILS",12,1)*AD23/VLOOKUP($T23,CPC_USDConversion_xlTbl[[Currency2]:[Units/1 USD]],2,FALSE)</f>
        <v>133732.01484315511</v>
      </c>
      <c r="AH23" s="97">
        <f>AF23/VLOOKUP($S23,'CP$'!$B$5:$D$74,2,FALSE)</f>
        <v>223439.00638115517</v>
      </c>
      <c r="AI23" s="97">
        <f>AG23/VLOOKUP($S23,'CP$'!$B$5:$D$74,2,FALSE)</f>
        <v>189222.56279479127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11787.87378640777</v>
      </c>
      <c r="AX23" s="152"/>
      <c r="AY23" s="153">
        <v>20000</v>
      </c>
      <c r="AZ23" s="42"/>
      <c r="BA23" s="102" t="s">
        <v>885</v>
      </c>
      <c r="BB23" s="103" t="s">
        <v>562</v>
      </c>
      <c r="BC23" s="42"/>
      <c r="BD23" s="149">
        <v>79000</v>
      </c>
      <c r="BE23" s="149">
        <v>19760</v>
      </c>
      <c r="BF23" s="149"/>
      <c r="BG23" s="92">
        <f t="shared" si="9"/>
        <v>98760</v>
      </c>
      <c r="BH23" s="147">
        <f>IF(LOWER(T23)="ILS",12,1)*BG23/VLOOKUP($T23,CPC_USDConversion_xlTbl[[Currency2]:[Units/1 USD]],2,FALSE)</f>
        <v>120067.03441736361</v>
      </c>
      <c r="BI23" s="154">
        <f>BH23/VLOOKUP($S23,'CP$'!$B$5:$D$74,2,FALSE)</f>
        <v>169887.45728739622</v>
      </c>
      <c r="BJ23" s="104">
        <v>90000</v>
      </c>
      <c r="BK23" s="104">
        <v>135000</v>
      </c>
      <c r="BL23" s="105">
        <f t="shared" si="10"/>
        <v>0.85841265397536393</v>
      </c>
      <c r="BM23" s="105">
        <f t="shared" si="11"/>
        <v>0.14158734602463605</v>
      </c>
      <c r="BN23" s="105">
        <f t="shared" si="12"/>
        <v>0</v>
      </c>
      <c r="BO23" s="105">
        <f t="shared" si="13"/>
        <v>0.77272727272727271</v>
      </c>
      <c r="BP23" s="105">
        <f t="shared" si="14"/>
        <v>0.22727272727272727</v>
      </c>
      <c r="BQ23" s="105">
        <f t="shared" si="15"/>
        <v>0</v>
      </c>
      <c r="BR23" s="91">
        <v>2</v>
      </c>
      <c r="BS23" s="91">
        <v>3</v>
      </c>
      <c r="BT23" s="91"/>
      <c r="BU23" s="91">
        <f>Q766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>
        <v>9457.8799999999992</v>
      </c>
      <c r="CF23" s="68"/>
      <c r="CG23" s="149">
        <v>99224.390243902453</v>
      </c>
      <c r="CH23" s="147">
        <f>IF(LOWER(T23)="ILS",12,1)*CG23/VLOOKUP($T23,CPC_USDConversion_xlTbl[[Currency2]:[Units/1 USD]],2,FALSE)</f>
        <v>120631.61480818706</v>
      </c>
      <c r="CI23" s="155">
        <f t="shared" si="17"/>
        <v>157914.29984123967</v>
      </c>
      <c r="CJ23" s="155">
        <f t="shared" si="18"/>
        <v>37282.685033052607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IF(CN766=0,0,AF766)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AT766</f>
        <v>0</v>
      </c>
      <c r="CU23" s="157"/>
      <c r="CV23" s="108">
        <f t="shared" si="24"/>
        <v>0</v>
      </c>
      <c r="CW23" s="108">
        <f t="shared" si="25"/>
        <v>1</v>
      </c>
      <c r="CX23" s="42">
        <f>IF(AY766&gt;0,1,0)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136588</v>
      </c>
      <c r="C24" s="87">
        <v>98528</v>
      </c>
      <c r="D24" s="87">
        <v>55721</v>
      </c>
      <c r="E24" s="88" t="s">
        <v>886</v>
      </c>
      <c r="F24" s="112" t="s">
        <v>567</v>
      </c>
      <c r="G24" s="87" t="s">
        <v>860</v>
      </c>
      <c r="H24" s="87" t="s">
        <v>861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43617</v>
      </c>
      <c r="P24" s="90">
        <f t="shared" si="1"/>
        <v>1.5863013698630137</v>
      </c>
      <c r="Q24" s="91" t="str">
        <f t="shared" ca="1" si="2"/>
        <v/>
      </c>
      <c r="R24" s="42"/>
      <c r="S24" s="92" t="s">
        <v>386</v>
      </c>
      <c r="T24" s="92" t="s">
        <v>22</v>
      </c>
      <c r="U24" s="92">
        <v>107500</v>
      </c>
      <c r="V24" s="92">
        <v>17663.63636363636</v>
      </c>
      <c r="W24" s="92"/>
      <c r="X24" s="92">
        <f t="shared" si="3"/>
        <v>125163.63636363635</v>
      </c>
      <c r="Y24" s="93" t="e">
        <f>VLOOKUP($B769,[12]Data!$B$12:$AV$5335,47,FALSE)</f>
        <v>#N/A</v>
      </c>
      <c r="Z24" s="93"/>
      <c r="AA24" s="94">
        <v>85000</v>
      </c>
      <c r="AB24" s="94">
        <v>25000</v>
      </c>
      <c r="AC24" s="94"/>
      <c r="AD24" s="95">
        <f t="shared" si="4"/>
        <v>110000</v>
      </c>
      <c r="AE24" s="96">
        <f t="shared" si="5"/>
        <v>-0.12115049389889587</v>
      </c>
      <c r="AF24" s="147">
        <f>IF(LOWER(T24)="ILS",12,1)*X24/VLOOKUP($T24,CPC_USDConversion_xlTbl[[Currency2]:[Units/1 USD]],2,FALSE)</f>
        <v>152167.13887277347</v>
      </c>
      <c r="AG24" s="147">
        <f>IF(LOWER(T24)="ILS",12,1)*AD24/VLOOKUP($T24,CPC_USDConversion_xlTbl[[Currency2]:[Units/1 USD]],2,FALSE)</f>
        <v>133732.01484315511</v>
      </c>
      <c r="AH24" s="97">
        <f>AF24/VLOOKUP($S24,'CP$'!$B$5:$D$74,2,FALSE)</f>
        <v>215307.12764947815</v>
      </c>
      <c r="AI24" s="97">
        <f>AG24/VLOOKUP($S24,'CP$'!$B$5:$D$74,2,FALSE)</f>
        <v>189222.56279479127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43664</v>
      </c>
      <c r="AW24" s="152">
        <v>19607.34951456311</v>
      </c>
      <c r="AX24" s="152"/>
      <c r="AY24" s="153">
        <v>20000</v>
      </c>
      <c r="AZ24" s="42"/>
      <c r="BA24" s="102" t="s">
        <v>887</v>
      </c>
      <c r="BB24" s="103" t="s">
        <v>562</v>
      </c>
      <c r="BC24" s="42"/>
      <c r="BD24" s="149">
        <v>76000</v>
      </c>
      <c r="BE24" s="149">
        <v>19000</v>
      </c>
      <c r="BF24" s="149"/>
      <c r="BG24" s="92">
        <f t="shared" si="9"/>
        <v>95000</v>
      </c>
      <c r="BH24" s="147">
        <f>IF(LOWER(T24)="ILS",12,1)*BG24/VLOOKUP($T24,CPC_USDConversion_xlTbl[[Currency2]:[Units/1 USD]],2,FALSE)</f>
        <v>115495.83100090668</v>
      </c>
      <c r="BI24" s="154">
        <f>BH24/VLOOKUP($S24,'CP$'!$B$5:$D$74,2,FALSE)</f>
        <v>163419.48605004698</v>
      </c>
      <c r="BJ24" s="104">
        <v>70000</v>
      </c>
      <c r="BK24" s="104">
        <v>115000</v>
      </c>
      <c r="BL24" s="105">
        <f t="shared" si="10"/>
        <v>0.8588756536897153</v>
      </c>
      <c r="BM24" s="105">
        <f t="shared" si="11"/>
        <v>0.1411243463102847</v>
      </c>
      <c r="BN24" s="105">
        <f t="shared" si="12"/>
        <v>0</v>
      </c>
      <c r="BO24" s="105">
        <f t="shared" si="13"/>
        <v>0.77272727272727271</v>
      </c>
      <c r="BP24" s="105">
        <f t="shared" si="14"/>
        <v>0.22727272727272727</v>
      </c>
      <c r="BQ24" s="105">
        <f t="shared" si="15"/>
        <v>0</v>
      </c>
      <c r="BR24" s="91"/>
      <c r="BS24" s="91">
        <v>3</v>
      </c>
      <c r="BT24" s="91"/>
      <c r="BU24" s="91">
        <f>Q769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>
        <v>15324.16</v>
      </c>
      <c r="CF24" s="68"/>
      <c r="CG24" s="149">
        <v>95321.951219512208</v>
      </c>
      <c r="CH24" s="147">
        <f>IF(LOWER(T24)="ILS",12,1)*CG24/VLOOKUP($T24,CPC_USDConversion_xlTbl[[Currency2]:[Units/1 USD]],2,FALSE)</f>
        <v>115887.24177605739</v>
      </c>
      <c r="CI24" s="155">
        <f t="shared" si="17"/>
        <v>152167.13887277347</v>
      </c>
      <c r="CJ24" s="155">
        <f t="shared" si="18"/>
        <v>36279.897096716086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IF(CN769=0,0,AF769)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AT769</f>
        <v>0</v>
      </c>
      <c r="CU24" s="157"/>
      <c r="CV24" s="108">
        <f t="shared" si="24"/>
        <v>0</v>
      </c>
      <c r="CW24" s="108">
        <f t="shared" si="25"/>
        <v>1</v>
      </c>
      <c r="CX24" s="42">
        <f>IF(AY769&gt;0,1,0)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112995</v>
      </c>
      <c r="C25" s="87">
        <v>119928</v>
      </c>
      <c r="D25" s="87"/>
      <c r="E25" s="88" t="s">
        <v>888</v>
      </c>
      <c r="F25" s="112" t="s">
        <v>567</v>
      </c>
      <c r="G25" s="87" t="s">
        <v>860</v>
      </c>
      <c r="H25" s="87" t="s">
        <v>861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41579</v>
      </c>
      <c r="P25" s="90">
        <f t="shared" si="1"/>
        <v>7.1698630136986301</v>
      </c>
      <c r="Q25" s="91" t="str">
        <f t="shared" ca="1" si="2"/>
        <v/>
      </c>
      <c r="R25" s="42"/>
      <c r="S25" s="92" t="s">
        <v>386</v>
      </c>
      <c r="T25" s="92" t="s">
        <v>22</v>
      </c>
      <c r="U25" s="92">
        <v>110500</v>
      </c>
      <c r="V25" s="92">
        <v>18209.090909090912</v>
      </c>
      <c r="W25" s="92"/>
      <c r="X25" s="92">
        <f t="shared" si="3"/>
        <v>128709.09090909091</v>
      </c>
      <c r="Y25" s="93" t="e">
        <f>VLOOKUP($B770,[12]Data!$B$12:$AV$5335,47,FALSE)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156477.50959912312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221406.0366982359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43615</v>
      </c>
      <c r="AW25" s="152">
        <v>9820.6310679611652</v>
      </c>
      <c r="AX25" s="152"/>
      <c r="AY25" s="153"/>
      <c r="AZ25" s="42"/>
      <c r="BA25" s="102" t="s">
        <v>889</v>
      </c>
      <c r="BB25" s="103" t="s">
        <v>562</v>
      </c>
      <c r="BC25" s="42"/>
      <c r="BD25" s="149">
        <v>78200</v>
      </c>
      <c r="BE25" s="149">
        <v>19600</v>
      </c>
      <c r="BF25" s="149"/>
      <c r="BG25" s="92">
        <f t="shared" si="9"/>
        <v>97800</v>
      </c>
      <c r="BH25" s="147">
        <f>IF(LOWER(T25)="ILS",12,1)*BG25/VLOOKUP($T25,CPC_USDConversion_xlTbl[[Currency2]:[Units/1 USD]],2,FALSE)</f>
        <v>118899.91865145971</v>
      </c>
      <c r="BI25" s="154">
        <f>BH25/VLOOKUP($S25,'CP$'!$B$5:$D$74,2,FALSE)</f>
        <v>168236.06037573257</v>
      </c>
      <c r="BJ25" s="104">
        <v>90000</v>
      </c>
      <c r="BK25" s="104">
        <v>135000</v>
      </c>
      <c r="BL25" s="105">
        <f t="shared" si="10"/>
        <v>0.85852521542590765</v>
      </c>
      <c r="BM25" s="105">
        <f t="shared" si="11"/>
        <v>0.1414747845740924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/>
      <c r="BU25" s="91">
        <f>Q770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7901.52</v>
      </c>
      <c r="CF25" s="68"/>
      <c r="CG25" s="149">
        <v>98248.780487804892</v>
      </c>
      <c r="CH25" s="147">
        <f>IF(LOWER(T25)="ILS",12,1)*CG25/VLOOKUP($T25,CPC_USDConversion_xlTbl[[Currency2]:[Units/1 USD]],2,FALSE)</f>
        <v>119445.52155015465</v>
      </c>
      <c r="CI25" s="155">
        <f t="shared" si="17"/>
        <v>156477.50959912312</v>
      </c>
      <c r="CJ25" s="155">
        <f t="shared" si="18"/>
        <v>37031.988048968473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IF(CN770=0,0,AF770)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AT770</f>
        <v>0</v>
      </c>
      <c r="CU25" s="157"/>
      <c r="CV25" s="108">
        <f t="shared" si="24"/>
        <v>0</v>
      </c>
      <c r="CW25" s="108">
        <f t="shared" si="25"/>
        <v>0</v>
      </c>
      <c r="CX25" s="42">
        <f>IF(AY770&gt;0,1,0)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119256</v>
      </c>
      <c r="C26" s="87">
        <v>76839</v>
      </c>
      <c r="D26" s="87"/>
      <c r="E26" s="88" t="s">
        <v>890</v>
      </c>
      <c r="F26" s="112" t="s">
        <v>891</v>
      </c>
      <c r="G26" s="87" t="s">
        <v>860</v>
      </c>
      <c r="H26" s="87" t="s">
        <v>861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41518</v>
      </c>
      <c r="P26" s="90">
        <f t="shared" si="1"/>
        <v>7.3369863013698629</v>
      </c>
      <c r="Q26" s="91" t="str">
        <f t="shared" ca="1" si="2"/>
        <v/>
      </c>
      <c r="R26" s="42"/>
      <c r="S26" s="92" t="s">
        <v>401</v>
      </c>
      <c r="T26" s="92" t="s">
        <v>34</v>
      </c>
      <c r="U26" s="92">
        <v>205187.5</v>
      </c>
      <c r="V26" s="92">
        <v>36209.090909090897</v>
      </c>
      <c r="W26" s="92"/>
      <c r="X26" s="92">
        <f t="shared" si="3"/>
        <v>241396.59090909088</v>
      </c>
      <c r="Y26" s="93" t="e">
        <f>VLOOKUP($B777,[12]Data!$B$12:$AV$5335,47,FALSE)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272326.5789147066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275785.66241189744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9844.8446601941741</v>
      </c>
      <c r="AX26" s="152"/>
      <c r="AY26" s="153"/>
      <c r="AZ26" s="42"/>
      <c r="BA26" s="102"/>
      <c r="BB26" s="103" t="s">
        <v>562</v>
      </c>
      <c r="BC26" s="42"/>
      <c r="BD26" s="149">
        <v>152000</v>
      </c>
      <c r="BE26" s="149">
        <v>38000</v>
      </c>
      <c r="BF26" s="149"/>
      <c r="BG26" s="92">
        <f t="shared" si="9"/>
        <v>190000</v>
      </c>
      <c r="BH26" s="147">
        <f>IF(LOWER(T26)="ILS",12,1)*BG26/VLOOKUP($T26,CPC_USDConversion_xlTbl[[Currency2]:[Units/1 USD]],2,FALSE)</f>
        <v>214344.57627978738</v>
      </c>
      <c r="BI26" s="154">
        <f>BH26/VLOOKUP($S26,'CP$'!$B$5:$D$74,2,FALSE)</f>
        <v>217067.1742335993</v>
      </c>
      <c r="BJ26" s="104">
        <v>150000</v>
      </c>
      <c r="BK26" s="104">
        <v>215000</v>
      </c>
      <c r="BL26" s="105">
        <f t="shared" si="10"/>
        <v>0.85000164760931896</v>
      </c>
      <c r="BM26" s="105">
        <f t="shared" si="11"/>
        <v>0.1499983523906811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3</v>
      </c>
      <c r="BT26" s="91">
        <v>3</v>
      </c>
      <c r="BU26" s="91">
        <f>Q777</f>
        <v>0</v>
      </c>
      <c r="BV26" s="91"/>
      <c r="BW26" s="91"/>
      <c r="BX26" s="91"/>
      <c r="BY26" s="91"/>
      <c r="BZ26" s="91" t="s">
        <v>563</v>
      </c>
      <c r="CA26" s="106" t="s">
        <v>564</v>
      </c>
      <c r="CB26" s="101">
        <v>1</v>
      </c>
      <c r="CC26" s="107">
        <f t="shared" si="16"/>
        <v>1</v>
      </c>
      <c r="CD26" s="107"/>
      <c r="CE26" s="152">
        <v>39268.160000000003</v>
      </c>
      <c r="CF26" s="68"/>
      <c r="CG26" s="149">
        <v>191468.29268292681</v>
      </c>
      <c r="CH26" s="147">
        <f>IF(LOWER(T26)="ILS",12,1)*CG26/VLOOKUP($T26,CPC_USDConversion_xlTbl[[Currency2]:[Units/1 USD]],2,FALSE)</f>
        <v>216001.00034808557</v>
      </c>
      <c r="CI26" s="155">
        <f t="shared" si="17"/>
        <v>272326.5789147066</v>
      </c>
      <c r="CJ26" s="155">
        <f t="shared" si="18"/>
        <v>56325.578566621029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IF(CN777=0,0,AF777)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AT777</f>
        <v>0</v>
      </c>
      <c r="CU26" s="157"/>
      <c r="CV26" s="108">
        <f t="shared" si="24"/>
        <v>0</v>
      </c>
      <c r="CW26" s="108">
        <f t="shared" si="25"/>
        <v>0</v>
      </c>
      <c r="CX26" s="42">
        <f>IF(AY777&gt;0,1,0)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130021</v>
      </c>
      <c r="C27" s="87">
        <v>37633</v>
      </c>
      <c r="D27" s="87"/>
      <c r="E27" s="88" t="s">
        <v>892</v>
      </c>
      <c r="F27" s="112" t="s">
        <v>567</v>
      </c>
      <c r="G27" s="87" t="s">
        <v>860</v>
      </c>
      <c r="H27" s="87" t="s">
        <v>861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E41</v>
      </c>
      <c r="O27" s="146">
        <v>38261</v>
      </c>
      <c r="P27" s="90">
        <f t="shared" si="1"/>
        <v>16.260273972602739</v>
      </c>
      <c r="Q27" s="91" t="str">
        <f t="shared" ca="1" si="2"/>
        <v/>
      </c>
      <c r="R27" s="42"/>
      <c r="S27" s="92" t="s">
        <v>386</v>
      </c>
      <c r="T27" s="92" t="s">
        <v>22</v>
      </c>
      <c r="U27" s="92">
        <v>104000</v>
      </c>
      <c r="V27" s="92">
        <v>17481.81818181818</v>
      </c>
      <c r="W27" s="92"/>
      <c r="X27" s="92">
        <f t="shared" si="3"/>
        <v>121481.81818181818</v>
      </c>
      <c r="Y27" s="93" t="e">
        <f>VLOOKUP($B781,[12]Data!$B$12:$AV$5335,47,FALSE)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147690.98465694889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208973.64517576821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41038</v>
      </c>
      <c r="AW27" s="152">
        <v>16662.077669902908</v>
      </c>
      <c r="AX27" s="152"/>
      <c r="AY27" s="153"/>
      <c r="AZ27" s="42"/>
      <c r="BA27" s="102"/>
      <c r="BB27" s="103" t="s">
        <v>562</v>
      </c>
      <c r="BC27" s="42"/>
      <c r="BD27" s="149">
        <v>75600</v>
      </c>
      <c r="BE27" s="149">
        <v>18900</v>
      </c>
      <c r="BF27" s="149"/>
      <c r="BG27" s="92">
        <f t="shared" si="9"/>
        <v>94500</v>
      </c>
      <c r="BH27" s="147">
        <f>IF(LOWER(T27)="ILS",12,1)*BG27/VLOOKUP($T27,CPC_USDConversion_xlTbl[[Currency2]:[Units/1 USD]],2,FALSE)</f>
        <v>114887.95820616506</v>
      </c>
      <c r="BI27" s="154">
        <f>BH27/VLOOKUP($S27,'CP$'!$B$5:$D$74,2,FALSE)</f>
        <v>162559.38349188885</v>
      </c>
      <c r="BJ27" s="104">
        <v>90000</v>
      </c>
      <c r="BK27" s="104">
        <v>135000</v>
      </c>
      <c r="BL27" s="105">
        <f t="shared" si="10"/>
        <v>0.8560951882062412</v>
      </c>
      <c r="BM27" s="105">
        <f t="shared" si="11"/>
        <v>0.14390481179375889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/>
      <c r="BT27" s="91"/>
      <c r="BU27" s="91">
        <f>Q781</f>
        <v>0</v>
      </c>
      <c r="BV27" s="91"/>
      <c r="BW27" s="91"/>
      <c r="BX27" s="91"/>
      <c r="BY27" s="91"/>
      <c r="BZ27" s="91" t="s">
        <v>563</v>
      </c>
      <c r="CA27" s="106" t="s">
        <v>570</v>
      </c>
      <c r="CB27" s="101">
        <v>1</v>
      </c>
      <c r="CC27" s="107">
        <f t="shared" si="16"/>
        <v>1</v>
      </c>
      <c r="CD27" s="107"/>
      <c r="CE27" s="152">
        <v>0</v>
      </c>
      <c r="CF27" s="68"/>
      <c r="CG27" s="149">
        <v>92395.121951219524</v>
      </c>
      <c r="CH27" s="147">
        <f>IF(LOWER(T27)="ILS",12,1)*CG27/VLOOKUP($T27,CPC_USDConversion_xlTbl[[Currency2]:[Units/1 USD]],2,FALSE)</f>
        <v>112328.96200196013</v>
      </c>
      <c r="CI27" s="155">
        <f t="shared" si="17"/>
        <v>147690.98465694889</v>
      </c>
      <c r="CJ27" s="155">
        <f t="shared" si="18"/>
        <v>35362.022654988759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IF(CN781=0,0,AF781)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AT781</f>
        <v>0</v>
      </c>
      <c r="CU27" s="157"/>
      <c r="CV27" s="108">
        <f t="shared" si="24"/>
        <v>0</v>
      </c>
      <c r="CW27" s="108">
        <f t="shared" si="25"/>
        <v>0</v>
      </c>
      <c r="CX27" s="42">
        <f>IF(AY781&gt;0,1,0)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131092</v>
      </c>
      <c r="C28" s="87">
        <v>35832</v>
      </c>
      <c r="D28" s="87">
        <v>30763</v>
      </c>
      <c r="E28" s="88" t="s">
        <v>893</v>
      </c>
      <c r="F28" s="112" t="s">
        <v>567</v>
      </c>
      <c r="G28" s="87" t="s">
        <v>860</v>
      </c>
      <c r="H28" s="87" t="s">
        <v>861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44013</v>
      </c>
      <c r="P28" s="90">
        <f t="shared" si="1"/>
        <v>0.50136986301369868</v>
      </c>
      <c r="Q28" s="91" t="str">
        <f t="shared" ca="1" si="2"/>
        <v/>
      </c>
      <c r="R28" s="42"/>
      <c r="S28" s="92" t="s">
        <v>401</v>
      </c>
      <c r="T28" s="92" t="s">
        <v>34</v>
      </c>
      <c r="U28" s="92">
        <v>147000</v>
      </c>
      <c r="V28" s="92">
        <v>25300</v>
      </c>
      <c r="W28" s="92"/>
      <c r="X28" s="92">
        <f t="shared" si="3"/>
        <v>172300</v>
      </c>
      <c r="Y28" s="93" t="e">
        <f>VLOOKUP($B789,[12]Data!$B$12:$AV$5335,47,FALSE)</f>
        <v>#N/A</v>
      </c>
      <c r="Z28" s="93"/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194376.6868053019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196845.65326552186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/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120000</v>
      </c>
      <c r="BK28" s="104">
        <v>180000</v>
      </c>
      <c r="BL28" s="105">
        <f t="shared" si="10"/>
        <v>0.85316308763784099</v>
      </c>
      <c r="BM28" s="105">
        <f t="shared" si="11"/>
        <v>0.14683691236215901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/>
      <c r="BU28" s="91">
        <f>Q789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0.50136986301369868</v>
      </c>
      <c r="CD28" s="107"/>
      <c r="CE28" s="152"/>
      <c r="CF28" s="68"/>
      <c r="CG28" s="149">
        <v>134346.3414634146</v>
      </c>
      <c r="CH28" s="147">
        <f>IF(LOWER(T28)="ILS",12,1)*CG28/VLOOKUP($T28,CPC_USDConversion_xlTbl[[Currency2]:[Units/1 USD]],2,FALSE)</f>
        <v>151560.0507142907</v>
      </c>
      <c r="CI28" s="155">
        <f t="shared" si="17"/>
        <v>194376.6868053019</v>
      </c>
      <c r="CJ28" s="155">
        <f t="shared" si="18"/>
        <v>42816.636091011198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IF(CN789=0,0,AF789)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AT789</f>
        <v>0</v>
      </c>
      <c r="CU28" s="157"/>
      <c r="CV28" s="108">
        <f t="shared" si="24"/>
        <v>0</v>
      </c>
      <c r="CW28" s="108">
        <f t="shared" si="25"/>
        <v>0</v>
      </c>
      <c r="CX28" s="42">
        <f>IF(AY789&gt;0,1,0)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130447</v>
      </c>
      <c r="C29" s="87">
        <v>31236</v>
      </c>
      <c r="D29" s="87"/>
      <c r="E29" s="88" t="s">
        <v>894</v>
      </c>
      <c r="F29" s="112" t="s">
        <v>895</v>
      </c>
      <c r="G29" s="87" t="s">
        <v>860</v>
      </c>
      <c r="H29" s="87" t="s">
        <v>861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E41</v>
      </c>
      <c r="O29" s="146">
        <v>38139</v>
      </c>
      <c r="P29" s="90">
        <f t="shared" si="1"/>
        <v>16.594520547945205</v>
      </c>
      <c r="Q29" s="91" t="str">
        <f t="shared" ca="1" si="2"/>
        <v/>
      </c>
      <c r="R29" s="42"/>
      <c r="S29" s="92" t="s">
        <v>386</v>
      </c>
      <c r="T29" s="92" t="s">
        <v>22</v>
      </c>
      <c r="U29" s="92">
        <v>139500</v>
      </c>
      <c r="V29" s="92">
        <v>23572.727272727268</v>
      </c>
      <c r="W29" s="92"/>
      <c r="X29" s="92">
        <f t="shared" si="3"/>
        <v>163072.72727272726</v>
      </c>
      <c r="Y29" s="93" t="e">
        <f>VLOOKUP($B793,[12]Data!$B$12:$AV$5335,47,FALSE)</f>
        <v>#N/A</v>
      </c>
      <c r="Z29" s="93"/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198254.9489468195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280518.53978619544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9844.8446601941741</v>
      </c>
      <c r="AX29" s="152"/>
      <c r="AY29" s="153"/>
      <c r="AZ29" s="42"/>
      <c r="BA29" s="102" t="s">
        <v>896</v>
      </c>
      <c r="BB29" s="103" t="s">
        <v>562</v>
      </c>
      <c r="BC29" s="42"/>
      <c r="BD29" s="149">
        <v>102400</v>
      </c>
      <c r="BE29" s="149">
        <v>25600</v>
      </c>
      <c r="BF29" s="149"/>
      <c r="BG29" s="92">
        <f t="shared" si="9"/>
        <v>128000</v>
      </c>
      <c r="BH29" s="147">
        <f>IF(LOWER(T29)="ILS",12,1)*BG29/VLOOKUP($T29,CPC_USDConversion_xlTbl[[Currency2]:[Units/1 USD]],2,FALSE)</f>
        <v>155615.43545385319</v>
      </c>
      <c r="BI29" s="154">
        <f>BH29/VLOOKUP($S29,'CP$'!$B$5:$D$74,2,FALSE)</f>
        <v>220186.25488848434</v>
      </c>
      <c r="BJ29" s="104">
        <v>90000</v>
      </c>
      <c r="BK29" s="104">
        <v>135000</v>
      </c>
      <c r="BL29" s="105">
        <f t="shared" si="10"/>
        <v>0.85544653807559379</v>
      </c>
      <c r="BM29" s="105">
        <f t="shared" si="11"/>
        <v>0.14455346192440627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3</v>
      </c>
      <c r="BS29" s="91">
        <v>3</v>
      </c>
      <c r="BT29" s="91"/>
      <c r="BU29" s="91">
        <f>Q793</f>
        <v>0</v>
      </c>
      <c r="BV29" s="91"/>
      <c r="BW29" s="91"/>
      <c r="BX29" s="91"/>
      <c r="BY29" s="91"/>
      <c r="BZ29" s="91" t="s">
        <v>563</v>
      </c>
      <c r="CA29" s="106" t="s">
        <v>564</v>
      </c>
      <c r="CB29" s="101">
        <v>1</v>
      </c>
      <c r="CC29" s="107">
        <f t="shared" si="16"/>
        <v>1</v>
      </c>
      <c r="CD29" s="107"/>
      <c r="CE29" s="152">
        <v>44895</v>
      </c>
      <c r="CF29" s="68"/>
      <c r="CG29" s="149">
        <v>126639.0243902439</v>
      </c>
      <c r="CH29" s="147">
        <f>IF(LOWER(T29)="ILS",12,1)*CG29/VLOOKUP($T29,CPC_USDConversion_xlTbl[[Currency2]:[Units/1 USD]],2,FALSE)</f>
        <v>153960.83535889798</v>
      </c>
      <c r="CI29" s="155">
        <f t="shared" si="17"/>
        <v>198254.9489468195</v>
      </c>
      <c r="CJ29" s="155">
        <f t="shared" si="18"/>
        <v>44294.113587921514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IF(CN793=0,0,AF793)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AT793</f>
        <v>0</v>
      </c>
      <c r="CU29" s="157"/>
      <c r="CV29" s="108">
        <f t="shared" si="24"/>
        <v>0</v>
      </c>
      <c r="CW29" s="108">
        <f t="shared" si="25"/>
        <v>0</v>
      </c>
      <c r="CX29" s="42">
        <f>IF(AY793&gt;0,1,0)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135777</v>
      </c>
      <c r="C30" s="87">
        <v>47837</v>
      </c>
      <c r="D30" s="87">
        <v>35644</v>
      </c>
      <c r="E30" s="88" t="s">
        <v>897</v>
      </c>
      <c r="F30" s="112" t="s">
        <v>567</v>
      </c>
      <c r="G30" s="87" t="s">
        <v>898</v>
      </c>
      <c r="H30" s="87" t="s">
        <v>861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43527</v>
      </c>
      <c r="P30" s="90">
        <f t="shared" si="1"/>
        <v>1.832876712328767</v>
      </c>
      <c r="Q30" s="91" t="str">
        <f t="shared" ca="1" si="2"/>
        <v/>
      </c>
      <c r="R30" s="42"/>
      <c r="S30" s="92" t="s">
        <v>401</v>
      </c>
      <c r="T30" s="92" t="s">
        <v>34</v>
      </c>
      <c r="U30" s="92">
        <v>149500</v>
      </c>
      <c r="V30" s="92">
        <v>25754.545454545449</v>
      </c>
      <c r="W30" s="92"/>
      <c r="X30" s="92">
        <f t="shared" si="3"/>
        <v>175254.54545454544</v>
      </c>
      <c r="Y30" s="93" t="e">
        <f>VLOOKUP($B800,[12]Data!$B$12:$AV$5335,47,FALSE)</f>
        <v>#N/A</v>
      </c>
      <c r="Z30" s="93" t="e">
        <f>VLOOKUP($B800,[12]Data!$B$12:$AV$5335,41,FALSE)</f>
        <v>#N/A</v>
      </c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197709.79624505935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200221.09975480032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 t="s">
        <v>899</v>
      </c>
      <c r="BB30" s="103" t="s">
        <v>562</v>
      </c>
      <c r="BC30" s="42"/>
      <c r="BD30" s="149">
        <v>95000</v>
      </c>
      <c r="BE30" s="149">
        <v>10000</v>
      </c>
      <c r="BF30" s="149"/>
      <c r="BG30" s="92">
        <f t="shared" si="9"/>
        <v>105000</v>
      </c>
      <c r="BH30" s="147">
        <f>IF(LOWER(T30)="ILS",12,1)*BG30/VLOOKUP($T30,CPC_USDConversion_xlTbl[[Currency2]:[Units/1 USD]],2,FALSE)</f>
        <v>118453.58162830354</v>
      </c>
      <c r="BI30" s="154">
        <f>BH30/VLOOKUP($S30,'CP$'!$B$5:$D$74,2,FALSE)</f>
        <v>119958.17523435749</v>
      </c>
      <c r="BJ30" s="104">
        <v>120000</v>
      </c>
      <c r="BK30" s="104">
        <v>180000</v>
      </c>
      <c r="BL30" s="105">
        <f t="shared" si="10"/>
        <v>0.85304492167237267</v>
      </c>
      <c r="BM30" s="105">
        <f t="shared" si="11"/>
        <v>0.14695507832762733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3</v>
      </c>
      <c r="BS30" s="91">
        <v>4</v>
      </c>
      <c r="BT30" s="91">
        <v>3</v>
      </c>
      <c r="BU30" s="91">
        <f>Q800</f>
        <v>0</v>
      </c>
      <c r="BV30" s="91"/>
      <c r="BW30" s="91"/>
      <c r="BX30" s="91"/>
      <c r="BY30" s="91"/>
      <c r="BZ30" s="91" t="s">
        <v>563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112395.12195121949</v>
      </c>
      <c r="CH30" s="147">
        <f>IF(LOWER(T30)="ILS",12,1)*CG30/VLOOKUP($T30,CPC_USDConversion_xlTbl[[Currency2]:[Units/1 USD]],2,FALSE)</f>
        <v>126796.23573973248</v>
      </c>
      <c r="CI30" s="155">
        <f t="shared" si="17"/>
        <v>197709.79624505935</v>
      </c>
      <c r="CJ30" s="155">
        <f t="shared" si="18"/>
        <v>70913.560505326866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IF(CN800=0,0,AF800)</f>
        <v>0</v>
      </c>
      <c r="CQ30" s="110" t="s">
        <v>588</v>
      </c>
      <c r="CR30" s="155">
        <f>AM30/VLOOKUP(T30,'USD Converstion'!$C$7:$D$174,2,FALSE)</f>
        <v>0</v>
      </c>
      <c r="CS30" s="156">
        <f t="shared" si="23"/>
        <v>0</v>
      </c>
      <c r="CT30" s="152">
        <f>AT800</f>
        <v>0</v>
      </c>
      <c r="CU30" s="157"/>
      <c r="CV30" s="108">
        <f t="shared" si="24"/>
        <v>0</v>
      </c>
      <c r="CW30" s="108">
        <f t="shared" si="25"/>
        <v>0</v>
      </c>
      <c r="CX30" s="42">
        <f>IF(AY800&gt;0,1,0)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136696</v>
      </c>
      <c r="C31" s="87">
        <v>110783</v>
      </c>
      <c r="D31" s="87">
        <v>100042</v>
      </c>
      <c r="E31" s="88" t="s">
        <v>900</v>
      </c>
      <c r="F31" s="112" t="s">
        <v>567</v>
      </c>
      <c r="G31" s="87" t="s">
        <v>860</v>
      </c>
      <c r="H31" s="87" t="s">
        <v>861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43770</v>
      </c>
      <c r="P31" s="90">
        <f t="shared" si="1"/>
        <v>1.167123287671233</v>
      </c>
      <c r="Q31" s="91" t="str">
        <f t="shared" ca="1" si="2"/>
        <v/>
      </c>
      <c r="R31" s="42"/>
      <c r="S31" s="92" t="s">
        <v>386</v>
      </c>
      <c r="T31" s="92" t="s">
        <v>22</v>
      </c>
      <c r="U31" s="92">
        <v>109500</v>
      </c>
      <c r="V31" s="92">
        <v>18481.81818181818</v>
      </c>
      <c r="W31" s="92"/>
      <c r="X31" s="92">
        <f t="shared" si="3"/>
        <v>127981.81818181818</v>
      </c>
      <c r="Y31" s="93" t="e">
        <f>VLOOKUP($B803,[12]Data!$B$12:$AV$5335,47,FALSE)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155593.33098858988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220154.97843182407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>
        <v>43859</v>
      </c>
      <c r="AW31" s="152">
        <v>19563.436893203881</v>
      </c>
      <c r="AX31" s="152"/>
      <c r="AY31" s="153"/>
      <c r="AZ31" s="42"/>
      <c r="BA31" s="102"/>
      <c r="BB31" s="103" t="s">
        <v>562</v>
      </c>
      <c r="BC31" s="42"/>
      <c r="BD31" s="149">
        <v>80000</v>
      </c>
      <c r="BE31" s="149">
        <v>20000</v>
      </c>
      <c r="BF31" s="149"/>
      <c r="BG31" s="92">
        <f t="shared" si="9"/>
        <v>100000</v>
      </c>
      <c r="BH31" s="147">
        <f>IF(LOWER(T31)="ILS",12,1)*BG31/VLOOKUP($T31,CPC_USDConversion_xlTbl[[Currency2]:[Units/1 USD]],2,FALSE)</f>
        <v>121574.55894832281</v>
      </c>
      <c r="BI31" s="154">
        <f>BH31/VLOOKUP($S31,'CP$'!$B$5:$D$74,2,FALSE)</f>
        <v>172020.51163162841</v>
      </c>
      <c r="BJ31" s="104">
        <v>70000</v>
      </c>
      <c r="BK31" s="104">
        <v>115000</v>
      </c>
      <c r="BL31" s="105">
        <f t="shared" si="10"/>
        <v>0.85559028271061233</v>
      </c>
      <c r="BM31" s="105">
        <f t="shared" si="11"/>
        <v>0.1444097172893877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/>
      <c r="BU31" s="91">
        <f>Q803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1</v>
      </c>
      <c r="CD31" s="107"/>
      <c r="CE31" s="152">
        <v>20951</v>
      </c>
      <c r="CF31" s="68"/>
      <c r="CG31" s="149">
        <v>97760.975609756104</v>
      </c>
      <c r="CH31" s="147">
        <f>IF(LOWER(T31)="ILS",12,1)*CG31/VLOOKUP($T31,CPC_USDConversion_xlTbl[[Currency2]:[Units/1 USD]],2,FALSE)</f>
        <v>118852.47492113842</v>
      </c>
      <c r="CI31" s="155">
        <f t="shared" si="17"/>
        <v>155593.33098858988</v>
      </c>
      <c r="CJ31" s="155">
        <f t="shared" si="18"/>
        <v>36740.856067451459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IF(CN803=0,0,AF803)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AT803</f>
        <v>0</v>
      </c>
      <c r="CU31" s="157"/>
      <c r="CV31" s="108">
        <f t="shared" si="24"/>
        <v>0</v>
      </c>
      <c r="CW31" s="108">
        <f t="shared" si="25"/>
        <v>0</v>
      </c>
      <c r="CX31" s="42">
        <f>IF(AY803&gt;0,1,0)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102786</v>
      </c>
      <c r="C32" s="87">
        <v>65466</v>
      </c>
      <c r="D32" s="87">
        <v>28678</v>
      </c>
      <c r="E32" s="88" t="s">
        <v>901</v>
      </c>
      <c r="F32" s="112" t="s">
        <v>567</v>
      </c>
      <c r="G32" s="87" t="s">
        <v>860</v>
      </c>
      <c r="H32" s="87" t="s">
        <v>861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43435</v>
      </c>
      <c r="P32" s="90">
        <f t="shared" si="1"/>
        <v>2.0849315068493151</v>
      </c>
      <c r="Q32" s="91" t="str">
        <f t="shared" ca="1" si="2"/>
        <v/>
      </c>
      <c r="R32" s="42"/>
      <c r="S32" s="92" t="s">
        <v>386</v>
      </c>
      <c r="T32" s="92" t="s">
        <v>22</v>
      </c>
      <c r="U32" s="92">
        <v>96500</v>
      </c>
      <c r="V32" s="92">
        <v>15754.54545454545</v>
      </c>
      <c r="W32" s="92"/>
      <c r="X32" s="92">
        <f t="shared" si="3"/>
        <v>112254.54545454546</v>
      </c>
      <c r="Y32" s="93" t="e">
        <f>VLOOKUP($B810,[12]Data!$B$12:$AV$5335,47,FALSE)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136472.96853580821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193100.84342066798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/>
      <c r="AW32" s="152"/>
      <c r="AX32" s="152"/>
      <c r="AY32" s="153"/>
      <c r="AZ32" s="42"/>
      <c r="BA32" s="102"/>
      <c r="BB32" s="103" t="s">
        <v>562</v>
      </c>
      <c r="BC32" s="42"/>
      <c r="BD32" s="149">
        <v>68000</v>
      </c>
      <c r="BE32" s="149">
        <v>17000</v>
      </c>
      <c r="BF32" s="149"/>
      <c r="BG32" s="92">
        <f t="shared" si="9"/>
        <v>85000</v>
      </c>
      <c r="BH32" s="147">
        <f>IF(LOWER(T32)="ILS",12,1)*BG32/VLOOKUP($T32,CPC_USDConversion_xlTbl[[Currency2]:[Units/1 USD]],2,FALSE)</f>
        <v>103338.3751060744</v>
      </c>
      <c r="BI32" s="154">
        <f>BH32/VLOOKUP($S32,'CP$'!$B$5:$D$74,2,FALSE)</f>
        <v>146217.43488688415</v>
      </c>
      <c r="BJ32" s="104">
        <v>70000</v>
      </c>
      <c r="BK32" s="104">
        <v>115000</v>
      </c>
      <c r="BL32" s="105">
        <f t="shared" si="10"/>
        <v>0.85965338516358925</v>
      </c>
      <c r="BM32" s="105">
        <f t="shared" si="11"/>
        <v>0.14034661483641073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2</v>
      </c>
      <c r="BS32" s="91">
        <v>3</v>
      </c>
      <c r="BT32" s="91"/>
      <c r="BU32" s="91">
        <f>Q810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/>
      <c r="CF32" s="68"/>
      <c r="CG32" s="149">
        <v>84687.804878048788</v>
      </c>
      <c r="CH32" s="147">
        <f>IF(LOWER(T32)="ILS",12,1)*CG32/VLOOKUP($T32,CPC_USDConversion_xlTbl[[Currency2]:[Units/1 USD]],2,FALSE)</f>
        <v>102958.82526350403</v>
      </c>
      <c r="CI32" s="155">
        <f t="shared" si="17"/>
        <v>136472.96853580821</v>
      </c>
      <c r="CJ32" s="155">
        <f t="shared" si="18"/>
        <v>33514.14327230418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IF(CN810=0,0,AF810)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AT810</f>
        <v>0</v>
      </c>
      <c r="CU32" s="157"/>
      <c r="CV32" s="108">
        <f t="shared" si="24"/>
        <v>0</v>
      </c>
      <c r="CW32" s="108">
        <f t="shared" si="25"/>
        <v>0</v>
      </c>
      <c r="CX32" s="42">
        <f>IF(AY810&gt;0,1,0)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102746</v>
      </c>
      <c r="C33" s="87">
        <v>81661</v>
      </c>
      <c r="D33" s="87">
        <v>95464</v>
      </c>
      <c r="E33" s="88" t="s">
        <v>902</v>
      </c>
      <c r="F33" s="112" t="s">
        <v>567</v>
      </c>
      <c r="G33" s="87" t="s">
        <v>860</v>
      </c>
      <c r="H33" s="87" t="s">
        <v>861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43374</v>
      </c>
      <c r="P33" s="90">
        <f t="shared" si="1"/>
        <v>2.2520547945205478</v>
      </c>
      <c r="Q33" s="91" t="str">
        <f t="shared" ca="1" si="2"/>
        <v/>
      </c>
      <c r="R33" s="42"/>
      <c r="S33" s="92" t="s">
        <v>386</v>
      </c>
      <c r="T33" s="92" t="s">
        <v>22</v>
      </c>
      <c r="U33" s="92">
        <v>107500</v>
      </c>
      <c r="V33" s="92">
        <v>17663.63636363636</v>
      </c>
      <c r="W33" s="92"/>
      <c r="X33" s="92">
        <f t="shared" si="3"/>
        <v>125163.63636363635</v>
      </c>
      <c r="Y33" s="93" t="e">
        <f>VLOOKUP($B817,[12]Data!$B$12:$AV$5335,47,FALSE)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152167.13887277347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215307.12764947815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>
        <v>43957</v>
      </c>
      <c r="AW33" s="152">
        <v>9844.8446601941741</v>
      </c>
      <c r="AX33" s="152"/>
      <c r="AY33" s="153"/>
      <c r="AZ33" s="42"/>
      <c r="BA33" s="102"/>
      <c r="BB33" s="103" t="s">
        <v>562</v>
      </c>
      <c r="BC33" s="42"/>
      <c r="BD33" s="149">
        <v>76000</v>
      </c>
      <c r="BE33" s="149">
        <v>19000</v>
      </c>
      <c r="BF33" s="149"/>
      <c r="BG33" s="92">
        <f t="shared" si="9"/>
        <v>95000</v>
      </c>
      <c r="BH33" s="147">
        <f>IF(LOWER(T33)="ILS",12,1)*BG33/VLOOKUP($T33,CPC_USDConversion_xlTbl[[Currency2]:[Units/1 USD]],2,FALSE)</f>
        <v>115495.83100090668</v>
      </c>
      <c r="BI33" s="154">
        <f>BH33/VLOOKUP($S33,'CP$'!$B$5:$D$74,2,FALSE)</f>
        <v>163419.48605004698</v>
      </c>
      <c r="BJ33" s="104">
        <v>70000</v>
      </c>
      <c r="BK33" s="104">
        <v>115000</v>
      </c>
      <c r="BL33" s="105">
        <f t="shared" si="10"/>
        <v>0.8588756536897153</v>
      </c>
      <c r="BM33" s="105">
        <f t="shared" si="11"/>
        <v>0.1411243463102847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2</v>
      </c>
      <c r="BS33" s="91">
        <v>3</v>
      </c>
      <c r="BT33" s="91"/>
      <c r="BU33" s="91">
        <f>Q817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>
        <v>11253.68</v>
      </c>
      <c r="CF33" s="68"/>
      <c r="CG33" s="149">
        <v>95321.951219512208</v>
      </c>
      <c r="CH33" s="147">
        <f>IF(LOWER(T33)="ILS",12,1)*CG33/VLOOKUP($T33,CPC_USDConversion_xlTbl[[Currency2]:[Units/1 USD]],2,FALSE)</f>
        <v>115887.24177605739</v>
      </c>
      <c r="CI33" s="155">
        <f t="shared" si="17"/>
        <v>152167.13887277347</v>
      </c>
      <c r="CJ33" s="155">
        <f t="shared" si="18"/>
        <v>36279.897096716086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IF(CN817=0,0,AF817)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AT817</f>
        <v>0</v>
      </c>
      <c r="CU33" s="157"/>
      <c r="CV33" s="108">
        <f t="shared" si="24"/>
        <v>0</v>
      </c>
      <c r="CW33" s="108">
        <f t="shared" si="25"/>
        <v>0</v>
      </c>
      <c r="CX33" s="42">
        <f>IF(AY817&gt;0,1,0)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134525</v>
      </c>
      <c r="C34" s="87">
        <v>78424</v>
      </c>
      <c r="D34" s="87">
        <v>27831</v>
      </c>
      <c r="E34" s="88" t="s">
        <v>903</v>
      </c>
      <c r="F34" s="112" t="s">
        <v>567</v>
      </c>
      <c r="G34" s="87" t="s">
        <v>860</v>
      </c>
      <c r="H34" s="87" t="s">
        <v>861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43394</v>
      </c>
      <c r="P34" s="90">
        <f t="shared" si="1"/>
        <v>2.1972602739726028</v>
      </c>
      <c r="Q34" s="91" t="str">
        <f t="shared" ca="1" si="2"/>
        <v/>
      </c>
      <c r="R34" s="42"/>
      <c r="S34" s="92" t="s">
        <v>386</v>
      </c>
      <c r="T34" s="92" t="s">
        <v>22</v>
      </c>
      <c r="U34" s="92">
        <v>87500</v>
      </c>
      <c r="V34" s="92">
        <v>14027.27272727273</v>
      </c>
      <c r="W34" s="92"/>
      <c r="X34" s="92">
        <f t="shared" si="3"/>
        <v>101527.27272727274</v>
      </c>
      <c r="Y34" s="93" t="e">
        <f>VLOOKUP($B818,[12]Data!$B$12:$AV$5335,47,FALSE)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123431.33403044267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174647.73399109329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>
        <v>60000</v>
      </c>
      <c r="BE34" s="149">
        <v>15000</v>
      </c>
      <c r="BF34" s="149"/>
      <c r="BG34" s="92">
        <f t="shared" si="9"/>
        <v>75000</v>
      </c>
      <c r="BH34" s="147">
        <f>IF(LOWER(T34)="ILS",12,1)*BG34/VLOOKUP($T34,CPC_USDConversion_xlTbl[[Currency2]:[Units/1 USD]],2,FALSE)</f>
        <v>91180.919211242115</v>
      </c>
      <c r="BI34" s="154">
        <f>BH34/VLOOKUP($S34,'CP$'!$B$5:$D$74,2,FALSE)</f>
        <v>129015.38372372132</v>
      </c>
      <c r="BJ34" s="104">
        <v>70000</v>
      </c>
      <c r="BK34" s="104">
        <v>115000</v>
      </c>
      <c r="BL34" s="105">
        <f t="shared" si="10"/>
        <v>0.86183739255014324</v>
      </c>
      <c r="BM34" s="105">
        <f t="shared" si="11"/>
        <v>0.13816260744985676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>
        <v>2</v>
      </c>
      <c r="BS34" s="91">
        <v>3</v>
      </c>
      <c r="BT34" s="91"/>
      <c r="BU34" s="91">
        <f>Q818</f>
        <v>0</v>
      </c>
      <c r="BV34" s="91"/>
      <c r="BW34" s="91"/>
      <c r="BX34" s="91"/>
      <c r="BY34" s="91"/>
      <c r="BZ34" s="91" t="s">
        <v>563</v>
      </c>
      <c r="CA34" s="106" t="s">
        <v>568</v>
      </c>
      <c r="CB34" s="101">
        <v>1</v>
      </c>
      <c r="CC34" s="107">
        <f t="shared" si="16"/>
        <v>1</v>
      </c>
      <c r="CD34" s="107"/>
      <c r="CE34" s="152"/>
      <c r="CF34" s="68"/>
      <c r="CG34" s="149">
        <v>75809.756097560981</v>
      </c>
      <c r="CH34" s="147">
        <f>IF(LOWER(T34)="ILS",12,1)*CG34/VLOOKUP($T34,CPC_USDConversion_xlTbl[[Currency2]:[Units/1 USD]],2,FALSE)</f>
        <v>92165.376615409026</v>
      </c>
      <c r="CI34" s="155">
        <f t="shared" si="17"/>
        <v>123431.33403044267</v>
      </c>
      <c r="CJ34" s="155">
        <f t="shared" si="18"/>
        <v>31265.957415033641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IF(CN818=0,0,AF818)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AT818</f>
        <v>0</v>
      </c>
      <c r="CU34" s="157"/>
      <c r="CV34" s="108">
        <f t="shared" si="24"/>
        <v>0</v>
      </c>
      <c r="CW34" s="108">
        <f t="shared" si="25"/>
        <v>0</v>
      </c>
      <c r="CX34" s="42">
        <f>IF(AY818&gt;0,1,0)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125393</v>
      </c>
      <c r="C35" s="87">
        <v>55254</v>
      </c>
      <c r="D35" s="87">
        <v>98260</v>
      </c>
      <c r="E35" s="88" t="s">
        <v>904</v>
      </c>
      <c r="F35" s="112" t="s">
        <v>567</v>
      </c>
      <c r="G35" s="87" t="s">
        <v>860</v>
      </c>
      <c r="H35" s="87" t="s">
        <v>861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43984</v>
      </c>
      <c r="P35" s="90">
        <f t="shared" si="1"/>
        <v>0.58082191780821912</v>
      </c>
      <c r="Q35" s="91" t="str">
        <f t="shared" ca="1" si="2"/>
        <v/>
      </c>
      <c r="R35" s="42"/>
      <c r="S35" s="92" t="s">
        <v>401</v>
      </c>
      <c r="T35" s="92" t="s">
        <v>34</v>
      </c>
      <c r="U35" s="92">
        <v>179500</v>
      </c>
      <c r="V35" s="92">
        <v>31209.090909090912</v>
      </c>
      <c r="W35" s="92"/>
      <c r="X35" s="92">
        <f t="shared" si="3"/>
        <v>210709.09090909091</v>
      </c>
      <c r="Y35" s="93" t="e">
        <f>VLOOKUP($B820,[12]Data!$B$12:$AV$5335,47,FALSE)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237707.10952214888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240726.45762614181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40646</v>
      </c>
      <c r="AW35" s="152">
        <v>25436.00970873786</v>
      </c>
      <c r="AX35" s="152"/>
      <c r="AY35" s="153"/>
      <c r="AZ35" s="42"/>
      <c r="BA35" s="102"/>
      <c r="BB35" s="103" t="s">
        <v>562</v>
      </c>
      <c r="BC35" s="42"/>
      <c r="BD35" s="149"/>
      <c r="BE35" s="149"/>
      <c r="BF35" s="149"/>
      <c r="BG35" s="92">
        <f t="shared" si="9"/>
        <v>0</v>
      </c>
      <c r="BH35" s="147">
        <f>IF(LOWER(T35)="ILS",12,1)*BG35/VLOOKUP($T35,CPC_USDConversion_xlTbl[[Currency2]:[Units/1 USD]],2,FALSE)</f>
        <v>0</v>
      </c>
      <c r="BI35" s="154">
        <f>BH35/VLOOKUP($S35,'CP$'!$B$5:$D$74,2,FALSE)</f>
        <v>0</v>
      </c>
      <c r="BJ35" s="104">
        <v>150000</v>
      </c>
      <c r="BK35" s="104">
        <v>215000</v>
      </c>
      <c r="BL35" s="105">
        <f t="shared" si="10"/>
        <v>0.85188540857709893</v>
      </c>
      <c r="BM35" s="105">
        <f t="shared" si="11"/>
        <v>0.14811459142290104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/>
      <c r="BS35" s="91"/>
      <c r="BT35" s="91"/>
      <c r="BU35" s="91">
        <f>Q820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0.58082191780821912</v>
      </c>
      <c r="CD35" s="107"/>
      <c r="CE35" s="152">
        <v>0</v>
      </c>
      <c r="CF35" s="68"/>
      <c r="CG35" s="149">
        <v>166053.6585365854</v>
      </c>
      <c r="CH35" s="147">
        <f>IF(LOWER(T35)="ILS",12,1)*CG35/VLOOKUP($T35,CPC_USDConversion_xlTbl[[Currency2]:[Units/1 USD]],2,FALSE)</f>
        <v>187330.00567754154</v>
      </c>
      <c r="CI35" s="155">
        <f t="shared" si="17"/>
        <v>237707.10952214888</v>
      </c>
      <c r="CJ35" s="155">
        <f t="shared" si="18"/>
        <v>50377.103844607336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IF(CN820=0,0,AF820)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AT820</f>
        <v>0</v>
      </c>
      <c r="CU35" s="157"/>
      <c r="CV35" s="108">
        <f t="shared" si="24"/>
        <v>0</v>
      </c>
      <c r="CW35" s="108">
        <f t="shared" si="25"/>
        <v>0</v>
      </c>
      <c r="CX35" s="42">
        <f>IF(AY820&gt;0,1,0)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110677</v>
      </c>
      <c r="C36" s="87">
        <v>56045</v>
      </c>
      <c r="D36" s="87">
        <v>48214</v>
      </c>
      <c r="E36" s="88" t="s">
        <v>905</v>
      </c>
      <c r="F36" s="112" t="s">
        <v>567</v>
      </c>
      <c r="G36" s="87" t="s">
        <v>860</v>
      </c>
      <c r="H36" s="87" t="s">
        <v>861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43678</v>
      </c>
      <c r="P36" s="90">
        <f t="shared" si="1"/>
        <v>1.4191780821917808</v>
      </c>
      <c r="Q36" s="91" t="str">
        <f t="shared" ca="1" si="2"/>
        <v/>
      </c>
      <c r="R36" s="42"/>
      <c r="S36" s="92" t="s">
        <v>386</v>
      </c>
      <c r="T36" s="92" t="s">
        <v>22</v>
      </c>
      <c r="U36" s="92">
        <v>109500</v>
      </c>
      <c r="V36" s="92">
        <v>18481.81818181818</v>
      </c>
      <c r="W36" s="92"/>
      <c r="X36" s="92">
        <f t="shared" si="3"/>
        <v>127981.81818181818</v>
      </c>
      <c r="Y36" s="93" t="e">
        <f>VLOOKUP($B825,[12]Data!$B$12:$AV$5335,47,FALSE)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155593.33098858988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220154.97843182407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43768</v>
      </c>
      <c r="AW36" s="152">
        <v>19584.26213592233</v>
      </c>
      <c r="AX36" s="152"/>
      <c r="AY36" s="153"/>
      <c r="AZ36" s="42"/>
      <c r="BA36" s="102" t="s">
        <v>906</v>
      </c>
      <c r="BB36" s="103" t="s">
        <v>562</v>
      </c>
      <c r="BC36" s="42"/>
      <c r="BD36" s="149">
        <v>80000</v>
      </c>
      <c r="BE36" s="149">
        <v>20000</v>
      </c>
      <c r="BF36" s="149"/>
      <c r="BG36" s="92">
        <f t="shared" si="9"/>
        <v>100000</v>
      </c>
      <c r="BH36" s="147">
        <f>IF(LOWER(T36)="ILS",12,1)*BG36/VLOOKUP($T36,CPC_USDConversion_xlTbl[[Currency2]:[Units/1 USD]],2,FALSE)</f>
        <v>121574.55894832281</v>
      </c>
      <c r="BI36" s="154">
        <f>BH36/VLOOKUP($S36,'CP$'!$B$5:$D$74,2,FALSE)</f>
        <v>172020.51163162841</v>
      </c>
      <c r="BJ36" s="104">
        <v>90000</v>
      </c>
      <c r="BK36" s="104">
        <v>135000</v>
      </c>
      <c r="BL36" s="105">
        <f t="shared" si="10"/>
        <v>0.85559028271061233</v>
      </c>
      <c r="BM36" s="105">
        <f t="shared" si="11"/>
        <v>0.1444097172893877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/>
      <c r="BS36" s="91">
        <v>3</v>
      </c>
      <c r="BT36" s="91"/>
      <c r="BU36" s="91">
        <f>Q825</f>
        <v>0</v>
      </c>
      <c r="BV36" s="91"/>
      <c r="BW36" s="91"/>
      <c r="BX36" s="91"/>
      <c r="BY36" s="91"/>
      <c r="BZ36" s="91" t="s">
        <v>563</v>
      </c>
      <c r="CA36" s="106" t="s">
        <v>570</v>
      </c>
      <c r="CB36" s="101">
        <v>1</v>
      </c>
      <c r="CC36" s="107">
        <f t="shared" si="16"/>
        <v>1</v>
      </c>
      <c r="CD36" s="107"/>
      <c r="CE36" s="152">
        <v>15922.76</v>
      </c>
      <c r="CF36" s="68"/>
      <c r="CG36" s="149">
        <v>97760.975609756104</v>
      </c>
      <c r="CH36" s="147">
        <f>IF(LOWER(T36)="ILS",12,1)*CG36/VLOOKUP($T36,CPC_USDConversion_xlTbl[[Currency2]:[Units/1 USD]],2,FALSE)</f>
        <v>118852.47492113842</v>
      </c>
      <c r="CI36" s="155">
        <f t="shared" si="17"/>
        <v>155593.33098858988</v>
      </c>
      <c r="CJ36" s="155">
        <f t="shared" si="18"/>
        <v>36740.856067451459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IF(CN825=0,0,AF825)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AT825</f>
        <v>0</v>
      </c>
      <c r="CU36" s="157"/>
      <c r="CV36" s="108">
        <f t="shared" si="24"/>
        <v>0</v>
      </c>
      <c r="CW36" s="108">
        <f t="shared" si="25"/>
        <v>0</v>
      </c>
      <c r="CX36" s="42">
        <f>IF(AY825&gt;0,1,0)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118436</v>
      </c>
      <c r="C37" s="87">
        <v>53035</v>
      </c>
      <c r="D37" s="87">
        <v>60562</v>
      </c>
      <c r="E37" s="88" t="s">
        <v>907</v>
      </c>
      <c r="F37" s="112" t="s">
        <v>567</v>
      </c>
      <c r="G37" s="87" t="s">
        <v>860</v>
      </c>
      <c r="H37" s="87" t="s">
        <v>861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43831</v>
      </c>
      <c r="P37" s="90">
        <f t="shared" si="1"/>
        <v>1</v>
      </c>
      <c r="Q37" s="91" t="str">
        <f t="shared" ca="1" si="2"/>
        <v/>
      </c>
      <c r="R37" s="42"/>
      <c r="S37" s="92" t="s">
        <v>401</v>
      </c>
      <c r="T37" s="92" t="s">
        <v>34</v>
      </c>
      <c r="U37" s="92">
        <v>199500</v>
      </c>
      <c r="V37" s="92">
        <v>34845.454545454537</v>
      </c>
      <c r="W37" s="92"/>
      <c r="X37" s="92">
        <f t="shared" si="3"/>
        <v>234345.45454545453</v>
      </c>
      <c r="Y37" s="93" t="e">
        <f>VLOOKUP($B828,[12]Data!$B$12:$AV$5335,47,FALSE)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264371.98504020856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267730.02954036952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/>
      <c r="AW37" s="152"/>
      <c r="AX37" s="152"/>
      <c r="AY37" s="153"/>
      <c r="AZ37" s="42"/>
      <c r="BA37" s="102"/>
      <c r="BB37" s="103" t="s">
        <v>562</v>
      </c>
      <c r="BC37" s="42"/>
      <c r="BD37" s="149">
        <v>152000</v>
      </c>
      <c r="BE37" s="149">
        <v>38000</v>
      </c>
      <c r="BF37" s="149"/>
      <c r="BG37" s="92">
        <f t="shared" si="9"/>
        <v>190000</v>
      </c>
      <c r="BH37" s="147">
        <f>IF(LOWER(T37)="ILS",12,1)*BG37/VLOOKUP($T37,CPC_USDConversion_xlTbl[[Currency2]:[Units/1 USD]],2,FALSE)</f>
        <v>214344.57627978738</v>
      </c>
      <c r="BI37" s="154">
        <f>BH37/VLOOKUP($S37,'CP$'!$B$5:$D$74,2,FALSE)</f>
        <v>217067.1742335993</v>
      </c>
      <c r="BJ37" s="104">
        <v>150000</v>
      </c>
      <c r="BK37" s="104">
        <v>215000</v>
      </c>
      <c r="BL37" s="105">
        <f t="shared" si="10"/>
        <v>0.85130731631623868</v>
      </c>
      <c r="BM37" s="105">
        <f t="shared" si="11"/>
        <v>0.14869268368376132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/>
      <c r="BS37" s="91"/>
      <c r="BT37" s="91">
        <v>3</v>
      </c>
      <c r="BU37" s="91">
        <f>Q828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/>
      <c r="CF37" s="68"/>
      <c r="CG37" s="149">
        <v>185565.85365853659</v>
      </c>
      <c r="CH37" s="147">
        <f>IF(LOWER(T37)="ILS",12,1)*CG37/VLOOKUP($T37,CPC_USDConversion_xlTbl[[Currency2]:[Units/1 USD]],2,FALSE)</f>
        <v>209342.28565492661</v>
      </c>
      <c r="CI37" s="155">
        <f t="shared" si="17"/>
        <v>264371.98504020856</v>
      </c>
      <c r="CJ37" s="155">
        <f t="shared" si="18"/>
        <v>55029.699385281943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IF(CN828=0,0,AF828)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AT828</f>
        <v>0</v>
      </c>
      <c r="CU37" s="157"/>
      <c r="CV37" s="108">
        <f t="shared" si="24"/>
        <v>0</v>
      </c>
      <c r="CW37" s="108">
        <f t="shared" si="25"/>
        <v>0</v>
      </c>
      <c r="CX37" s="42">
        <f>IF(AY828&gt;0,1,0)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132949</v>
      </c>
      <c r="C38" s="87">
        <v>1190490</v>
      </c>
      <c r="D38" s="87">
        <v>79330</v>
      </c>
      <c r="E38" s="88" t="s">
        <v>908</v>
      </c>
      <c r="F38" s="112" t="s">
        <v>567</v>
      </c>
      <c r="G38" s="87" t="s">
        <v>860</v>
      </c>
      <c r="H38" s="87" t="s">
        <v>861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42064</v>
      </c>
      <c r="P38" s="90">
        <f t="shared" si="1"/>
        <v>5.8410958904109593</v>
      </c>
      <c r="Q38" s="91" t="str">
        <f t="shared" ca="1" si="2"/>
        <v/>
      </c>
      <c r="R38" s="42"/>
      <c r="S38" s="92" t="s">
        <v>401</v>
      </c>
      <c r="T38" s="92" t="s">
        <v>34</v>
      </c>
      <c r="U38" s="92">
        <v>209500</v>
      </c>
      <c r="V38" s="92">
        <v>36663.63636363636</v>
      </c>
      <c r="W38" s="92"/>
      <c r="X38" s="92">
        <f t="shared" si="3"/>
        <v>246163.63636363635</v>
      </c>
      <c r="Y38" s="93" t="e">
        <f>VLOOKUP($B837,[12]Data!$B$12:$AV$5335,47,FALSE)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277704.42279923835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281231.8154974833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29231.10679611651</v>
      </c>
      <c r="AX38" s="152"/>
      <c r="AY38" s="153"/>
      <c r="AZ38" s="42"/>
      <c r="BA38" s="102" t="s">
        <v>909</v>
      </c>
      <c r="BB38" s="103" t="s">
        <v>562</v>
      </c>
      <c r="BC38" s="42"/>
      <c r="BD38" s="149">
        <v>148000</v>
      </c>
      <c r="BE38" s="149">
        <v>37000</v>
      </c>
      <c r="BF38" s="149"/>
      <c r="BG38" s="92">
        <f t="shared" si="9"/>
        <v>185000</v>
      </c>
      <c r="BH38" s="147">
        <f>IF(LOWER(T38)="ILS",12,1)*BG38/VLOOKUP($T38,CPC_USDConversion_xlTbl[[Currency2]:[Units/1 USD]],2,FALSE)</f>
        <v>208703.92953558243</v>
      </c>
      <c r="BI38" s="154">
        <f>BH38/VLOOKUP($S38,'CP$'!$B$5:$D$74,2,FALSE)</f>
        <v>211354.88017482034</v>
      </c>
      <c r="BJ38" s="104">
        <v>150000</v>
      </c>
      <c r="BK38" s="104">
        <v>215000</v>
      </c>
      <c r="BL38" s="105">
        <f t="shared" si="10"/>
        <v>0.85105990102666373</v>
      </c>
      <c r="BM38" s="105">
        <f t="shared" si="11"/>
        <v>0.14894009897333629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4</v>
      </c>
      <c r="BS38" s="91">
        <v>4</v>
      </c>
      <c r="BT38" s="91">
        <v>3</v>
      </c>
      <c r="BU38" s="91">
        <f>Q837</f>
        <v>0</v>
      </c>
      <c r="BV38" s="91"/>
      <c r="BW38" s="91"/>
      <c r="BX38" s="91"/>
      <c r="BY38" s="91"/>
      <c r="BZ38" s="91" t="s">
        <v>563</v>
      </c>
      <c r="CA38" s="106" t="s">
        <v>570</v>
      </c>
      <c r="CB38" s="101">
        <v>1</v>
      </c>
      <c r="CC38" s="107">
        <f t="shared" si="16"/>
        <v>1</v>
      </c>
      <c r="CD38" s="107"/>
      <c r="CE38" s="152">
        <v>95656.28</v>
      </c>
      <c r="CF38" s="68"/>
      <c r="CG38" s="149">
        <v>195321.95121951221</v>
      </c>
      <c r="CH38" s="147">
        <f>IF(LOWER(T38)="ILS",12,1)*CG38/VLOOKUP($T38,CPC_USDConversion_xlTbl[[Currency2]:[Units/1 USD]],2,FALSE)</f>
        <v>220348.42564361918</v>
      </c>
      <c r="CI38" s="155">
        <f t="shared" si="17"/>
        <v>277704.42279923835</v>
      </c>
      <c r="CJ38" s="155">
        <f t="shared" si="18"/>
        <v>57355.997155619174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IF(CN837=0,0,AF837)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AT837</f>
        <v>0</v>
      </c>
      <c r="CU38" s="157"/>
      <c r="CV38" s="108">
        <f t="shared" si="24"/>
        <v>0</v>
      </c>
      <c r="CW38" s="108">
        <f t="shared" si="25"/>
        <v>0</v>
      </c>
      <c r="CX38" s="42">
        <f>IF(AY837&gt;0,1,0)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107847</v>
      </c>
      <c r="C39" s="87">
        <v>59279</v>
      </c>
      <c r="D39" s="87">
        <v>34134</v>
      </c>
      <c r="E39" s="88" t="s">
        <v>910</v>
      </c>
      <c r="F39" s="112" t="s">
        <v>567</v>
      </c>
      <c r="G39" s="87" t="s">
        <v>860</v>
      </c>
      <c r="H39" s="87" t="s">
        <v>861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E51</v>
      </c>
      <c r="O39" s="146">
        <v>43525</v>
      </c>
      <c r="P39" s="90">
        <f t="shared" si="1"/>
        <v>1.8383561643835618</v>
      </c>
      <c r="Q39" s="91" t="str">
        <f t="shared" ca="1" si="2"/>
        <v/>
      </c>
      <c r="R39" s="42"/>
      <c r="S39" s="92" t="s">
        <v>386</v>
      </c>
      <c r="T39" s="92" t="s">
        <v>22</v>
      </c>
      <c r="U39" s="92">
        <v>84500</v>
      </c>
      <c r="V39" s="92">
        <v>13936.36363636364</v>
      </c>
      <c r="W39" s="92"/>
      <c r="X39" s="92">
        <f t="shared" si="3"/>
        <v>98436.363636363647</v>
      </c>
      <c r="Y39" s="93" t="e">
        <f>VLOOKUP($B847,[12]Data!$B$12:$AV$5335,47,FALSE)</f>
        <v>#N/A</v>
      </c>
      <c r="Z39" s="93" t="e">
        <f>VLOOKUP($B847,[12]Data!$B$12:$AV$5335,41,FALSE)</f>
        <v>#N/A</v>
      </c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119673.57493567633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169330.73635884296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/>
      <c r="AW39" s="152"/>
      <c r="AX39" s="152"/>
      <c r="AY39" s="153"/>
      <c r="AZ39" s="42"/>
      <c r="BA39" s="102" t="s">
        <v>911</v>
      </c>
      <c r="BB39" s="103" t="s">
        <v>562</v>
      </c>
      <c r="BC39" s="42"/>
      <c r="BD39" s="149">
        <v>60000</v>
      </c>
      <c r="BE39" s="149">
        <v>15000</v>
      </c>
      <c r="BF39" s="149"/>
      <c r="BG39" s="92">
        <f t="shared" si="9"/>
        <v>75000</v>
      </c>
      <c r="BH39" s="147">
        <f>IF(LOWER(T39)="ILS",12,1)*BG39/VLOOKUP($T39,CPC_USDConversion_xlTbl[[Currency2]:[Units/1 USD]],2,FALSE)</f>
        <v>91180.919211242115</v>
      </c>
      <c r="BI39" s="154">
        <f>BH39/VLOOKUP($S39,'CP$'!$B$5:$D$74,2,FALSE)</f>
        <v>129015.38372372132</v>
      </c>
      <c r="BJ39" s="104">
        <v>70000</v>
      </c>
      <c r="BK39" s="104">
        <v>115000</v>
      </c>
      <c r="BL39" s="105">
        <f t="shared" si="10"/>
        <v>0.85842260805319537</v>
      </c>
      <c r="BM39" s="105">
        <f t="shared" si="11"/>
        <v>0.1415773919468046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2</v>
      </c>
      <c r="BS39" s="91">
        <v>3</v>
      </c>
      <c r="BT39" s="91"/>
      <c r="BU39" s="91">
        <f>Q847</f>
        <v>0</v>
      </c>
      <c r="BV39" s="91"/>
      <c r="BW39" s="91"/>
      <c r="BX39" s="91"/>
      <c r="BY39" s="91"/>
      <c r="BZ39" s="91" t="s">
        <v>563</v>
      </c>
      <c r="CA39" s="106" t="s">
        <v>568</v>
      </c>
      <c r="CB39" s="101">
        <v>1</v>
      </c>
      <c r="CC39" s="107">
        <f t="shared" si="16"/>
        <v>1</v>
      </c>
      <c r="CD39" s="107"/>
      <c r="CE39" s="152"/>
      <c r="CF39" s="68"/>
      <c r="CG39" s="149">
        <v>73370.731707317085</v>
      </c>
      <c r="CH39" s="147">
        <f>IF(LOWER(T39)="ILS",12,1)*CG39/VLOOKUP($T39,CPC_USDConversion_xlTbl[[Currency2]:[Units/1 USD]],2,FALSE)</f>
        <v>89200.143470327981</v>
      </c>
      <c r="CI39" s="155">
        <f t="shared" si="17"/>
        <v>119673.57493567633</v>
      </c>
      <c r="CJ39" s="155">
        <f t="shared" si="18"/>
        <v>30473.431465348345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IF(CN847=0,0,AF847)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AT847</f>
        <v>0</v>
      </c>
      <c r="CU39" s="157"/>
      <c r="CV39" s="108">
        <f t="shared" si="24"/>
        <v>0</v>
      </c>
      <c r="CW39" s="108">
        <f t="shared" si="25"/>
        <v>0</v>
      </c>
      <c r="CX39" s="42">
        <f>IF(AY847&gt;0,1,0)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137679</v>
      </c>
      <c r="C40" s="87">
        <v>96364</v>
      </c>
      <c r="D40" s="87">
        <v>43219</v>
      </c>
      <c r="E40" s="88" t="s">
        <v>912</v>
      </c>
      <c r="F40" s="112" t="s">
        <v>567</v>
      </c>
      <c r="G40" s="87" t="s">
        <v>860</v>
      </c>
      <c r="H40" s="87" t="s">
        <v>861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43936</v>
      </c>
      <c r="P40" s="90">
        <f t="shared" si="1"/>
        <v>0.71232876712328763</v>
      </c>
      <c r="Q40" s="91" t="str">
        <f t="shared" ca="1" si="2"/>
        <v/>
      </c>
      <c r="R40" s="42"/>
      <c r="S40" s="92" t="s">
        <v>386</v>
      </c>
      <c r="T40" s="92" t="s">
        <v>22</v>
      </c>
      <c r="U40" s="92">
        <v>99500</v>
      </c>
      <c r="V40" s="92">
        <v>16663.63636363636</v>
      </c>
      <c r="W40" s="92"/>
      <c r="X40" s="92">
        <f t="shared" si="3"/>
        <v>116163.63636363635</v>
      </c>
      <c r="Y40" s="93" t="e">
        <f>VLOOKUP($B848,[12]Data!$B$12:$AV$5335,47,FALSE)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141225.42856742445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199825.28160263161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/>
      <c r="AW40" s="152"/>
      <c r="AX40" s="152"/>
      <c r="AY40" s="153"/>
      <c r="AZ40" s="42"/>
      <c r="BA40" s="102"/>
      <c r="BB40" s="103" t="s">
        <v>562</v>
      </c>
      <c r="BC40" s="42"/>
      <c r="BD40" s="149"/>
      <c r="BE40" s="149"/>
      <c r="BF40" s="149"/>
      <c r="BG40" s="92">
        <f t="shared" si="9"/>
        <v>0</v>
      </c>
      <c r="BH40" s="147">
        <f>IF(LOWER(T40)="ILS",12,1)*BG40/VLOOKUP($T40,CPC_USDConversion_xlTbl[[Currency2]:[Units/1 USD]],2,FALSE)</f>
        <v>0</v>
      </c>
      <c r="BI40" s="154">
        <f>BH40/VLOOKUP($S40,'CP$'!$B$5:$D$74,2,FALSE)</f>
        <v>0</v>
      </c>
      <c r="BJ40" s="104">
        <v>70000</v>
      </c>
      <c r="BK40" s="104">
        <v>115000</v>
      </c>
      <c r="BL40" s="105">
        <f t="shared" si="10"/>
        <v>0.85655032086398508</v>
      </c>
      <c r="BM40" s="105">
        <f t="shared" si="11"/>
        <v>0.143449679136015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/>
      <c r="BS40" s="91"/>
      <c r="BT40" s="91"/>
      <c r="BU40" s="91">
        <f>Q848</f>
        <v>0</v>
      </c>
      <c r="BV40" s="91"/>
      <c r="BW40" s="91"/>
      <c r="BX40" s="91"/>
      <c r="BY40" s="91"/>
      <c r="BZ40" s="91" t="s">
        <v>563</v>
      </c>
      <c r="CA40" s="106" t="s">
        <v>568</v>
      </c>
      <c r="CB40" s="101">
        <v>1</v>
      </c>
      <c r="CC40" s="107">
        <f t="shared" si="16"/>
        <v>0.71232876712328763</v>
      </c>
      <c r="CD40" s="107"/>
      <c r="CE40" s="152"/>
      <c r="CF40" s="68"/>
      <c r="CG40" s="149">
        <v>88004.878048780491</v>
      </c>
      <c r="CH40" s="147">
        <f>IF(LOWER(T40)="ILS",12,1)*CG40/VLOOKUP($T40,CPC_USDConversion_xlTbl[[Currency2]:[Units/1 USD]],2,FALSE)</f>
        <v>106991.54234081424</v>
      </c>
      <c r="CI40" s="155">
        <f t="shared" si="17"/>
        <v>141225.42856742445</v>
      </c>
      <c r="CJ40" s="155">
        <f t="shared" si="18"/>
        <v>34233.886226610208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IF(CN848=0,0,AF848)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AT848</f>
        <v>0</v>
      </c>
      <c r="CU40" s="157"/>
      <c r="CV40" s="108">
        <f t="shared" si="24"/>
        <v>0</v>
      </c>
      <c r="CW40" s="108">
        <f t="shared" si="25"/>
        <v>0</v>
      </c>
      <c r="CX40" s="42">
        <f>IF(AY848&gt;0,1,0)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114380</v>
      </c>
      <c r="C41" s="87">
        <v>30183</v>
      </c>
      <c r="D41" s="87">
        <v>121095</v>
      </c>
      <c r="E41" s="88" t="s">
        <v>913</v>
      </c>
      <c r="F41" s="112" t="s">
        <v>567</v>
      </c>
      <c r="G41" s="87" t="s">
        <v>860</v>
      </c>
      <c r="H41" s="87" t="s">
        <v>861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43252</v>
      </c>
      <c r="P41" s="90">
        <f t="shared" si="1"/>
        <v>2.5863013698630137</v>
      </c>
      <c r="Q41" s="91" t="str">
        <f t="shared" ca="1" si="2"/>
        <v/>
      </c>
      <c r="R41" s="42"/>
      <c r="S41" s="92" t="s">
        <v>386</v>
      </c>
      <c r="T41" s="92" t="s">
        <v>22</v>
      </c>
      <c r="U41" s="92">
        <v>109500</v>
      </c>
      <c r="V41" s="92">
        <v>18027.272727272721</v>
      </c>
      <c r="W41" s="92"/>
      <c r="X41" s="92">
        <f t="shared" si="3"/>
        <v>127527.27272727272</v>
      </c>
      <c r="Y41" s="93" t="e">
        <f>VLOOKUP($B857,[12]Data!$B$12:$AV$5335,47,FALSE)</f>
        <v>#N/A</v>
      </c>
      <c r="Z41" s="93"/>
      <c r="AA41" s="94">
        <v>82000</v>
      </c>
      <c r="AB41" s="94">
        <v>23000</v>
      </c>
      <c r="AC41" s="94"/>
      <c r="AD41" s="95">
        <f t="shared" si="4"/>
        <v>105000</v>
      </c>
      <c r="AE41" s="96">
        <f t="shared" si="5"/>
        <v>-0.17664670658682635</v>
      </c>
      <c r="AF41" s="147">
        <f>IF(LOWER(T41)="ILS",12,1)*X41/VLOOKUP($T41,CPC_USDConversion_xlTbl[[Currency2]:[Units/1 USD]],2,FALSE)</f>
        <v>155040.71935700657</v>
      </c>
      <c r="AG41" s="147">
        <f>IF(LOWER(T41)="ILS",12,1)*AD41/VLOOKUP($T41,CPC_USDConversion_xlTbl[[Currency2]:[Units/1 USD]],2,FALSE)</f>
        <v>127653.28689573896</v>
      </c>
      <c r="AH41" s="97">
        <f>AF41/VLOOKUP($S41,'CP$'!$B$5:$D$74,2,FALSE)</f>
        <v>219373.06701531666</v>
      </c>
      <c r="AI41" s="97">
        <f>AG41/VLOOKUP($S41,'CP$'!$B$5:$D$74,2,FALSE)</f>
        <v>180621.53721320984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9844.8446601941741</v>
      </c>
      <c r="AX41" s="152"/>
      <c r="AY41" s="153">
        <v>20000</v>
      </c>
      <c r="AZ41" s="42"/>
      <c r="BA41" s="102" t="s">
        <v>914</v>
      </c>
      <c r="BB41" s="103" t="s">
        <v>562</v>
      </c>
      <c r="BC41" s="42"/>
      <c r="BD41" s="149">
        <v>76000</v>
      </c>
      <c r="BE41" s="149">
        <v>19000</v>
      </c>
      <c r="BF41" s="149"/>
      <c r="BG41" s="92">
        <f t="shared" si="9"/>
        <v>95000</v>
      </c>
      <c r="BH41" s="147">
        <f>IF(LOWER(T41)="ILS",12,1)*BG41/VLOOKUP($T41,CPC_USDConversion_xlTbl[[Currency2]:[Units/1 USD]],2,FALSE)</f>
        <v>115495.83100090668</v>
      </c>
      <c r="BI41" s="154">
        <f>BH41/VLOOKUP($S41,'CP$'!$B$5:$D$74,2,FALSE)</f>
        <v>163419.48605004698</v>
      </c>
      <c r="BJ41" s="104">
        <v>70000</v>
      </c>
      <c r="BK41" s="104">
        <v>115000</v>
      </c>
      <c r="BL41" s="105">
        <f t="shared" si="10"/>
        <v>0.85863986313088114</v>
      </c>
      <c r="BM41" s="105">
        <f t="shared" si="11"/>
        <v>0.14136013686911886</v>
      </c>
      <c r="BN41" s="105">
        <f t="shared" si="12"/>
        <v>0</v>
      </c>
      <c r="BO41" s="105">
        <f t="shared" si="13"/>
        <v>0.78095238095238095</v>
      </c>
      <c r="BP41" s="105">
        <f t="shared" si="14"/>
        <v>0.21904761904761905</v>
      </c>
      <c r="BQ41" s="105">
        <f t="shared" si="15"/>
        <v>0</v>
      </c>
      <c r="BR41" s="91">
        <v>3</v>
      </c>
      <c r="BS41" s="91">
        <v>3</v>
      </c>
      <c r="BT41" s="91"/>
      <c r="BU41" s="91">
        <f>Q857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1</v>
      </c>
      <c r="CD41" s="107"/>
      <c r="CE41" s="152">
        <v>11253.68</v>
      </c>
      <c r="CF41" s="68"/>
      <c r="CG41" s="149">
        <v>97273.170731707331</v>
      </c>
      <c r="CH41" s="147">
        <f>IF(LOWER(T41)="ILS",12,1)*CG41/VLOOKUP($T41,CPC_USDConversion_xlTbl[[Currency2]:[Units/1 USD]],2,FALSE)</f>
        <v>118259.42829212222</v>
      </c>
      <c r="CI41" s="155">
        <f t="shared" si="17"/>
        <v>155040.71935700657</v>
      </c>
      <c r="CJ41" s="155">
        <f t="shared" si="18"/>
        <v>36781.291064884354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IF(CN857=0,0,AF857)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AT857</f>
        <v>0</v>
      </c>
      <c r="CU41" s="157"/>
      <c r="CV41" s="108">
        <f t="shared" si="24"/>
        <v>0</v>
      </c>
      <c r="CW41" s="108">
        <f t="shared" si="25"/>
        <v>1</v>
      </c>
      <c r="CX41" s="42">
        <f>IF(AY857&gt;0,1,0)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106509</v>
      </c>
      <c r="C42" s="87">
        <v>109899</v>
      </c>
      <c r="D42" s="87">
        <v>117574</v>
      </c>
      <c r="E42" s="88" t="s">
        <v>915</v>
      </c>
      <c r="F42" s="112" t="s">
        <v>567</v>
      </c>
      <c r="G42" s="87" t="s">
        <v>860</v>
      </c>
      <c r="H42" s="87" t="s">
        <v>861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43739</v>
      </c>
      <c r="P42" s="90">
        <f t="shared" si="1"/>
        <v>1.252054794520548</v>
      </c>
      <c r="Q42" s="91" t="str">
        <f t="shared" ca="1" si="2"/>
        <v/>
      </c>
      <c r="R42" s="42"/>
      <c r="S42" s="92" t="s">
        <v>386</v>
      </c>
      <c r="T42" s="92" t="s">
        <v>22</v>
      </c>
      <c r="U42" s="92">
        <v>109500</v>
      </c>
      <c r="V42" s="92">
        <v>18481.81818181818</v>
      </c>
      <c r="W42" s="92"/>
      <c r="X42" s="92">
        <f t="shared" si="3"/>
        <v>127981.81818181818</v>
      </c>
      <c r="Y42" s="93" t="e">
        <f>VLOOKUP($B861,[12]Data!$B$12:$AV$5335,47,FALSE)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155593.33098858988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220154.97843182407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>
        <v>43768</v>
      </c>
      <c r="AW42" s="152">
        <v>19584.26213592233</v>
      </c>
      <c r="AX42" s="152"/>
      <c r="AY42" s="153"/>
      <c r="AZ42" s="42"/>
      <c r="BA42" s="102" t="s">
        <v>916</v>
      </c>
      <c r="BB42" s="103" t="s">
        <v>562</v>
      </c>
      <c r="BC42" s="42"/>
      <c r="BD42" s="149">
        <v>80000</v>
      </c>
      <c r="BE42" s="149">
        <v>20000</v>
      </c>
      <c r="BF42" s="149"/>
      <c r="BG42" s="92">
        <f t="shared" si="9"/>
        <v>100000</v>
      </c>
      <c r="BH42" s="147">
        <f>IF(LOWER(T42)="ILS",12,1)*BG42/VLOOKUP($T42,CPC_USDConversion_xlTbl[[Currency2]:[Units/1 USD]],2,FALSE)</f>
        <v>121574.55894832281</v>
      </c>
      <c r="BI42" s="154">
        <f>BH42/VLOOKUP($S42,'CP$'!$B$5:$D$74,2,FALSE)</f>
        <v>172020.51163162841</v>
      </c>
      <c r="BJ42" s="104">
        <v>70000</v>
      </c>
      <c r="BK42" s="104">
        <v>115000</v>
      </c>
      <c r="BL42" s="105">
        <f t="shared" si="10"/>
        <v>0.85559028271061233</v>
      </c>
      <c r="BM42" s="105">
        <f t="shared" si="11"/>
        <v>0.1444097172893877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/>
      <c r="BS42" s="91"/>
      <c r="BT42" s="91"/>
      <c r="BU42" s="91">
        <f>Q861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>
        <v>15922.76</v>
      </c>
      <c r="CF42" s="68"/>
      <c r="CG42" s="149">
        <v>97760.975609756104</v>
      </c>
      <c r="CH42" s="147">
        <f>IF(LOWER(T42)="ILS",12,1)*CG42/VLOOKUP($T42,CPC_USDConversion_xlTbl[[Currency2]:[Units/1 USD]],2,FALSE)</f>
        <v>118852.47492113842</v>
      </c>
      <c r="CI42" s="155">
        <f t="shared" si="17"/>
        <v>155593.33098858988</v>
      </c>
      <c r="CJ42" s="155">
        <f t="shared" si="18"/>
        <v>36740.856067451459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IF(CN861=0,0,AF861)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AT861</f>
        <v>0</v>
      </c>
      <c r="CU42" s="157"/>
      <c r="CV42" s="108">
        <f t="shared" si="24"/>
        <v>0</v>
      </c>
      <c r="CW42" s="108">
        <f t="shared" si="25"/>
        <v>0</v>
      </c>
      <c r="CX42" s="42">
        <f>IF(AY861&gt;0,1,0)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137201</v>
      </c>
      <c r="C43" s="87">
        <v>81259</v>
      </c>
      <c r="D43" s="87"/>
      <c r="E43" s="88" t="s">
        <v>917</v>
      </c>
      <c r="F43" s="112" t="s">
        <v>918</v>
      </c>
      <c r="G43" s="87" t="s">
        <v>860</v>
      </c>
      <c r="H43" s="87" t="s">
        <v>861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E41</v>
      </c>
      <c r="O43" s="146">
        <v>37012</v>
      </c>
      <c r="P43" s="90">
        <f t="shared" si="1"/>
        <v>19.682191780821917</v>
      </c>
      <c r="Q43" s="91" t="str">
        <f t="shared" ca="1" si="2"/>
        <v/>
      </c>
      <c r="R43" s="42"/>
      <c r="S43" s="92" t="s">
        <v>401</v>
      </c>
      <c r="T43" s="92" t="s">
        <v>34</v>
      </c>
      <c r="U43" s="92">
        <v>224500</v>
      </c>
      <c r="V43" s="92">
        <v>39390.909090909088</v>
      </c>
      <c r="W43" s="92"/>
      <c r="X43" s="92">
        <f t="shared" si="3"/>
        <v>263890.90909090906</v>
      </c>
      <c r="Y43" s="93" t="e">
        <f>VLOOKUP($B866,[12]Data!$B$12:$AV$5335,47,FALSE)</f>
        <v>#N/A</v>
      </c>
      <c r="Z43" s="93" t="e">
        <f>VLOOKUP($B866,[12]Data!$B$12:$AV$5335,41,FALSE)</f>
        <v>#N/A</v>
      </c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297703.0794377831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301484.494433154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43615</v>
      </c>
      <c r="AW43" s="152">
        <v>19547.553398058251</v>
      </c>
      <c r="AX43" s="152"/>
      <c r="AY43" s="153"/>
      <c r="AZ43" s="42"/>
      <c r="BA43" s="102"/>
      <c r="BB43" s="103" t="s">
        <v>562</v>
      </c>
      <c r="BC43" s="42"/>
      <c r="BD43" s="149">
        <v>170400</v>
      </c>
      <c r="BE43" s="149">
        <v>42600</v>
      </c>
      <c r="BF43" s="149"/>
      <c r="BG43" s="92">
        <f t="shared" si="9"/>
        <v>213000</v>
      </c>
      <c r="BH43" s="147">
        <f>IF(LOWER(T43)="ILS",12,1)*BG43/VLOOKUP($T43,CPC_USDConversion_xlTbl[[Currency2]:[Units/1 USD]],2,FALSE)</f>
        <v>240291.55130313005</v>
      </c>
      <c r="BI43" s="154">
        <f>BH43/VLOOKUP($S43,'CP$'!$B$5:$D$74,2,FALSE)</f>
        <v>243343.72690398234</v>
      </c>
      <c r="BJ43" s="104">
        <v>150000</v>
      </c>
      <c r="BK43" s="104">
        <v>215000</v>
      </c>
      <c r="BL43" s="105">
        <f t="shared" si="10"/>
        <v>0.85073032933719173</v>
      </c>
      <c r="BM43" s="105">
        <f t="shared" si="11"/>
        <v>0.14926967066280833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3</v>
      </c>
      <c r="BT43" s="91">
        <v>3</v>
      </c>
      <c r="BU43" s="91">
        <f>Q866</f>
        <v>0</v>
      </c>
      <c r="BV43" s="91"/>
      <c r="BW43" s="91"/>
      <c r="BX43" s="91"/>
      <c r="BY43" s="91"/>
      <c r="BZ43" s="91" t="s">
        <v>563</v>
      </c>
      <c r="CA43" s="106" t="s">
        <v>564</v>
      </c>
      <c r="CB43" s="101">
        <v>1</v>
      </c>
      <c r="CC43" s="107">
        <f t="shared" si="16"/>
        <v>1</v>
      </c>
      <c r="CD43" s="107"/>
      <c r="CE43" s="152">
        <v>33641.32</v>
      </c>
      <c r="CF43" s="68"/>
      <c r="CG43" s="149">
        <v>209956.09756097561</v>
      </c>
      <c r="CH43" s="147">
        <f>IF(LOWER(T43)="ILS",12,1)*CG43/VLOOKUP($T43,CPC_USDConversion_xlTbl[[Currency2]:[Units/1 USD]],2,FALSE)</f>
        <v>236857.63562665798</v>
      </c>
      <c r="CI43" s="155">
        <f t="shared" si="17"/>
        <v>297703.0794377831</v>
      </c>
      <c r="CJ43" s="155">
        <f t="shared" si="18"/>
        <v>60845.443811125122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IF(CN866=0,0,AF866)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AT866</f>
        <v>0</v>
      </c>
      <c r="CU43" s="157"/>
      <c r="CV43" s="108">
        <f t="shared" si="24"/>
        <v>0</v>
      </c>
      <c r="CW43" s="108">
        <f t="shared" si="25"/>
        <v>0</v>
      </c>
      <c r="CX43" s="42">
        <f>IF(AY866&gt;0,1,0)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116283</v>
      </c>
      <c r="C44" s="87">
        <v>44807</v>
      </c>
      <c r="D44" s="87"/>
      <c r="E44" s="88" t="s">
        <v>919</v>
      </c>
      <c r="F44" s="112" t="s">
        <v>920</v>
      </c>
      <c r="G44" s="87" t="s">
        <v>860</v>
      </c>
      <c r="H44" s="87" t="s">
        <v>861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40360</v>
      </c>
      <c r="P44" s="90">
        <f t="shared" si="1"/>
        <v>10.509589041095891</v>
      </c>
      <c r="Q44" s="91" t="str">
        <f t="shared" ca="1" si="2"/>
        <v/>
      </c>
      <c r="R44" s="42"/>
      <c r="S44" s="92" t="s">
        <v>386</v>
      </c>
      <c r="T44" s="92" t="s">
        <v>22</v>
      </c>
      <c r="U44" s="92">
        <v>116500</v>
      </c>
      <c r="V44" s="92">
        <v>19390.909090909088</v>
      </c>
      <c r="W44" s="92"/>
      <c r="X44" s="92">
        <f t="shared" si="3"/>
        <v>135890.90909090909</v>
      </c>
      <c r="Y44" s="93" t="e">
        <f>VLOOKUP($B869,[12]Data!$B$12:$AV$5335,47,FALSE)</f>
        <v>#N/A</v>
      </c>
      <c r="Z44" s="93"/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165208.77337813904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233760.23707905287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43615</v>
      </c>
      <c r="AW44" s="152">
        <v>9820.6310679611652</v>
      </c>
      <c r="AX44" s="152"/>
      <c r="AY44" s="153"/>
      <c r="AZ44" s="42"/>
      <c r="BA44" s="102" t="s">
        <v>921</v>
      </c>
      <c r="BB44" s="103" t="s">
        <v>562</v>
      </c>
      <c r="BC44" s="42"/>
      <c r="BD44" s="149">
        <v>84000</v>
      </c>
      <c r="BE44" s="149">
        <v>21000</v>
      </c>
      <c r="BF44" s="149"/>
      <c r="BG44" s="92">
        <f t="shared" si="9"/>
        <v>105000</v>
      </c>
      <c r="BH44" s="147">
        <f>IF(LOWER(T44)="ILS",12,1)*BG44/VLOOKUP($T44,CPC_USDConversion_xlTbl[[Currency2]:[Units/1 USD]],2,FALSE)</f>
        <v>127653.28689573896</v>
      </c>
      <c r="BI44" s="154">
        <f>BH44/VLOOKUP($S44,'CP$'!$B$5:$D$74,2,FALSE)</f>
        <v>180621.53721320984</v>
      </c>
      <c r="BJ44" s="104">
        <v>90000</v>
      </c>
      <c r="BK44" s="104">
        <v>135000</v>
      </c>
      <c r="BL44" s="105">
        <f t="shared" si="10"/>
        <v>0.85730532512710733</v>
      </c>
      <c r="BM44" s="105">
        <f t="shared" si="11"/>
        <v>0.14269467487289267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3</v>
      </c>
      <c r="BS44" s="91">
        <v>3</v>
      </c>
      <c r="BT44" s="91"/>
      <c r="BU44" s="91">
        <f>Q869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>
        <v>10894.52</v>
      </c>
      <c r="CF44" s="68"/>
      <c r="CG44" s="149">
        <v>104200</v>
      </c>
      <c r="CH44" s="147">
        <f>IF(LOWER(T44)="ILS",12,1)*CG44/VLOOKUP($T44,CPC_USDConversion_xlTbl[[Currency2]:[Units/1 USD]],2,FALSE)</f>
        <v>126680.69042415237</v>
      </c>
      <c r="CI44" s="155">
        <f t="shared" si="17"/>
        <v>165208.77337813904</v>
      </c>
      <c r="CJ44" s="155">
        <f t="shared" si="18"/>
        <v>38528.082953986668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IF(CN869=0,0,AF869)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AT869</f>
        <v>0</v>
      </c>
      <c r="CU44" s="157"/>
      <c r="CV44" s="108">
        <f t="shared" si="24"/>
        <v>0</v>
      </c>
      <c r="CW44" s="108">
        <f t="shared" si="25"/>
        <v>0</v>
      </c>
      <c r="CX44" s="42">
        <f>IF(AY869&gt;0,1,0)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139838</v>
      </c>
      <c r="C45" s="87">
        <v>39658</v>
      </c>
      <c r="D45" s="87">
        <v>81550</v>
      </c>
      <c r="E45" s="88" t="s">
        <v>922</v>
      </c>
      <c r="F45" s="112" t="s">
        <v>567</v>
      </c>
      <c r="G45" s="87" t="s">
        <v>860</v>
      </c>
      <c r="H45" s="87" t="s">
        <v>861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E51</v>
      </c>
      <c r="O45" s="146">
        <v>41913</v>
      </c>
      <c r="P45" s="90">
        <f t="shared" si="1"/>
        <v>6.2547945205479456</v>
      </c>
      <c r="Q45" s="91" t="str">
        <f t="shared" ca="1" si="2"/>
        <v/>
      </c>
      <c r="R45" s="42"/>
      <c r="S45" s="92" t="s">
        <v>386</v>
      </c>
      <c r="T45" s="92" t="s">
        <v>22</v>
      </c>
      <c r="U45" s="92">
        <v>109500</v>
      </c>
      <c r="V45" s="92">
        <v>18027.272727272721</v>
      </c>
      <c r="W45" s="92"/>
      <c r="X45" s="92">
        <f t="shared" si="3"/>
        <v>127527.27272727272</v>
      </c>
      <c r="Y45" s="93" t="e">
        <f>VLOOKUP($B870,[12]Data!$B$12:$AV$5335,47,FALSE)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155040.71935700657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219373.06701531666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43615</v>
      </c>
      <c r="AW45" s="152">
        <v>9820.6310679611652</v>
      </c>
      <c r="AX45" s="152"/>
      <c r="AY45" s="153"/>
      <c r="AZ45" s="42"/>
      <c r="BA45" s="102"/>
      <c r="BB45" s="103" t="s">
        <v>562</v>
      </c>
      <c r="BC45" s="42"/>
      <c r="BD45" s="149">
        <v>77600</v>
      </c>
      <c r="BE45" s="149">
        <v>19400</v>
      </c>
      <c r="BF45" s="149"/>
      <c r="BG45" s="92">
        <f t="shared" si="9"/>
        <v>97000</v>
      </c>
      <c r="BH45" s="147">
        <f>IF(LOWER(T45)="ILS",12,1)*BG45/VLOOKUP($T45,CPC_USDConversion_xlTbl[[Currency2]:[Units/1 USD]],2,FALSE)</f>
        <v>117927.32217987312</v>
      </c>
      <c r="BI45" s="154">
        <f>BH45/VLOOKUP($S45,'CP$'!$B$5:$D$74,2,FALSE)</f>
        <v>166859.89628267955</v>
      </c>
      <c r="BJ45" s="104">
        <v>70000</v>
      </c>
      <c r="BK45" s="104">
        <v>115000</v>
      </c>
      <c r="BL45" s="105">
        <f t="shared" si="10"/>
        <v>0.85863986313088114</v>
      </c>
      <c r="BM45" s="105">
        <f t="shared" si="11"/>
        <v>0.14136013686911886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3</v>
      </c>
      <c r="BS45" s="91">
        <v>3</v>
      </c>
      <c r="BT45" s="91"/>
      <c r="BU45" s="91">
        <f>Q870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16"/>
        <v>1</v>
      </c>
      <c r="CD45" s="107"/>
      <c r="CE45" s="152">
        <v>12091.72</v>
      </c>
      <c r="CF45" s="68"/>
      <c r="CG45" s="149">
        <v>97273.170731707331</v>
      </c>
      <c r="CH45" s="147">
        <f>IF(LOWER(T45)="ILS",12,1)*CG45/VLOOKUP($T45,CPC_USDConversion_xlTbl[[Currency2]:[Units/1 USD]],2,FALSE)</f>
        <v>118259.42829212222</v>
      </c>
      <c r="CI45" s="155">
        <f t="shared" si="17"/>
        <v>155040.71935700657</v>
      </c>
      <c r="CJ45" s="155">
        <f t="shared" si="18"/>
        <v>36781.291064884354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IF(CN870=0,0,AF870)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AT870</f>
        <v>0</v>
      </c>
      <c r="CU45" s="157"/>
      <c r="CV45" s="108">
        <f t="shared" si="24"/>
        <v>0</v>
      </c>
      <c r="CW45" s="108">
        <f t="shared" si="25"/>
        <v>0</v>
      </c>
      <c r="CX45" s="42">
        <f>IF(AY870&gt;0,1,0)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111635</v>
      </c>
      <c r="C46" s="87">
        <v>57348</v>
      </c>
      <c r="D46" s="87">
        <v>98129</v>
      </c>
      <c r="E46" s="88" t="s">
        <v>923</v>
      </c>
      <c r="F46" s="112" t="s">
        <v>567</v>
      </c>
      <c r="G46" s="87" t="s">
        <v>860</v>
      </c>
      <c r="H46" s="87" t="s">
        <v>861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43952</v>
      </c>
      <c r="P46" s="90">
        <f t="shared" si="1"/>
        <v>0.66849315068493154</v>
      </c>
      <c r="Q46" s="91" t="str">
        <f t="shared" ca="1" si="2"/>
        <v/>
      </c>
      <c r="R46" s="42"/>
      <c r="S46" s="92" t="s">
        <v>401</v>
      </c>
      <c r="T46" s="92" t="s">
        <v>34</v>
      </c>
      <c r="U46" s="92">
        <v>169500</v>
      </c>
      <c r="V46" s="92">
        <v>29390.909090909088</v>
      </c>
      <c r="W46" s="92"/>
      <c r="X46" s="92">
        <f t="shared" si="3"/>
        <v>198890.90909090909</v>
      </c>
      <c r="Y46" s="93" t="e">
        <f>VLOOKUP($B871,[12]Data!$B$12:$AV$5335,47,FALSE)</f>
        <v>#N/A</v>
      </c>
      <c r="Z46" s="93" t="e">
        <f>VLOOKUP($B871,[12]Data!$B$12:$AV$5335,41,FALSE)</f>
        <v>#N/A</v>
      </c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224374.67176311905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227224.671669028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24410.184466019418</v>
      </c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9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150000</v>
      </c>
      <c r="BK46" s="104">
        <v>215000</v>
      </c>
      <c r="BL46" s="105">
        <f t="shared" si="10"/>
        <v>0.85222598043696862</v>
      </c>
      <c r="BM46" s="105">
        <f t="shared" si="11"/>
        <v>0.14777401956303135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/>
      <c r="BS46" s="91"/>
      <c r="BT46" s="91"/>
      <c r="BU46" s="91">
        <f>Q871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16"/>
        <v>0.66849315068493154</v>
      </c>
      <c r="CD46" s="107"/>
      <c r="CE46" s="152">
        <v>28253.919999999998</v>
      </c>
      <c r="CF46" s="68"/>
      <c r="CG46" s="149">
        <v>156297.56097560981</v>
      </c>
      <c r="CH46" s="147">
        <f>IF(LOWER(T46)="ILS",12,1)*CG46/VLOOKUP($T46,CPC_USDConversion_xlTbl[[Currency2]:[Units/1 USD]],2,FALSE)</f>
        <v>176323.86568884904</v>
      </c>
      <c r="CI46" s="155">
        <f t="shared" si="17"/>
        <v>224374.67176311905</v>
      </c>
      <c r="CJ46" s="155">
        <f t="shared" si="18"/>
        <v>48050.806074270018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IF(CN871=0,0,AF871)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AT871</f>
        <v>0</v>
      </c>
      <c r="CU46" s="157"/>
      <c r="CV46" s="108">
        <f t="shared" si="24"/>
        <v>0</v>
      </c>
      <c r="CW46" s="108">
        <f t="shared" si="25"/>
        <v>0</v>
      </c>
      <c r="CX46" s="42">
        <f>IF(AY871&gt;0,1,0)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105182</v>
      </c>
      <c r="C47" s="87">
        <v>69168</v>
      </c>
      <c r="D47" s="87">
        <v>52918</v>
      </c>
      <c r="E47" s="88" t="s">
        <v>924</v>
      </c>
      <c r="F47" s="112" t="s">
        <v>567</v>
      </c>
      <c r="G47" s="87" t="s">
        <v>860</v>
      </c>
      <c r="H47" s="87" t="s">
        <v>861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E41</v>
      </c>
      <c r="O47" s="146">
        <v>42125</v>
      </c>
      <c r="P47" s="90">
        <f t="shared" si="1"/>
        <v>5.6739726027397257</v>
      </c>
      <c r="Q47" s="91" t="str">
        <f t="shared" ca="1" si="2"/>
        <v/>
      </c>
      <c r="R47" s="42"/>
      <c r="S47" s="92" t="s">
        <v>401</v>
      </c>
      <c r="T47" s="92" t="s">
        <v>34</v>
      </c>
      <c r="U47" s="92">
        <v>191500</v>
      </c>
      <c r="V47" s="92">
        <v>33390.909090909088</v>
      </c>
      <c r="W47" s="92"/>
      <c r="X47" s="92">
        <f t="shared" si="3"/>
        <v>224890.90909090909</v>
      </c>
      <c r="Y47" s="93" t="e">
        <f>VLOOKUP($B879,[12]Data!$B$12:$AV$5335,47,FALSE)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253706.03483298467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256928.6007746784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43615</v>
      </c>
      <c r="AW47" s="152">
        <v>15722.359223300969</v>
      </c>
      <c r="AX47" s="152"/>
      <c r="AY47" s="153"/>
      <c r="AZ47" s="42"/>
      <c r="BA47" s="102"/>
      <c r="BB47" s="103" t="s">
        <v>562</v>
      </c>
      <c r="BC47" s="42"/>
      <c r="BD47" s="149">
        <v>141600</v>
      </c>
      <c r="BE47" s="149">
        <v>35400</v>
      </c>
      <c r="BF47" s="149"/>
      <c r="BG47" s="92">
        <f t="shared" si="9"/>
        <v>177000</v>
      </c>
      <c r="BH47" s="147">
        <f>IF(LOWER(T47)="ILS",12,1)*BG47/VLOOKUP($T47,CPC_USDConversion_xlTbl[[Currency2]:[Units/1 USD]],2,FALSE)</f>
        <v>199678.89474485454</v>
      </c>
      <c r="BI47" s="154">
        <f>BH47/VLOOKUP($S47,'CP$'!$B$5:$D$74,2,FALSE)</f>
        <v>202215.20968077405</v>
      </c>
      <c r="BJ47" s="104">
        <v>150000</v>
      </c>
      <c r="BK47" s="104">
        <v>215000</v>
      </c>
      <c r="BL47" s="105">
        <f t="shared" si="10"/>
        <v>0.85152397121836854</v>
      </c>
      <c r="BM47" s="105">
        <f t="shared" si="11"/>
        <v>0.14847602878163149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2</v>
      </c>
      <c r="BS47" s="91">
        <v>3</v>
      </c>
      <c r="BT47" s="91">
        <v>3</v>
      </c>
      <c r="BU47" s="91">
        <f>Q879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16"/>
        <v>1</v>
      </c>
      <c r="CD47" s="107"/>
      <c r="CE47" s="152">
        <v>18317.16</v>
      </c>
      <c r="CF47" s="68"/>
      <c r="CG47" s="149">
        <v>177760.9756097561</v>
      </c>
      <c r="CH47" s="147">
        <f>IF(LOWER(T47)="ILS",12,1)*CG47/VLOOKUP($T47,CPC_USDConversion_xlTbl[[Currency2]:[Units/1 USD]],2,FALSE)</f>
        <v>200537.37366397257</v>
      </c>
      <c r="CI47" s="155">
        <f t="shared" si="17"/>
        <v>253706.03483298467</v>
      </c>
      <c r="CJ47" s="155">
        <f t="shared" si="18"/>
        <v>53168.661169012106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IF(CN879=0,0,AF879)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AT879</f>
        <v>0</v>
      </c>
      <c r="CU47" s="157"/>
      <c r="CV47" s="108">
        <f t="shared" si="24"/>
        <v>0</v>
      </c>
      <c r="CW47" s="108">
        <f t="shared" si="25"/>
        <v>0</v>
      </c>
      <c r="CX47" s="42">
        <f>IF(AY879&gt;0,1,0)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128539</v>
      </c>
      <c r="C48" s="87">
        <v>43623</v>
      </c>
      <c r="D48" s="87">
        <v>79697</v>
      </c>
      <c r="E48" s="88" t="s">
        <v>925</v>
      </c>
      <c r="F48" s="112" t="s">
        <v>567</v>
      </c>
      <c r="G48" s="87" t="s">
        <v>860</v>
      </c>
      <c r="H48" s="87" t="s">
        <v>861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E51</v>
      </c>
      <c r="O48" s="146">
        <v>43466</v>
      </c>
      <c r="P48" s="90">
        <f t="shared" si="1"/>
        <v>2</v>
      </c>
      <c r="Q48" s="91" t="str">
        <f t="shared" ca="1" si="2"/>
        <v/>
      </c>
      <c r="R48" s="42"/>
      <c r="S48" s="92" t="s">
        <v>386</v>
      </c>
      <c r="T48" s="92" t="s">
        <v>22</v>
      </c>
      <c r="U48" s="92">
        <v>111500</v>
      </c>
      <c r="V48" s="92">
        <v>18481.81818181818</v>
      </c>
      <c r="W48" s="92"/>
      <c r="X48" s="92">
        <f t="shared" si="3"/>
        <v>129981.81818181818</v>
      </c>
      <c r="Y48" s="93" t="e">
        <f>VLOOKUP($B882,[12]Data!$B$12:$AV$5335,47,FALSE)</f>
        <v>#N/A</v>
      </c>
      <c r="Z48" s="93"/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158024.82216755633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223595.38866445664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/>
      <c r="AW48" s="152"/>
      <c r="AX48" s="152"/>
      <c r="AY48" s="153"/>
      <c r="AZ48" s="42"/>
      <c r="BA48" s="102"/>
      <c r="BB48" s="103" t="s">
        <v>562</v>
      </c>
      <c r="BC48" s="42"/>
      <c r="BD48" s="149">
        <v>80000</v>
      </c>
      <c r="BE48" s="149">
        <v>20000</v>
      </c>
      <c r="BF48" s="149"/>
      <c r="BG48" s="92">
        <f t="shared" si="9"/>
        <v>100000</v>
      </c>
      <c r="BH48" s="147">
        <f>IF(LOWER(T48)="ILS",12,1)*BG48/VLOOKUP($T48,CPC_USDConversion_xlTbl[[Currency2]:[Units/1 USD]],2,FALSE)</f>
        <v>121574.55894832281</v>
      </c>
      <c r="BI48" s="154">
        <f>BH48/VLOOKUP($S48,'CP$'!$B$5:$D$74,2,FALSE)</f>
        <v>172020.51163162841</v>
      </c>
      <c r="BJ48" s="104">
        <v>70000</v>
      </c>
      <c r="BK48" s="104">
        <v>115000</v>
      </c>
      <c r="BL48" s="105">
        <f t="shared" si="10"/>
        <v>0.8578122814379634</v>
      </c>
      <c r="BM48" s="105">
        <f t="shared" si="11"/>
        <v>0.14218771856203663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2</v>
      </c>
      <c r="BS48" s="91">
        <v>3</v>
      </c>
      <c r="BT48" s="91"/>
      <c r="BU48" s="91">
        <f>Q882</f>
        <v>0</v>
      </c>
      <c r="BV48" s="91"/>
      <c r="BW48" s="91"/>
      <c r="BX48" s="91"/>
      <c r="BY48" s="91"/>
      <c r="BZ48" s="91" t="s">
        <v>563</v>
      </c>
      <c r="CA48" s="106" t="s">
        <v>568</v>
      </c>
      <c r="CB48" s="101">
        <v>1</v>
      </c>
      <c r="CC48" s="107">
        <f t="shared" si="16"/>
        <v>1</v>
      </c>
      <c r="CD48" s="107"/>
      <c r="CE48" s="152"/>
      <c r="CF48" s="68"/>
      <c r="CG48" s="149">
        <v>99321.951219512208</v>
      </c>
      <c r="CH48" s="147">
        <f>IF(LOWER(T48)="ILS",12,1)*CG48/VLOOKUP($T48,CPC_USDConversion_xlTbl[[Currency2]:[Units/1 USD]],2,FALSE)</f>
        <v>120750.2241339903</v>
      </c>
      <c r="CI48" s="155">
        <f t="shared" si="17"/>
        <v>158024.82216755633</v>
      </c>
      <c r="CJ48" s="155">
        <f t="shared" si="18"/>
        <v>37274.598033566028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IF(CN882=0,0,AF882)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AT882</f>
        <v>0</v>
      </c>
      <c r="CU48" s="157"/>
      <c r="CV48" s="108">
        <f t="shared" si="24"/>
        <v>0</v>
      </c>
      <c r="CW48" s="108">
        <f t="shared" si="25"/>
        <v>0</v>
      </c>
      <c r="CX48" s="42">
        <f>IF(AY882&gt;0,1,0)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109947</v>
      </c>
      <c r="C49" s="87">
        <v>43937</v>
      </c>
      <c r="D49" s="87">
        <v>109520</v>
      </c>
      <c r="E49" s="88" t="s">
        <v>926</v>
      </c>
      <c r="F49" s="112" t="s">
        <v>567</v>
      </c>
      <c r="G49" s="87" t="s">
        <v>860</v>
      </c>
      <c r="H49" s="87" t="s">
        <v>861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E41</v>
      </c>
      <c r="O49" s="146">
        <v>43405</v>
      </c>
      <c r="P49" s="90">
        <f t="shared" si="1"/>
        <v>2.1671232876712327</v>
      </c>
      <c r="Q49" s="91" t="str">
        <f t="shared" ca="1" si="2"/>
        <v/>
      </c>
      <c r="R49" s="42"/>
      <c r="S49" s="92" t="s">
        <v>401</v>
      </c>
      <c r="T49" s="92" t="s">
        <v>34</v>
      </c>
      <c r="U49" s="92">
        <v>193500</v>
      </c>
      <c r="V49" s="92">
        <v>33754.545454545449</v>
      </c>
      <c r="W49" s="92"/>
      <c r="X49" s="92">
        <f t="shared" si="3"/>
        <v>227254.54545454544</v>
      </c>
      <c r="Y49" s="93" t="e">
        <f>VLOOKUP($B883,[12]Data!$B$12:$AV$5335,47,FALSE)</f>
        <v>#N/A</v>
      </c>
      <c r="Z49" s="93"/>
      <c r="AA49" s="94"/>
      <c r="AB49" s="94"/>
      <c r="AC49" s="94"/>
      <c r="AD49" s="95">
        <f t="shared" si="4"/>
        <v>0</v>
      </c>
      <c r="AE49" s="96">
        <f t="shared" si="5"/>
        <v>-1</v>
      </c>
      <c r="AF49" s="147">
        <f>IF(LOWER(T49)="ILS",12,1)*X49/VLOOKUP($T49,CPC_USDConversion_xlTbl[[Currency2]:[Units/1 USD]],2,FALSE)</f>
        <v>256372.52238479065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259628.95796610118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43615</v>
      </c>
      <c r="AW49" s="152">
        <v>19547.553398058251</v>
      </c>
      <c r="AX49" s="152"/>
      <c r="AY49" s="153"/>
      <c r="AZ49" s="42"/>
      <c r="BA49" s="102"/>
      <c r="BB49" s="103" t="s">
        <v>562</v>
      </c>
      <c r="BC49" s="42"/>
      <c r="BD49" s="149">
        <v>144000</v>
      </c>
      <c r="BE49" s="149">
        <v>36000</v>
      </c>
      <c r="BF49" s="149"/>
      <c r="BG49" s="92">
        <f t="shared" si="9"/>
        <v>180000</v>
      </c>
      <c r="BH49" s="147">
        <f>IF(LOWER(T49)="ILS",12,1)*BG49/VLOOKUP($T49,CPC_USDConversion_xlTbl[[Currency2]:[Units/1 USD]],2,FALSE)</f>
        <v>203063.28279137751</v>
      </c>
      <c r="BI49" s="154">
        <f>BH49/VLOOKUP($S49,'CP$'!$B$5:$D$74,2,FALSE)</f>
        <v>205642.58611604144</v>
      </c>
      <c r="BJ49" s="104">
        <v>150000</v>
      </c>
      <c r="BK49" s="104">
        <v>215000</v>
      </c>
      <c r="BL49" s="105">
        <f t="shared" si="10"/>
        <v>0.85146811744939599</v>
      </c>
      <c r="BM49" s="105">
        <f t="shared" si="11"/>
        <v>0.14853188255060404</v>
      </c>
      <c r="BN49" s="105">
        <f t="shared" si="12"/>
        <v>0</v>
      </c>
      <c r="BO49" s="105" t="str">
        <f t="shared" si="13"/>
        <v/>
      </c>
      <c r="BP49" s="105" t="str">
        <f t="shared" si="14"/>
        <v/>
      </c>
      <c r="BQ49" s="105" t="str">
        <f t="shared" si="15"/>
        <v/>
      </c>
      <c r="BR49" s="91">
        <v>2</v>
      </c>
      <c r="BS49" s="91">
        <v>3</v>
      </c>
      <c r="BT49" s="91">
        <v>3</v>
      </c>
      <c r="BU49" s="91">
        <f>Q883</f>
        <v>0</v>
      </c>
      <c r="BV49" s="91"/>
      <c r="BW49" s="91"/>
      <c r="BX49" s="91"/>
      <c r="BY49" s="91"/>
      <c r="BZ49" s="91" t="s">
        <v>563</v>
      </c>
      <c r="CA49" s="106" t="s">
        <v>570</v>
      </c>
      <c r="CB49" s="101">
        <v>1</v>
      </c>
      <c r="CC49" s="107">
        <f t="shared" si="16"/>
        <v>1</v>
      </c>
      <c r="CD49" s="107"/>
      <c r="CE49" s="152">
        <v>15803.04</v>
      </c>
      <c r="CF49" s="68"/>
      <c r="CG49" s="149">
        <v>179712.1951219512</v>
      </c>
      <c r="CH49" s="147">
        <f>IF(LOWER(T49)="ILS",12,1)*CG49/VLOOKUP($T49,CPC_USDConversion_xlTbl[[Currency2]:[Units/1 USD]],2,FALSE)</f>
        <v>202738.60166171106</v>
      </c>
      <c r="CI49" s="155">
        <f t="shared" si="17"/>
        <v>256372.52238479065</v>
      </c>
      <c r="CJ49" s="155">
        <f t="shared" si="18"/>
        <v>53633.920723079587</v>
      </c>
      <c r="CK49" s="104">
        <f t="shared" si="19"/>
        <v>0</v>
      </c>
      <c r="CL49" s="147">
        <f>CK49/VLOOKUP($T49,'USD Converstion'!$C$7:$D$174,2,FALSE)</f>
        <v>0</v>
      </c>
      <c r="CM49" s="108">
        <f t="shared" si="20"/>
        <v>0</v>
      </c>
      <c r="CN49" s="155">
        <f t="shared" si="21"/>
        <v>0</v>
      </c>
      <c r="CO49" s="155">
        <f t="shared" si="22"/>
        <v>0</v>
      </c>
      <c r="CP49" s="109">
        <f>IF(CN883=0,0,AF883)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AT883</f>
        <v>0</v>
      </c>
      <c r="CU49" s="157"/>
      <c r="CV49" s="108">
        <f t="shared" si="24"/>
        <v>0</v>
      </c>
      <c r="CW49" s="108">
        <f t="shared" si="25"/>
        <v>0</v>
      </c>
      <c r="CX49" s="42">
        <f>IF(AY883&gt;0,1,0)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113852</v>
      </c>
      <c r="C50" s="87">
        <v>70919</v>
      </c>
      <c r="D50" s="87">
        <v>35882</v>
      </c>
      <c r="E50" s="88" t="s">
        <v>927</v>
      </c>
      <c r="F50" s="112" t="s">
        <v>567</v>
      </c>
      <c r="G50" s="87" t="s">
        <v>860</v>
      </c>
      <c r="H50" s="87" t="s">
        <v>861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0"/>
        <v>E41</v>
      </c>
      <c r="O50" s="146">
        <v>43983</v>
      </c>
      <c r="P50" s="90">
        <f t="shared" si="1"/>
        <v>0.58356164383561648</v>
      </c>
      <c r="Q50" s="91" t="str">
        <f t="shared" ca="1" si="2"/>
        <v/>
      </c>
      <c r="R50" s="42"/>
      <c r="S50" s="92" t="s">
        <v>386</v>
      </c>
      <c r="T50" s="92" t="s">
        <v>22</v>
      </c>
      <c r="U50" s="92">
        <v>109500</v>
      </c>
      <c r="V50" s="92">
        <v>18481.81818181818</v>
      </c>
      <c r="W50" s="92"/>
      <c r="X50" s="92">
        <f t="shared" si="3"/>
        <v>127981.81818181818</v>
      </c>
      <c r="Y50" s="93" t="e">
        <f>VLOOKUP($B887,[12]Data!$B$12:$AV$5335,47,FALSE)</f>
        <v>#N/A</v>
      </c>
      <c r="Z50" s="93"/>
      <c r="AA50" s="94"/>
      <c r="AB50" s="94"/>
      <c r="AC50" s="94"/>
      <c r="AD50" s="95">
        <f t="shared" si="4"/>
        <v>0</v>
      </c>
      <c r="AE50" s="96">
        <f t="shared" si="5"/>
        <v>-1</v>
      </c>
      <c r="AF50" s="147">
        <f>IF(LOWER(T50)="ILS",12,1)*X50/VLOOKUP($T50,CPC_USDConversion_xlTbl[[Currency2]:[Units/1 USD]],2,FALSE)</f>
        <v>155593.33098858988</v>
      </c>
      <c r="AG50" s="147">
        <f>IF(LOWER(T50)="ILS",12,1)*AD50/VLOOKUP($T50,CPC_USDConversion_xlTbl[[Currency2]:[Units/1 USD]],2,FALSE)</f>
        <v>0</v>
      </c>
      <c r="AH50" s="97">
        <f>AF50/VLOOKUP($S50,'CP$'!$B$5:$D$74,2,FALSE)</f>
        <v>220154.97843182407</v>
      </c>
      <c r="AI50" s="97">
        <f>AG50/VLOOKUP($S50,'CP$'!$B$5:$D$74,2,FALSE)</f>
        <v>0</v>
      </c>
      <c r="AJ50" s="42"/>
      <c r="AK50" s="98" t="s">
        <v>560</v>
      </c>
      <c r="AL50" s="148"/>
      <c r="AM50" s="99"/>
      <c r="AN50" s="93"/>
      <c r="AO50" s="100"/>
      <c r="AP50" s="101" t="str">
        <f t="shared" si="6"/>
        <v/>
      </c>
      <c r="AQ50" s="149">
        <f t="shared" si="7"/>
        <v>0</v>
      </c>
      <c r="AR50" s="149"/>
      <c r="AS50" s="150">
        <f t="shared" si="8"/>
        <v>0</v>
      </c>
      <c r="AT50" s="147">
        <f>AS50/VLOOKUP($T50,'USD Converstion'!$C$7:$D$174,2,FALSE)</f>
        <v>0</v>
      </c>
      <c r="AU50" s="42"/>
      <c r="AV50" s="151">
        <v>43984</v>
      </c>
      <c r="AW50" s="152">
        <v>19617.22330097088</v>
      </c>
      <c r="AX50" s="152"/>
      <c r="AY50" s="153"/>
      <c r="AZ50" s="42"/>
      <c r="BA50" s="102"/>
      <c r="BB50" s="103" t="s">
        <v>562</v>
      </c>
      <c r="BC50" s="42"/>
      <c r="BD50" s="149"/>
      <c r="BE50" s="149"/>
      <c r="BF50" s="149"/>
      <c r="BG50" s="92">
        <f t="shared" si="9"/>
        <v>0</v>
      </c>
      <c r="BH50" s="147">
        <f>IF(LOWER(T50)="ILS",12,1)*BG50/VLOOKUP($T50,CPC_USDConversion_xlTbl[[Currency2]:[Units/1 USD]],2,FALSE)</f>
        <v>0</v>
      </c>
      <c r="BI50" s="154">
        <f>BH50/VLOOKUP($S50,'CP$'!$B$5:$D$74,2,FALSE)</f>
        <v>0</v>
      </c>
      <c r="BJ50" s="104">
        <v>90000</v>
      </c>
      <c r="BK50" s="104">
        <v>135000</v>
      </c>
      <c r="BL50" s="105">
        <f t="shared" si="10"/>
        <v>0.85559028271061233</v>
      </c>
      <c r="BM50" s="105">
        <f t="shared" si="11"/>
        <v>0.1444097172893877</v>
      </c>
      <c r="BN50" s="105">
        <f t="shared" si="12"/>
        <v>0</v>
      </c>
      <c r="BO50" s="105" t="str">
        <f t="shared" si="13"/>
        <v/>
      </c>
      <c r="BP50" s="105" t="str">
        <f t="shared" si="14"/>
        <v/>
      </c>
      <c r="BQ50" s="105" t="str">
        <f t="shared" si="15"/>
        <v/>
      </c>
      <c r="BR50" s="91"/>
      <c r="BS50" s="91"/>
      <c r="BT50" s="91"/>
      <c r="BU50" s="91">
        <f>Q887</f>
        <v>0</v>
      </c>
      <c r="BV50" s="91"/>
      <c r="BW50" s="91"/>
      <c r="BX50" s="91"/>
      <c r="BY50" s="91"/>
      <c r="BZ50" s="91" t="s">
        <v>563</v>
      </c>
      <c r="CA50" s="106" t="s">
        <v>570</v>
      </c>
      <c r="CB50" s="101">
        <v>1</v>
      </c>
      <c r="CC50" s="107">
        <f t="shared" si="16"/>
        <v>0.58356164383561648</v>
      </c>
      <c r="CD50" s="107"/>
      <c r="CE50" s="152">
        <v>22148.2</v>
      </c>
      <c r="CF50" s="68"/>
      <c r="CG50" s="149">
        <v>97760.975609756104</v>
      </c>
      <c r="CH50" s="147">
        <f>IF(LOWER(T50)="ILS",12,1)*CG50/VLOOKUP($T50,CPC_USDConversion_xlTbl[[Currency2]:[Units/1 USD]],2,FALSE)</f>
        <v>118852.47492113842</v>
      </c>
      <c r="CI50" s="155">
        <f t="shared" si="17"/>
        <v>155593.33098858988</v>
      </c>
      <c r="CJ50" s="155">
        <f t="shared" si="18"/>
        <v>36740.856067451459</v>
      </c>
      <c r="CK50" s="104">
        <f t="shared" si="19"/>
        <v>0</v>
      </c>
      <c r="CL50" s="147">
        <f>CK50/VLOOKUP($T50,'USD Converstion'!$C$7:$D$174,2,FALSE)</f>
        <v>0</v>
      </c>
      <c r="CM50" s="108">
        <f t="shared" si="20"/>
        <v>0</v>
      </c>
      <c r="CN50" s="155">
        <f t="shared" si="21"/>
        <v>0</v>
      </c>
      <c r="CO50" s="155">
        <f t="shared" si="22"/>
        <v>0</v>
      </c>
      <c r="CP50" s="109">
        <f>IF(CN887=0,0,AF887)</f>
        <v>0</v>
      </c>
      <c r="CQ50" s="110" t="s">
        <v>565</v>
      </c>
      <c r="CR50" s="155">
        <f>AM50/VLOOKUP(T50,'USD Converstion'!$C$7:$D$174,2,FALSE)</f>
        <v>0</v>
      </c>
      <c r="CS50" s="156">
        <f t="shared" si="23"/>
        <v>0</v>
      </c>
      <c r="CT50" s="152">
        <f>AT887</f>
        <v>0</v>
      </c>
      <c r="CU50" s="157"/>
      <c r="CV50" s="108">
        <f t="shared" si="24"/>
        <v>0</v>
      </c>
      <c r="CW50" s="108">
        <f t="shared" si="25"/>
        <v>0</v>
      </c>
      <c r="CX50" s="42">
        <f>IF(AY887&gt;0,1,0)</f>
        <v>0</v>
      </c>
      <c r="DM50" t="e">
        <f>IF(LOWER(T50)="ILS",12,1)*Y50/VLOOKUP($T50,CPC_USDConversion_xlTbl[[Currency2]:[Units/1 USD]],2,FALSE)</f>
        <v>#N/A</v>
      </c>
    </row>
    <row r="51" spans="2:117" x14ac:dyDescent="0.35">
      <c r="B51" s="87">
        <v>129777</v>
      </c>
      <c r="C51" s="87">
        <v>36852</v>
      </c>
      <c r="D51" s="87">
        <v>58988</v>
      </c>
      <c r="E51" s="88" t="s">
        <v>928</v>
      </c>
      <c r="F51" s="112" t="s">
        <v>929</v>
      </c>
      <c r="G51" s="87" t="s">
        <v>860</v>
      </c>
      <c r="H51" s="87" t="s">
        <v>861</v>
      </c>
      <c r="I51" s="87" t="s">
        <v>559</v>
      </c>
      <c r="J51" s="88" t="s">
        <v>448</v>
      </c>
      <c r="K51" s="88" t="s">
        <v>448</v>
      </c>
      <c r="L51" s="87" t="s">
        <v>439</v>
      </c>
      <c r="M51" s="89">
        <v>1</v>
      </c>
      <c r="N51" s="111" t="str">
        <f t="shared" si="0"/>
        <v>E41</v>
      </c>
      <c r="O51" s="146">
        <v>42078</v>
      </c>
      <c r="P51" s="90">
        <f t="shared" si="1"/>
        <v>5.8027397260273972</v>
      </c>
      <c r="Q51" s="91" t="str">
        <f t="shared" ca="1" si="2"/>
        <v/>
      </c>
      <c r="R51" s="42"/>
      <c r="S51" s="92" t="s">
        <v>386</v>
      </c>
      <c r="T51" s="92" t="s">
        <v>22</v>
      </c>
      <c r="U51" s="92">
        <v>116500</v>
      </c>
      <c r="V51" s="92">
        <v>19754.545454545449</v>
      </c>
      <c r="W51" s="92"/>
      <c r="X51" s="92">
        <f t="shared" si="3"/>
        <v>136254.54545454544</v>
      </c>
      <c r="Y51" s="93" t="e">
        <f>VLOOKUP($B893,[12]Data!$B$12:$AV$5335,47,FALSE)</f>
        <v>#N/A</v>
      </c>
      <c r="Z51" s="93"/>
      <c r="AA51" s="94"/>
      <c r="AB51" s="94"/>
      <c r="AC51" s="94"/>
      <c r="AD51" s="95">
        <f t="shared" si="4"/>
        <v>0</v>
      </c>
      <c r="AE51" s="96">
        <f t="shared" si="5"/>
        <v>-1</v>
      </c>
      <c r="AF51" s="147">
        <f>IF(LOWER(T51)="ILS",12,1)*X51/VLOOKUP($T51,CPC_USDConversion_xlTbl[[Currency2]:[Units/1 USD]],2,FALSE)</f>
        <v>165650.86268340566</v>
      </c>
      <c r="AG51" s="147">
        <f>IF(LOWER(T51)="ILS",12,1)*AD51/VLOOKUP($T51,CPC_USDConversion_xlTbl[[Currency2]:[Units/1 USD]],2,FALSE)</f>
        <v>0</v>
      </c>
      <c r="AH51" s="97">
        <f>AF51/VLOOKUP($S51,'CP$'!$B$5:$D$74,2,FALSE)</f>
        <v>234385.76621225878</v>
      </c>
      <c r="AI51" s="97">
        <f>AG51/VLOOKUP($S51,'CP$'!$B$5:$D$74,2,FALSE)</f>
        <v>0</v>
      </c>
      <c r="AJ51" s="42"/>
      <c r="AK51" s="98" t="s">
        <v>560</v>
      </c>
      <c r="AL51" s="148"/>
      <c r="AM51" s="99"/>
      <c r="AN51" s="93"/>
      <c r="AO51" s="100"/>
      <c r="AP51" s="101" t="str">
        <f t="shared" si="6"/>
        <v/>
      </c>
      <c r="AQ51" s="149">
        <f t="shared" si="7"/>
        <v>0</v>
      </c>
      <c r="AR51" s="149"/>
      <c r="AS51" s="150">
        <f t="shared" si="8"/>
        <v>0</v>
      </c>
      <c r="AT51" s="147">
        <f>AS51/VLOOKUP($T51,'USD Converstion'!$C$7:$D$174,2,FALSE)</f>
        <v>0</v>
      </c>
      <c r="AU51" s="42"/>
      <c r="AV51" s="151">
        <v>43615</v>
      </c>
      <c r="AW51" s="152">
        <v>19547.553398058251</v>
      </c>
      <c r="AX51" s="152"/>
      <c r="AY51" s="153"/>
      <c r="AZ51" s="42"/>
      <c r="BA51" s="102" t="s">
        <v>930</v>
      </c>
      <c r="BB51" s="103" t="s">
        <v>562</v>
      </c>
      <c r="BC51" s="42"/>
      <c r="BD51" s="149">
        <v>85600</v>
      </c>
      <c r="BE51" s="149">
        <v>21400</v>
      </c>
      <c r="BF51" s="149"/>
      <c r="BG51" s="92">
        <f t="shared" si="9"/>
        <v>107000</v>
      </c>
      <c r="BH51" s="147">
        <f>IF(LOWER(T51)="ILS",12,1)*BG51/VLOOKUP($T51,CPC_USDConversion_xlTbl[[Currency2]:[Units/1 USD]],2,FALSE)</f>
        <v>130084.77807470541</v>
      </c>
      <c r="BI51" s="154">
        <f>BH51/VLOOKUP($S51,'CP$'!$B$5:$D$74,2,FALSE)</f>
        <v>184061.94744584238</v>
      </c>
      <c r="BJ51" s="104">
        <v>90000</v>
      </c>
      <c r="BK51" s="104">
        <v>135000</v>
      </c>
      <c r="BL51" s="105">
        <f t="shared" si="10"/>
        <v>0.85501734721110234</v>
      </c>
      <c r="BM51" s="105">
        <f t="shared" si="11"/>
        <v>0.14498265278889774</v>
      </c>
      <c r="BN51" s="105">
        <f t="shared" si="12"/>
        <v>0</v>
      </c>
      <c r="BO51" s="105" t="str">
        <f t="shared" si="13"/>
        <v/>
      </c>
      <c r="BP51" s="105" t="str">
        <f t="shared" si="14"/>
        <v/>
      </c>
      <c r="BQ51" s="105" t="str">
        <f t="shared" si="15"/>
        <v/>
      </c>
      <c r="BR51" s="91">
        <v>2</v>
      </c>
      <c r="BS51" s="91">
        <v>3</v>
      </c>
      <c r="BT51" s="91"/>
      <c r="BU51" s="91">
        <f>Q893</f>
        <v>0</v>
      </c>
      <c r="BV51" s="91"/>
      <c r="BW51" s="91"/>
      <c r="BX51" s="91"/>
      <c r="BY51" s="91"/>
      <c r="BZ51" s="91" t="s">
        <v>563</v>
      </c>
      <c r="CA51" s="106" t="s">
        <v>564</v>
      </c>
      <c r="CB51" s="101">
        <v>1</v>
      </c>
      <c r="CC51" s="107">
        <f t="shared" si="16"/>
        <v>1</v>
      </c>
      <c r="CD51" s="107"/>
      <c r="CE51" s="152">
        <v>24782.04</v>
      </c>
      <c r="CF51" s="68"/>
      <c r="CG51" s="149">
        <v>104590.243902439</v>
      </c>
      <c r="CH51" s="147">
        <f>IF(LOWER(T51)="ILS",12,1)*CG51/VLOOKUP($T51,CPC_USDConversion_xlTbl[[Currency2]:[Units/1 USD]],2,FALSE)</f>
        <v>127155.12772736531</v>
      </c>
      <c r="CI51" s="155">
        <f t="shared" si="17"/>
        <v>165650.86268340566</v>
      </c>
      <c r="CJ51" s="155">
        <f t="shared" si="18"/>
        <v>38495.734956040353</v>
      </c>
      <c r="CK51" s="104">
        <f t="shared" si="19"/>
        <v>0</v>
      </c>
      <c r="CL51" s="147">
        <f>CK51/VLOOKUP($T51,'USD Converstion'!$C$7:$D$174,2,FALSE)</f>
        <v>0</v>
      </c>
      <c r="CM51" s="108">
        <f t="shared" si="20"/>
        <v>0</v>
      </c>
      <c r="CN51" s="155">
        <f t="shared" si="21"/>
        <v>0</v>
      </c>
      <c r="CO51" s="155">
        <f t="shared" si="22"/>
        <v>0</v>
      </c>
      <c r="CP51" s="109">
        <f>IF(CN893=0,0,AF893)</f>
        <v>0</v>
      </c>
      <c r="CQ51" s="110" t="s">
        <v>565</v>
      </c>
      <c r="CR51" s="155">
        <f>AM51/VLOOKUP(T51,'USD Converstion'!$C$7:$D$174,2,FALSE)</f>
        <v>0</v>
      </c>
      <c r="CS51" s="156">
        <f t="shared" si="23"/>
        <v>0</v>
      </c>
      <c r="CT51" s="152">
        <f>AT893</f>
        <v>0</v>
      </c>
      <c r="CU51" s="157"/>
      <c r="CV51" s="108">
        <f t="shared" si="24"/>
        <v>0</v>
      </c>
      <c r="CW51" s="108">
        <f t="shared" si="25"/>
        <v>0</v>
      </c>
      <c r="CX51" s="42">
        <f>IF(AY893&gt;0,1,0)</f>
        <v>0</v>
      </c>
      <c r="DM51" t="e">
        <f>IF(LOWER(T51)="ILS",12,1)*Y51/VLOOKUP($T51,CPC_USDConversion_xlTbl[[Currency2]:[Units/1 USD]],2,FALSE)</f>
        <v>#N/A</v>
      </c>
    </row>
    <row r="52" spans="2:117" x14ac:dyDescent="0.35">
      <c r="B52" s="87">
        <v>129184</v>
      </c>
      <c r="C52" s="87">
        <v>111117</v>
      </c>
      <c r="D52" s="87">
        <v>53684</v>
      </c>
      <c r="E52" s="88" t="s">
        <v>931</v>
      </c>
      <c r="F52" s="112" t="s">
        <v>567</v>
      </c>
      <c r="G52" s="87" t="s">
        <v>898</v>
      </c>
      <c r="H52" s="87" t="s">
        <v>861</v>
      </c>
      <c r="I52" s="87" t="s">
        <v>559</v>
      </c>
      <c r="J52" s="88" t="s">
        <v>448</v>
      </c>
      <c r="K52" s="88" t="s">
        <v>448</v>
      </c>
      <c r="L52" s="87" t="s">
        <v>439</v>
      </c>
      <c r="M52" s="89">
        <v>1</v>
      </c>
      <c r="N52" s="111" t="str">
        <f t="shared" si="0"/>
        <v>E61</v>
      </c>
      <c r="O52" s="146">
        <v>43525</v>
      </c>
      <c r="P52" s="90">
        <f t="shared" si="1"/>
        <v>1.8383561643835618</v>
      </c>
      <c r="Q52" s="91" t="str">
        <f t="shared" ca="1" si="2"/>
        <v/>
      </c>
      <c r="R52" s="42"/>
      <c r="S52" s="92" t="s">
        <v>386</v>
      </c>
      <c r="T52" s="92" t="s">
        <v>22</v>
      </c>
      <c r="U52" s="92">
        <v>77000</v>
      </c>
      <c r="V52" s="92">
        <v>5754.545454545454</v>
      </c>
      <c r="W52" s="92"/>
      <c r="X52" s="92">
        <f t="shared" si="3"/>
        <v>82754.545454545456</v>
      </c>
      <c r="Y52" s="93" t="e">
        <f>VLOOKUP($B1312,[12]Data!$B$12:$AV$5335,47,FALSE)</f>
        <v>#N/A</v>
      </c>
      <c r="Z52" s="93" t="e">
        <f>VLOOKUP($B1312,[12]Data!$B$12:$AV$5335,41,FALSE)</f>
        <v>#N/A</v>
      </c>
      <c r="AA52" s="94"/>
      <c r="AB52" s="94"/>
      <c r="AC52" s="94"/>
      <c r="AD52" s="95">
        <f t="shared" si="4"/>
        <v>0</v>
      </c>
      <c r="AE52" s="96">
        <f t="shared" si="5"/>
        <v>-1</v>
      </c>
      <c r="AF52" s="147">
        <f>IF(LOWER(T52)="ILS",12,1)*X52/VLOOKUP($T52,CPC_USDConversion_xlTbl[[Currency2]:[Units/1 USD]],2,FALSE)</f>
        <v>100608.47364605297</v>
      </c>
      <c r="AG52" s="147">
        <f>IF(LOWER(T52)="ILS",12,1)*AD52/VLOOKUP($T52,CPC_USDConversion_xlTbl[[Currency2]:[Units/1 USD]],2,FALSE)</f>
        <v>0</v>
      </c>
      <c r="AH52" s="97">
        <f>AF52/VLOOKUP($S52,'CP$'!$B$5:$D$74,2,FALSE)</f>
        <v>142354.79248933759</v>
      </c>
      <c r="AI52" s="97">
        <f>AG52/VLOOKUP($S52,'CP$'!$B$5:$D$74,2,FALSE)</f>
        <v>0</v>
      </c>
      <c r="AJ52" s="42"/>
      <c r="AK52" s="98" t="s">
        <v>560</v>
      </c>
      <c r="AL52" s="148"/>
      <c r="AM52" s="99"/>
      <c r="AN52" s="93"/>
      <c r="AO52" s="100"/>
      <c r="AP52" s="101" t="str">
        <f t="shared" si="6"/>
        <v/>
      </c>
      <c r="AQ52" s="149">
        <f t="shared" si="7"/>
        <v>0</v>
      </c>
      <c r="AR52" s="149"/>
      <c r="AS52" s="150">
        <f t="shared" si="8"/>
        <v>0</v>
      </c>
      <c r="AT52" s="147">
        <f>AS52/VLOOKUP($T52,'USD Converstion'!$C$7:$D$174,2,FALSE)</f>
        <v>0</v>
      </c>
      <c r="AU52" s="42"/>
      <c r="AV52" s="151"/>
      <c r="AW52" s="152"/>
      <c r="AX52" s="152"/>
      <c r="AY52" s="153"/>
      <c r="AZ52" s="42"/>
      <c r="BA52" s="102"/>
      <c r="BB52" s="103" t="s">
        <v>562</v>
      </c>
      <c r="BC52" s="42"/>
      <c r="BD52" s="149">
        <v>45000</v>
      </c>
      <c r="BE52" s="149">
        <v>5000</v>
      </c>
      <c r="BF52" s="149"/>
      <c r="BG52" s="92">
        <f t="shared" si="9"/>
        <v>50000</v>
      </c>
      <c r="BH52" s="147">
        <f>IF(LOWER(T52)="ILS",12,1)*BG52/VLOOKUP($T52,CPC_USDConversion_xlTbl[[Currency2]:[Units/1 USD]],2,FALSE)</f>
        <v>60787.279474161405</v>
      </c>
      <c r="BI52" s="154">
        <f>BH52/VLOOKUP($S52,'CP$'!$B$5:$D$74,2,FALSE)</f>
        <v>86010.255815814206</v>
      </c>
      <c r="BJ52" s="104">
        <v>50000</v>
      </c>
      <c r="BK52" s="104">
        <v>75000</v>
      </c>
      <c r="BL52" s="105">
        <f t="shared" si="10"/>
        <v>0.93046248489508954</v>
      </c>
      <c r="BM52" s="105">
        <f t="shared" si="11"/>
        <v>6.9537515104910463E-2</v>
      </c>
      <c r="BN52" s="105">
        <f t="shared" si="12"/>
        <v>0</v>
      </c>
      <c r="BO52" s="105" t="str">
        <f t="shared" si="13"/>
        <v/>
      </c>
      <c r="BP52" s="105" t="str">
        <f t="shared" si="14"/>
        <v/>
      </c>
      <c r="BQ52" s="105" t="str">
        <f t="shared" si="15"/>
        <v/>
      </c>
      <c r="BR52" s="91">
        <v>3</v>
      </c>
      <c r="BS52" s="91">
        <v>2</v>
      </c>
      <c r="BT52" s="91"/>
      <c r="BU52" s="91">
        <f>Q1312</f>
        <v>0</v>
      </c>
      <c r="BV52" s="91"/>
      <c r="BW52" s="91"/>
      <c r="BX52" s="91"/>
      <c r="BY52" s="91"/>
      <c r="BZ52" s="91" t="s">
        <v>563</v>
      </c>
      <c r="CA52" s="106" t="s">
        <v>601</v>
      </c>
      <c r="CB52" s="101">
        <v>1</v>
      </c>
      <c r="CC52" s="107">
        <f t="shared" si="16"/>
        <v>1</v>
      </c>
      <c r="CD52" s="107"/>
      <c r="CE52" s="152"/>
      <c r="CF52" s="68"/>
      <c r="CG52" s="149">
        <v>58736.585365853673</v>
      </c>
      <c r="CH52" s="147">
        <f>IF(LOWER(T52)="ILS",12,1)*CG52/VLOOKUP($T52,CPC_USDConversion_xlTbl[[Currency2]:[Units/1 USD]],2,FALSE)</f>
        <v>71408.744599841724</v>
      </c>
      <c r="CI52" s="155">
        <f t="shared" si="17"/>
        <v>100608.47364605297</v>
      </c>
      <c r="CJ52" s="155">
        <f t="shared" si="18"/>
        <v>29199.729046211243</v>
      </c>
      <c r="CK52" s="104">
        <f t="shared" si="19"/>
        <v>0</v>
      </c>
      <c r="CL52" s="147">
        <f>CK52/VLOOKUP($T52,'USD Converstion'!$C$7:$D$174,2,FALSE)</f>
        <v>0</v>
      </c>
      <c r="CM52" s="108">
        <f t="shared" si="20"/>
        <v>0</v>
      </c>
      <c r="CN52" s="155">
        <f t="shared" si="21"/>
        <v>0</v>
      </c>
      <c r="CO52" s="155">
        <f t="shared" si="22"/>
        <v>0</v>
      </c>
      <c r="CP52" s="109">
        <f>IF(CN1312=0,0,AF1312)</f>
        <v>0</v>
      </c>
      <c r="CQ52" s="110" t="s">
        <v>588</v>
      </c>
      <c r="CR52" s="155">
        <f>AM52/VLOOKUP(T52,'USD Converstion'!$C$7:$D$174,2,FALSE)</f>
        <v>0</v>
      </c>
      <c r="CS52" s="156">
        <f t="shared" si="23"/>
        <v>0</v>
      </c>
      <c r="CT52" s="152">
        <f>AT1312</f>
        <v>0</v>
      </c>
      <c r="CU52" s="157"/>
      <c r="CV52" s="108">
        <f t="shared" si="24"/>
        <v>0</v>
      </c>
      <c r="CW52" s="108">
        <f t="shared" si="25"/>
        <v>0</v>
      </c>
      <c r="CX52" s="42">
        <f>IF(AY1312&gt;0,1,0)</f>
        <v>0</v>
      </c>
      <c r="DM52" t="e">
        <f>IF(LOWER(T52)="ILS",12,1)*Y52/VLOOKUP($T52,CPC_USDConversion_xlTbl[[Currency2]:[Units/1 USD]],2,FALSE)</f>
        <v>#N/A</v>
      </c>
    </row>
    <row r="53" spans="2:117" x14ac:dyDescent="0.35">
      <c r="B53" s="87">
        <v>123729</v>
      </c>
      <c r="C53" s="87">
        <v>39891</v>
      </c>
      <c r="D53" s="87">
        <v>42827</v>
      </c>
      <c r="E53" s="88" t="s">
        <v>932</v>
      </c>
      <c r="F53" s="112" t="s">
        <v>567</v>
      </c>
      <c r="G53" s="87" t="s">
        <v>860</v>
      </c>
      <c r="H53" s="87" t="s">
        <v>861</v>
      </c>
      <c r="I53" s="87" t="s">
        <v>559</v>
      </c>
      <c r="J53" s="88" t="s">
        <v>448</v>
      </c>
      <c r="K53" s="88" t="s">
        <v>448</v>
      </c>
      <c r="L53" s="87" t="s">
        <v>439</v>
      </c>
      <c r="M53" s="89">
        <v>1</v>
      </c>
      <c r="N53" s="111" t="str">
        <f t="shared" si="0"/>
        <v>E41</v>
      </c>
      <c r="O53" s="146">
        <v>43103</v>
      </c>
      <c r="P53" s="90">
        <f t="shared" si="1"/>
        <v>2.9945205479452053</v>
      </c>
      <c r="Q53" s="91" t="str">
        <f t="shared" ca="1" si="2"/>
        <v/>
      </c>
      <c r="R53" s="42"/>
      <c r="S53" s="92" t="s">
        <v>401</v>
      </c>
      <c r="T53" s="92" t="s">
        <v>34</v>
      </c>
      <c r="U53" s="92">
        <v>157500</v>
      </c>
      <c r="V53" s="92">
        <v>27209.090909090912</v>
      </c>
      <c r="W53" s="92"/>
      <c r="X53" s="92">
        <f t="shared" si="3"/>
        <v>184709.09090909091</v>
      </c>
      <c r="Y53" s="93" t="e">
        <f>VLOOKUP($B1313,[12]Data!$B$12:$AV$5335,47,FALSE)</f>
        <v>#N/A</v>
      </c>
      <c r="Z53" s="93"/>
      <c r="AA53" s="94"/>
      <c r="AB53" s="94"/>
      <c r="AC53" s="94"/>
      <c r="AD53" s="95">
        <f t="shared" si="4"/>
        <v>0</v>
      </c>
      <c r="AE53" s="96">
        <f t="shared" si="5"/>
        <v>-1</v>
      </c>
      <c r="AF53" s="147">
        <f>IF(LOWER(T53)="ILS",12,1)*X53/VLOOKUP($T53,CPC_USDConversion_xlTbl[[Currency2]:[Units/1 USD]],2,FALSE)</f>
        <v>208375.74645228323</v>
      </c>
      <c r="AG53" s="147">
        <f>IF(LOWER(T53)="ILS",12,1)*AD53/VLOOKUP($T53,CPC_USDConversion_xlTbl[[Currency2]:[Units/1 USD]],2,FALSE)</f>
        <v>0</v>
      </c>
      <c r="AH53" s="97">
        <f>AF53/VLOOKUP($S53,'CP$'!$B$5:$D$74,2,FALSE)</f>
        <v>211022.52852049138</v>
      </c>
      <c r="AI53" s="97">
        <f>AG53/VLOOKUP($S53,'CP$'!$B$5:$D$74,2,FALSE)</f>
        <v>0</v>
      </c>
      <c r="AJ53" s="42"/>
      <c r="AK53" s="98" t="s">
        <v>560</v>
      </c>
      <c r="AL53" s="148"/>
      <c r="AM53" s="99"/>
      <c r="AN53" s="93"/>
      <c r="AO53" s="100"/>
      <c r="AP53" s="101" t="str">
        <f t="shared" si="6"/>
        <v/>
      </c>
      <c r="AQ53" s="149">
        <f t="shared" si="7"/>
        <v>0</v>
      </c>
      <c r="AR53" s="149"/>
      <c r="AS53" s="150">
        <f t="shared" si="8"/>
        <v>0</v>
      </c>
      <c r="AT53" s="147">
        <f>AS53/VLOOKUP($T53,'USD Converstion'!$C$7:$D$174,2,FALSE)</f>
        <v>0</v>
      </c>
      <c r="AU53" s="42"/>
      <c r="AV53" s="151"/>
      <c r="AW53" s="152"/>
      <c r="AX53" s="152"/>
      <c r="AY53" s="153"/>
      <c r="AZ53" s="42"/>
      <c r="BA53" s="102"/>
      <c r="BB53" s="103" t="s">
        <v>562</v>
      </c>
      <c r="BC53" s="42"/>
      <c r="BD53" s="149">
        <v>112000</v>
      </c>
      <c r="BE53" s="149">
        <v>28000</v>
      </c>
      <c r="BF53" s="149"/>
      <c r="BG53" s="92">
        <f t="shared" si="9"/>
        <v>140000</v>
      </c>
      <c r="BH53" s="147">
        <f>IF(LOWER(T53)="ILS",12,1)*BG53/VLOOKUP($T53,CPC_USDConversion_xlTbl[[Currency2]:[Units/1 USD]],2,FALSE)</f>
        <v>157938.10883773805</v>
      </c>
      <c r="BI53" s="154">
        <f>BH53/VLOOKUP($S53,'CP$'!$B$5:$D$74,2,FALSE)</f>
        <v>159944.23364580999</v>
      </c>
      <c r="BJ53" s="104">
        <v>150000</v>
      </c>
      <c r="BK53" s="104">
        <v>215000</v>
      </c>
      <c r="BL53" s="105">
        <f t="shared" si="10"/>
        <v>0.85269219411359387</v>
      </c>
      <c r="BM53" s="105">
        <f t="shared" si="11"/>
        <v>0.14730780588640616</v>
      </c>
      <c r="BN53" s="105">
        <f t="shared" si="12"/>
        <v>0</v>
      </c>
      <c r="BO53" s="105" t="str">
        <f t="shared" si="13"/>
        <v/>
      </c>
      <c r="BP53" s="105" t="str">
        <f t="shared" si="14"/>
        <v/>
      </c>
      <c r="BQ53" s="105" t="str">
        <f t="shared" si="15"/>
        <v/>
      </c>
      <c r="BR53" s="91">
        <v>2</v>
      </c>
      <c r="BS53" s="91">
        <v>3</v>
      </c>
      <c r="BT53" s="91">
        <v>2</v>
      </c>
      <c r="BU53" s="91">
        <f>Q1313</f>
        <v>0</v>
      </c>
      <c r="BV53" s="91"/>
      <c r="BW53" s="91"/>
      <c r="BX53" s="91"/>
      <c r="BY53" s="91"/>
      <c r="BZ53" s="91" t="s">
        <v>563</v>
      </c>
      <c r="CA53" s="106" t="s">
        <v>570</v>
      </c>
      <c r="CB53" s="101">
        <v>1</v>
      </c>
      <c r="CC53" s="107">
        <f t="shared" si="16"/>
        <v>1</v>
      </c>
      <c r="CD53" s="107"/>
      <c r="CE53" s="152"/>
      <c r="CF53" s="68"/>
      <c r="CG53" s="149">
        <v>144590.24390243899</v>
      </c>
      <c r="CH53" s="147">
        <f>IF(LOWER(T53)="ILS",12,1)*CG53/VLOOKUP($T53,CPC_USDConversion_xlTbl[[Currency2]:[Units/1 USD]],2,FALSE)</f>
        <v>163116.49770241787</v>
      </c>
      <c r="CI53" s="155">
        <f t="shared" si="17"/>
        <v>208375.74645228323</v>
      </c>
      <c r="CJ53" s="155">
        <f t="shared" si="18"/>
        <v>45259.248749865365</v>
      </c>
      <c r="CK53" s="104">
        <f t="shared" si="19"/>
        <v>0</v>
      </c>
      <c r="CL53" s="147">
        <f>CK53/VLOOKUP($T53,'USD Converstion'!$C$7:$D$174,2,FALSE)</f>
        <v>0</v>
      </c>
      <c r="CM53" s="108">
        <f t="shared" si="20"/>
        <v>0</v>
      </c>
      <c r="CN53" s="155">
        <f t="shared" si="21"/>
        <v>0</v>
      </c>
      <c r="CO53" s="155">
        <f t="shared" si="22"/>
        <v>0</v>
      </c>
      <c r="CP53" s="109">
        <f>IF(CN1313=0,0,AF1313)</f>
        <v>0</v>
      </c>
      <c r="CQ53" s="110" t="s">
        <v>565</v>
      </c>
      <c r="CR53" s="155">
        <f>AM53/VLOOKUP(T53,'USD Converstion'!$C$7:$D$174,2,FALSE)</f>
        <v>0</v>
      </c>
      <c r="CS53" s="156">
        <f t="shared" si="23"/>
        <v>0</v>
      </c>
      <c r="CT53" s="152">
        <f>AT1313</f>
        <v>0</v>
      </c>
      <c r="CU53" s="157"/>
      <c r="CV53" s="108">
        <f t="shared" si="24"/>
        <v>0</v>
      </c>
      <c r="CW53" s="108">
        <f t="shared" si="25"/>
        <v>0</v>
      </c>
      <c r="CX53" s="42">
        <f>IF(AY1313&gt;0,1,0)</f>
        <v>0</v>
      </c>
      <c r="DM53" t="e">
        <f>IF(LOWER(T53)="ILS",12,1)*Y53/VLOOKUP($T53,CPC_USDConversion_xlTbl[[Currency2]:[Units/1 USD]],2,FALSE)</f>
        <v>#N/A</v>
      </c>
    </row>
    <row r="54" spans="2:117" x14ac:dyDescent="0.35">
      <c r="B54" s="87">
        <v>139802</v>
      </c>
      <c r="C54" s="87">
        <v>90952</v>
      </c>
      <c r="D54" s="87">
        <v>76169</v>
      </c>
      <c r="E54" s="88" t="s">
        <v>933</v>
      </c>
      <c r="F54" s="112" t="s">
        <v>567</v>
      </c>
      <c r="G54" s="87" t="s">
        <v>860</v>
      </c>
      <c r="H54" s="87" t="s">
        <v>861</v>
      </c>
      <c r="I54" s="87" t="s">
        <v>559</v>
      </c>
      <c r="J54" s="88" t="s">
        <v>448</v>
      </c>
      <c r="K54" s="88" t="s">
        <v>448</v>
      </c>
      <c r="L54" s="87" t="s">
        <v>439</v>
      </c>
      <c r="M54" s="89">
        <v>1</v>
      </c>
      <c r="N54" s="111" t="str">
        <f t="shared" si="0"/>
        <v>E41</v>
      </c>
      <c r="O54" s="146">
        <v>43344</v>
      </c>
      <c r="P54" s="90">
        <f t="shared" si="1"/>
        <v>2.3342465753424659</v>
      </c>
      <c r="Q54" s="91" t="str">
        <f t="shared" ca="1" si="2"/>
        <v/>
      </c>
      <c r="R54" s="42"/>
      <c r="S54" s="92" t="s">
        <v>386</v>
      </c>
      <c r="T54" s="92" t="s">
        <v>22</v>
      </c>
      <c r="U54" s="92">
        <v>104500</v>
      </c>
      <c r="V54" s="92">
        <v>17572.727272727268</v>
      </c>
      <c r="W54" s="92"/>
      <c r="X54" s="92">
        <f t="shared" si="3"/>
        <v>122072.72727272726</v>
      </c>
      <c r="Y54" s="93" t="e">
        <f>VLOOKUP($B1315,[12]Data!$B$12:$AV$5335,47,FALSE)</f>
        <v>#N/A</v>
      </c>
      <c r="Z54" s="93" t="e">
        <f>VLOOKUP($B1315,[12]Data!$B$12:$AV$5335,41,FALSE)</f>
        <v>#N/A</v>
      </c>
      <c r="AA54" s="94"/>
      <c r="AB54" s="94"/>
      <c r="AC54" s="94"/>
      <c r="AD54" s="95">
        <f t="shared" si="4"/>
        <v>0</v>
      </c>
      <c r="AE54" s="96">
        <f t="shared" si="5"/>
        <v>-1</v>
      </c>
      <c r="AF54" s="147">
        <f>IF(LOWER(T54)="ILS",12,1)*X54/VLOOKUP($T54,CPC_USDConversion_xlTbl[[Currency2]:[Units/1 USD]],2,FALSE)</f>
        <v>148409.37977800716</v>
      </c>
      <c r="AG54" s="147">
        <f>IF(LOWER(T54)="ILS",12,1)*AD54/VLOOKUP($T54,CPC_USDConversion_xlTbl[[Currency2]:[Units/1 USD]],2,FALSE)</f>
        <v>0</v>
      </c>
      <c r="AH54" s="97">
        <f>AF54/VLOOKUP($S54,'CP$'!$B$5:$D$74,2,FALSE)</f>
        <v>209990.13001722784</v>
      </c>
      <c r="AI54" s="97">
        <f>AG54/VLOOKUP($S54,'CP$'!$B$5:$D$74,2,FALSE)</f>
        <v>0</v>
      </c>
      <c r="AJ54" s="42"/>
      <c r="AK54" s="98" t="s">
        <v>560</v>
      </c>
      <c r="AL54" s="148"/>
      <c r="AM54" s="99"/>
      <c r="AN54" s="93"/>
      <c r="AO54" s="100"/>
      <c r="AP54" s="101" t="str">
        <f t="shared" si="6"/>
        <v/>
      </c>
      <c r="AQ54" s="149">
        <f t="shared" si="7"/>
        <v>0</v>
      </c>
      <c r="AR54" s="149"/>
      <c r="AS54" s="150">
        <f t="shared" si="8"/>
        <v>0</v>
      </c>
      <c r="AT54" s="147">
        <f>AS54/VLOOKUP($T54,'USD Converstion'!$C$7:$D$174,2,FALSE)</f>
        <v>0</v>
      </c>
      <c r="AU54" s="42"/>
      <c r="AV54" s="151"/>
      <c r="AW54" s="152"/>
      <c r="AX54" s="152"/>
      <c r="AY54" s="153"/>
      <c r="AZ54" s="42"/>
      <c r="BA54" s="102"/>
      <c r="BB54" s="103" t="s">
        <v>562</v>
      </c>
      <c r="BC54" s="42"/>
      <c r="BD54" s="149">
        <v>76000</v>
      </c>
      <c r="BE54" s="149">
        <v>19000</v>
      </c>
      <c r="BF54" s="149"/>
      <c r="BG54" s="92">
        <f t="shared" si="9"/>
        <v>95000</v>
      </c>
      <c r="BH54" s="147">
        <f>IF(LOWER(T54)="ILS",12,1)*BG54/VLOOKUP($T54,CPC_USDConversion_xlTbl[[Currency2]:[Units/1 USD]],2,FALSE)</f>
        <v>115495.83100090668</v>
      </c>
      <c r="BI54" s="154">
        <f>BH54/VLOOKUP($S54,'CP$'!$B$5:$D$74,2,FALSE)</f>
        <v>163419.48605004698</v>
      </c>
      <c r="BJ54" s="104">
        <v>90000</v>
      </c>
      <c r="BK54" s="104">
        <v>135000</v>
      </c>
      <c r="BL54" s="105">
        <f t="shared" si="10"/>
        <v>0.85604706583258872</v>
      </c>
      <c r="BM54" s="105">
        <f t="shared" si="11"/>
        <v>0.14395293416741137</v>
      </c>
      <c r="BN54" s="105">
        <f t="shared" si="12"/>
        <v>0</v>
      </c>
      <c r="BO54" s="105" t="str">
        <f t="shared" si="13"/>
        <v/>
      </c>
      <c r="BP54" s="105" t="str">
        <f t="shared" si="14"/>
        <v/>
      </c>
      <c r="BQ54" s="105" t="str">
        <f t="shared" si="15"/>
        <v/>
      </c>
      <c r="BR54" s="91">
        <v>1</v>
      </c>
      <c r="BS54" s="91">
        <v>2</v>
      </c>
      <c r="BT54" s="91"/>
      <c r="BU54" s="91">
        <f>Q1315</f>
        <v>0</v>
      </c>
      <c r="BV54" s="91"/>
      <c r="BW54" s="91"/>
      <c r="BX54" s="91"/>
      <c r="BY54" s="91"/>
      <c r="BZ54" s="91" t="s">
        <v>563</v>
      </c>
      <c r="CA54" s="106" t="s">
        <v>570</v>
      </c>
      <c r="CB54" s="101">
        <v>1</v>
      </c>
      <c r="CC54" s="107">
        <f t="shared" si="16"/>
        <v>1</v>
      </c>
      <c r="CD54" s="107"/>
      <c r="CE54" s="152"/>
      <c r="CF54" s="68"/>
      <c r="CG54" s="149">
        <v>92882.926829268297</v>
      </c>
      <c r="CH54" s="147">
        <f>IF(LOWER(T54)="ILS",12,1)*CG54/VLOOKUP($T54,CPC_USDConversion_xlTbl[[Currency2]:[Units/1 USD]],2,FALSE)</f>
        <v>112922.00863097633</v>
      </c>
      <c r="CI54" s="155">
        <f t="shared" si="17"/>
        <v>148409.37977800716</v>
      </c>
      <c r="CJ54" s="155">
        <f t="shared" si="18"/>
        <v>35487.371147030834</v>
      </c>
      <c r="CK54" s="104">
        <f t="shared" si="19"/>
        <v>0</v>
      </c>
      <c r="CL54" s="147">
        <f>CK54/VLOOKUP($T54,'USD Converstion'!$C$7:$D$174,2,FALSE)</f>
        <v>0</v>
      </c>
      <c r="CM54" s="108">
        <f t="shared" si="20"/>
        <v>0</v>
      </c>
      <c r="CN54" s="155">
        <f t="shared" si="21"/>
        <v>0</v>
      </c>
      <c r="CO54" s="155">
        <f t="shared" si="22"/>
        <v>0</v>
      </c>
      <c r="CP54" s="109">
        <f>IF(CN1315=0,0,AF1315)</f>
        <v>0</v>
      </c>
      <c r="CQ54" s="110" t="s">
        <v>565</v>
      </c>
      <c r="CR54" s="155">
        <f>AM54/VLOOKUP(T54,'USD Converstion'!$C$7:$D$174,2,FALSE)</f>
        <v>0</v>
      </c>
      <c r="CS54" s="156">
        <f t="shared" si="23"/>
        <v>0</v>
      </c>
      <c r="CT54" s="152">
        <f>AT1315</f>
        <v>0</v>
      </c>
      <c r="CU54" s="157"/>
      <c r="CV54" s="108">
        <f t="shared" si="24"/>
        <v>0</v>
      </c>
      <c r="CW54" s="108">
        <f t="shared" si="25"/>
        <v>0</v>
      </c>
      <c r="CX54" s="42">
        <f>IF(AY1315&gt;0,1,0)</f>
        <v>0</v>
      </c>
      <c r="DM54" t="e">
        <f>IF(LOWER(T54)="ILS",12,1)*Y54/VLOOKUP($T54,CPC_USDConversion_xlTbl[[Currency2]:[Units/1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2">
    <tabColor rgb="FFFF00FF"/>
  </sheetPr>
  <dimension ref="A1:DM49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80865.492346351195</v>
      </c>
      <c r="CI2" s="114">
        <f>SUM(CI12:CI12)</f>
        <v>98591.183007493863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128789</v>
      </c>
      <c r="C12" s="87">
        <v>98779</v>
      </c>
      <c r="D12" s="87">
        <v>34200</v>
      </c>
      <c r="E12" s="88" t="s">
        <v>934</v>
      </c>
      <c r="F12" s="112" t="s">
        <v>567</v>
      </c>
      <c r="G12" s="87" t="s">
        <v>935</v>
      </c>
      <c r="H12" s="87" t="s">
        <v>559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9" si="0">LEFT(CA12,3)</f>
        <v>E41</v>
      </c>
      <c r="O12" s="146">
        <v>43009</v>
      </c>
      <c r="P12" s="90">
        <f t="shared" ref="P12:P49" si="1">($D$5-O12)/365</f>
        <v>3.2520547945205478</v>
      </c>
      <c r="Q12" s="91" t="str">
        <f t="shared" ref="Q12:Q49" ca="1" si="2">Q12</f>
        <v/>
      </c>
      <c r="R12" s="42"/>
      <c r="S12" s="92" t="s">
        <v>398</v>
      </c>
      <c r="T12" s="92" t="s">
        <v>54</v>
      </c>
      <c r="U12" s="92">
        <v>1259500</v>
      </c>
      <c r="V12" s="92">
        <v>227572.72727272729</v>
      </c>
      <c r="W12" s="92"/>
      <c r="X12" s="92">
        <f t="shared" ref="X12:X49" si="3">W12+V12+U12</f>
        <v>1487072.7272727273</v>
      </c>
      <c r="Y12" s="93" t="e">
        <f>VLOOKUP($B59,[12]Data!$B$12:$AV$5335,47,FALSE)</f>
        <v>#N/A</v>
      </c>
      <c r="Z12" s="93"/>
      <c r="AA12" s="94"/>
      <c r="AB12" s="94"/>
      <c r="AC12" s="94"/>
      <c r="AD12" s="95">
        <f t="shared" ref="AD12:AD49" si="4">AC12+AB12+AA12</f>
        <v>0</v>
      </c>
      <c r="AE12" s="96">
        <f t="shared" ref="AE12:AE49" si="5">IFERROR(AD12/X12-1,"")</f>
        <v>-1</v>
      </c>
      <c r="AF12" s="147">
        <f>IF(LOWER(T12)="ILS",12,1)*X12/VLOOKUP($T12,CPC_USDConversion_xlTbl[[Currency2]:[Units/1 USD]],2,FALSE)</f>
        <v>98591.183007493863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215516.48390598237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9" si="6">IFERROR(AO12/AM12,"")</f>
        <v/>
      </c>
      <c r="AQ12" s="149">
        <f t="shared" ref="AQ12:AQ49" si="7">AO12*CC12</f>
        <v>0</v>
      </c>
      <c r="AR12" s="149"/>
      <c r="AS12" s="150">
        <f t="shared" ref="AS12:AS49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9844.8446601941741</v>
      </c>
      <c r="AX12" s="152"/>
      <c r="AY12" s="153"/>
      <c r="AZ12" s="42"/>
      <c r="BA12" s="102"/>
      <c r="BB12" s="103" t="s">
        <v>562</v>
      </c>
      <c r="BC12" s="42"/>
      <c r="BD12" s="149">
        <v>960000</v>
      </c>
      <c r="BE12" s="149">
        <v>240000</v>
      </c>
      <c r="BF12" s="149"/>
      <c r="BG12" s="92">
        <f t="shared" ref="BG12:BG49" si="9">BF12+BE12+BD12</f>
        <v>1200000</v>
      </c>
      <c r="BH12" s="147">
        <f>IF(LOWER(T12)="ILS",12,1)*BG12/VLOOKUP($T12,CPC_USDConversion_xlTbl[[Currency2]:[Units/1 USD]],2,FALSE)</f>
        <v>79558.596858924735</v>
      </c>
      <c r="BI12" s="154">
        <f>BH12/VLOOKUP($S12,'CP$'!$B$5:$D$74,2,FALSE)</f>
        <v>173911.99229474424</v>
      </c>
      <c r="BJ12" s="104">
        <v>1000000</v>
      </c>
      <c r="BK12" s="104">
        <v>1500000</v>
      </c>
      <c r="BL12" s="105">
        <f t="shared" ref="BL12:BL49" si="10">IFERROR(U12/X12,"")</f>
        <v>0.84696597341940849</v>
      </c>
      <c r="BM12" s="105">
        <f t="shared" ref="BM12:BM49" si="11">IFERROR(V12/X12,"")</f>
        <v>0.15303402658059154</v>
      </c>
      <c r="BN12" s="105">
        <f t="shared" ref="BN12:BN49" si="12">IFERROR(W12/X12,"")</f>
        <v>0</v>
      </c>
      <c r="BO12" s="105" t="str">
        <f t="shared" ref="BO12:BO49" si="13">IFERROR(AA12/AD12,"")</f>
        <v/>
      </c>
      <c r="BP12" s="105" t="str">
        <f t="shared" ref="BP12:BP49" si="14">IFERROR(AB12/AD12,"")</f>
        <v/>
      </c>
      <c r="BQ12" s="105" t="str">
        <f t="shared" ref="BQ12:BQ49" si="15">IFERROR(AC12/AD12,"")</f>
        <v/>
      </c>
      <c r="BR12" s="91">
        <v>3</v>
      </c>
      <c r="BS12" s="91">
        <v>3</v>
      </c>
      <c r="BT12" s="91">
        <v>5</v>
      </c>
      <c r="BU12" s="91">
        <f>Q59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49" si="16">IF(P12&gt;1,1,P12)*CB12</f>
        <v>1</v>
      </c>
      <c r="CD12" s="107"/>
      <c r="CE12" s="152">
        <v>11253.68</v>
      </c>
      <c r="CF12" s="68"/>
      <c r="CG12" s="149">
        <v>1219712.1951219509</v>
      </c>
      <c r="CH12" s="147">
        <f>IF(LOWER(T12)="ILS",12,1)*CG12/VLOOKUP($T12,CPC_USDConversion_xlTbl[[Currency2]:[Units/1 USD]],2,FALSE)</f>
        <v>80865.492346351195</v>
      </c>
      <c r="CI12" s="155">
        <f t="shared" ref="CI12:CI49" si="17">AF12</f>
        <v>98591.183007493863</v>
      </c>
      <c r="CJ12" s="155">
        <f t="shared" ref="CJ12:CJ49" si="18">IFERROR(CI12-CH12,"")</f>
        <v>17725.690661142668</v>
      </c>
      <c r="CK12" s="104">
        <f t="shared" ref="CK12:CK49" si="19">ROUND(AN12*CC12,-2)</f>
        <v>0</v>
      </c>
      <c r="CL12" s="147">
        <f>CK12/VLOOKUP($T12,'USD Converstion'!$C$7:$D$174,2,FALSE)</f>
        <v>0</v>
      </c>
      <c r="CM12" s="108">
        <f t="shared" ref="CM12:CM49" si="20">IF(AD12&gt;X12,1,0)</f>
        <v>0</v>
      </c>
      <c r="CN12" s="155">
        <f t="shared" ref="CN12:CN49" si="21">IF(CM12&gt;0,AG12,0)</f>
        <v>0</v>
      </c>
      <c r="CO12" s="155">
        <f t="shared" ref="CO12:CO49" si="22">IF(CM12=0,0,AF12)</f>
        <v>0</v>
      </c>
      <c r="CP12" s="109">
        <f>IF(CN59=0,0,AF59)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49" si="23">AT12</f>
        <v>0</v>
      </c>
      <c r="CT12" s="152">
        <f>AT59</f>
        <v>0</v>
      </c>
      <c r="CU12" s="157"/>
      <c r="CV12" s="108">
        <f t="shared" ref="CV12:CV49" si="24">IF(AX12&gt;0,1,0)</f>
        <v>0</v>
      </c>
      <c r="CW12" s="108">
        <f t="shared" ref="CW12:CW49" si="25">IF(AY12&gt;0,1,0)</f>
        <v>0</v>
      </c>
      <c r="CX12" s="42">
        <f>IF(AY59&gt;0,1,0)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124965</v>
      </c>
      <c r="C13" s="87">
        <v>86394</v>
      </c>
      <c r="D13" s="87">
        <v>112062</v>
      </c>
      <c r="E13" s="88" t="s">
        <v>936</v>
      </c>
      <c r="F13" s="112" t="s">
        <v>567</v>
      </c>
      <c r="G13" s="87" t="s">
        <v>935</v>
      </c>
      <c r="H13" s="87" t="s">
        <v>559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E51</v>
      </c>
      <c r="O13" s="146">
        <v>43599</v>
      </c>
      <c r="P13" s="90">
        <f t="shared" si="1"/>
        <v>1.6356164383561644</v>
      </c>
      <c r="Q13" s="91" t="str">
        <f t="shared" ca="1" si="2"/>
        <v/>
      </c>
      <c r="R13" s="42"/>
      <c r="S13" s="92" t="s">
        <v>403</v>
      </c>
      <c r="T13" s="92" t="s">
        <v>20</v>
      </c>
      <c r="U13" s="92">
        <v>51625</v>
      </c>
      <c r="V13" s="92">
        <v>7936.363636363636</v>
      </c>
      <c r="W13" s="92"/>
      <c r="X13" s="92">
        <f t="shared" si="3"/>
        <v>59561.363636363632</v>
      </c>
      <c r="Y13" s="93" t="e">
        <f>VLOOKUP($B63,[12]Data!$B$12:$AV$5335,47,FALSE)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59561.363636363632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133816.5030944052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11793.72815533981</v>
      </c>
      <c r="AX13" s="152"/>
      <c r="AY13" s="153"/>
      <c r="AZ13" s="42"/>
      <c r="BA13" s="102"/>
      <c r="BB13" s="103" t="s">
        <v>562</v>
      </c>
      <c r="BC13" s="42"/>
      <c r="BD13" s="149">
        <v>32400</v>
      </c>
      <c r="BE13" s="149">
        <v>8100</v>
      </c>
      <c r="BF13" s="149"/>
      <c r="BG13" s="92">
        <f t="shared" si="9"/>
        <v>40500</v>
      </c>
      <c r="BH13" s="147">
        <f>IF(LOWER(T13)="ILS",12,1)*BG13/VLOOKUP($T13,CPC_USDConversion_xlTbl[[Currency2]:[Units/1 USD]],2,FALSE)</f>
        <v>40500</v>
      </c>
      <c r="BI13" s="154">
        <f>BH13/VLOOKUP($S13,'CP$'!$B$5:$D$74,2,FALSE)</f>
        <v>90991.34144092421</v>
      </c>
      <c r="BJ13" s="104">
        <v>23000</v>
      </c>
      <c r="BK13" s="104">
        <v>40000</v>
      </c>
      <c r="BL13" s="105">
        <f t="shared" si="10"/>
        <v>0.86675315755332549</v>
      </c>
      <c r="BM13" s="105">
        <f t="shared" si="11"/>
        <v>0.13324684244667456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/>
      <c r="BS13" s="91">
        <v>5</v>
      </c>
      <c r="BT13" s="91">
        <v>5</v>
      </c>
      <c r="BU13" s="91">
        <f>Q63</f>
        <v>0</v>
      </c>
      <c r="BV13" s="91"/>
      <c r="BW13" s="91"/>
      <c r="BX13" s="91"/>
      <c r="BY13" s="91"/>
      <c r="BZ13" s="91" t="s">
        <v>636</v>
      </c>
      <c r="CA13" s="106" t="s">
        <v>568</v>
      </c>
      <c r="CB13" s="101">
        <v>1</v>
      </c>
      <c r="CC13" s="107">
        <f t="shared" si="16"/>
        <v>1</v>
      </c>
      <c r="CD13" s="107"/>
      <c r="CE13" s="152">
        <v>13528.36</v>
      </c>
      <c r="CF13" s="68"/>
      <c r="CG13" s="149">
        <v>41273.170731707323</v>
      </c>
      <c r="CH13" s="147">
        <f>IF(LOWER(T13)="ILS",12,1)*CG13/VLOOKUP($T13,CPC_USDConversion_xlTbl[[Currency2]:[Units/1 USD]],2,FALSE)</f>
        <v>41273.170731707323</v>
      </c>
      <c r="CI13" s="155">
        <f t="shared" si="17"/>
        <v>59561.363636363632</v>
      </c>
      <c r="CJ13" s="155">
        <f t="shared" si="18"/>
        <v>18288.192904656309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IF(CN63=0,0,AF63)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AT63</f>
        <v>0</v>
      </c>
      <c r="CU13" s="157"/>
      <c r="CV13" s="108">
        <f t="shared" si="24"/>
        <v>0</v>
      </c>
      <c r="CW13" s="108">
        <f t="shared" si="25"/>
        <v>0</v>
      </c>
      <c r="CX13" s="42">
        <f>IF(AY63&gt;0,1,0)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130794</v>
      </c>
      <c r="C14" s="87">
        <v>89840</v>
      </c>
      <c r="D14" s="87"/>
      <c r="E14" s="88" t="s">
        <v>937</v>
      </c>
      <c r="F14" s="112" t="s">
        <v>938</v>
      </c>
      <c r="G14" s="87" t="s">
        <v>935</v>
      </c>
      <c r="H14" s="87" t="s">
        <v>559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E31</v>
      </c>
      <c r="O14" s="146">
        <v>40191</v>
      </c>
      <c r="P14" s="90">
        <f t="shared" si="1"/>
        <v>10.972602739726028</v>
      </c>
      <c r="Q14" s="91" t="str">
        <f t="shared" ca="1" si="2"/>
        <v/>
      </c>
      <c r="R14" s="42"/>
      <c r="S14" s="92" t="s">
        <v>404</v>
      </c>
      <c r="T14" s="92" t="s">
        <v>24</v>
      </c>
      <c r="U14" s="92">
        <v>149500</v>
      </c>
      <c r="V14" s="92">
        <v>25754.545454545449</v>
      </c>
      <c r="W14" s="92"/>
      <c r="X14" s="92">
        <f t="shared" si="3"/>
        <v>175254.54545454544</v>
      </c>
      <c r="Y14" s="93" t="e">
        <f>VLOOKUP($B69,[12]Data!$B$12:$AV$5335,47,FALSE)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241020.97173458344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306438.84457807255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44075</v>
      </c>
      <c r="AW14" s="152">
        <v>29219.543689320391</v>
      </c>
      <c r="AX14" s="152"/>
      <c r="AY14" s="153"/>
      <c r="AZ14" s="42"/>
      <c r="BA14" s="102" t="s">
        <v>939</v>
      </c>
      <c r="BB14" s="103" t="s">
        <v>562</v>
      </c>
      <c r="BC14" s="42"/>
      <c r="BD14" s="149">
        <v>100000</v>
      </c>
      <c r="BE14" s="149">
        <v>25000</v>
      </c>
      <c r="BF14" s="149"/>
      <c r="BG14" s="92">
        <f t="shared" si="9"/>
        <v>125000</v>
      </c>
      <c r="BH14" s="147">
        <f>IF(LOWER(T14)="ILS",12,1)*BG14/VLOOKUP($T14,CPC_USDConversion_xlTbl[[Currency2]:[Units/1 USD]],2,FALSE)</f>
        <v>171907.78925980508</v>
      </c>
      <c r="BI14" s="154">
        <f>BH14/VLOOKUP($S14,'CP$'!$B$5:$D$74,2,FALSE)</f>
        <v>218566.97338668417</v>
      </c>
      <c r="BJ14" s="104">
        <v>110000</v>
      </c>
      <c r="BK14" s="104">
        <v>160000</v>
      </c>
      <c r="BL14" s="105">
        <f t="shared" si="10"/>
        <v>0.85304492167237267</v>
      </c>
      <c r="BM14" s="105">
        <f t="shared" si="11"/>
        <v>0.14695507832762733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4</v>
      </c>
      <c r="BT14" s="91">
        <v>5</v>
      </c>
      <c r="BU14" s="91">
        <f>Q69</f>
        <v>0</v>
      </c>
      <c r="BV14" s="91"/>
      <c r="BW14" s="91"/>
      <c r="BX14" s="91"/>
      <c r="BY14" s="91"/>
      <c r="BZ14" s="91" t="s">
        <v>563</v>
      </c>
      <c r="CA14" s="106" t="s">
        <v>767</v>
      </c>
      <c r="CB14" s="101">
        <v>1</v>
      </c>
      <c r="CC14" s="107">
        <f t="shared" si="16"/>
        <v>1</v>
      </c>
      <c r="CD14" s="107"/>
      <c r="CE14" s="152">
        <v>86916.72</v>
      </c>
      <c r="CF14" s="68"/>
      <c r="CG14" s="149">
        <v>136785.36585365859</v>
      </c>
      <c r="CH14" s="147">
        <f>IF(LOWER(T14)="ILS",12,1)*CG14/VLOOKUP($T14,CPC_USDConversion_xlTbl[[Currency2]:[Units/1 USD]],2,FALSE)</f>
        <v>188115.75877596863</v>
      </c>
      <c r="CI14" s="155">
        <f t="shared" si="17"/>
        <v>241020.97173458344</v>
      </c>
      <c r="CJ14" s="155">
        <f t="shared" si="18"/>
        <v>52905.212958614808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IF(CN69=0,0,AF69)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AT69</f>
        <v>0</v>
      </c>
      <c r="CU14" s="157"/>
      <c r="CV14" s="108">
        <f t="shared" si="24"/>
        <v>0</v>
      </c>
      <c r="CW14" s="108">
        <f t="shared" si="25"/>
        <v>0</v>
      </c>
      <c r="CX14" s="42">
        <f>IF(AY69&gt;0,1,0)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133780</v>
      </c>
      <c r="C15" s="87">
        <v>29025</v>
      </c>
      <c r="D15" s="87"/>
      <c r="E15" s="88" t="s">
        <v>940</v>
      </c>
      <c r="F15" s="112" t="s">
        <v>941</v>
      </c>
      <c r="G15" s="87" t="s">
        <v>935</v>
      </c>
      <c r="H15" s="87" t="s">
        <v>559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E31</v>
      </c>
      <c r="O15" s="146">
        <v>41306</v>
      </c>
      <c r="P15" s="90">
        <f t="shared" si="1"/>
        <v>7.9178082191780819</v>
      </c>
      <c r="Q15" s="91" t="str">
        <f t="shared" ca="1" si="2"/>
        <v/>
      </c>
      <c r="R15" s="42"/>
      <c r="S15" s="92" t="s">
        <v>381</v>
      </c>
      <c r="T15" s="92" t="s">
        <v>104</v>
      </c>
      <c r="U15" s="92">
        <v>2859500</v>
      </c>
      <c r="V15" s="92">
        <v>518481.81818181812</v>
      </c>
      <c r="W15" s="92"/>
      <c r="X15" s="92">
        <f t="shared" si="3"/>
        <v>3377981.8181818184</v>
      </c>
      <c r="Y15" s="93" t="e">
        <f>VLOOKUP($B74,[12]Data!$B$12:$AV$5335,47,FALSE)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157731.33872963462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323551.12561324297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44110</v>
      </c>
      <c r="AW15" s="152">
        <v>43800.902912621357</v>
      </c>
      <c r="AX15" s="152"/>
      <c r="AY15" s="153"/>
      <c r="AZ15" s="42"/>
      <c r="BA15" s="102" t="s">
        <v>942</v>
      </c>
      <c r="BB15" s="103" t="s">
        <v>562</v>
      </c>
      <c r="BC15" s="42"/>
      <c r="BD15" s="149">
        <v>2210000</v>
      </c>
      <c r="BE15" s="149">
        <v>555000</v>
      </c>
      <c r="BF15" s="149"/>
      <c r="BG15" s="92">
        <f t="shared" si="9"/>
        <v>2765000</v>
      </c>
      <c r="BH15" s="147">
        <f>IF(LOWER(T15)="ILS",12,1)*BG15/VLOOKUP($T15,CPC_USDConversion_xlTbl[[Currency2]:[Units/1 USD]],2,FALSE)</f>
        <v>129108.791894618</v>
      </c>
      <c r="BI15" s="154">
        <f>BH15/VLOOKUP($S15,'CP$'!$B$5:$D$74,2,FALSE)</f>
        <v>264838.27044461149</v>
      </c>
      <c r="BJ15" s="104">
        <v>2000000</v>
      </c>
      <c r="BK15" s="104">
        <v>2800000</v>
      </c>
      <c r="BL15" s="105">
        <f t="shared" si="10"/>
        <v>0.84651136504314028</v>
      </c>
      <c r="BM15" s="105">
        <f t="shared" si="11"/>
        <v>0.15348863495685963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3</v>
      </c>
      <c r="BT15" s="91">
        <v>5</v>
      </c>
      <c r="BU15" s="91">
        <f>Q74</f>
        <v>0</v>
      </c>
      <c r="BV15" s="91"/>
      <c r="BW15" s="91"/>
      <c r="BX15" s="91"/>
      <c r="BY15" s="91"/>
      <c r="BZ15" s="91" t="s">
        <v>563</v>
      </c>
      <c r="CA15" s="106" t="s">
        <v>943</v>
      </c>
      <c r="CB15" s="101">
        <v>1</v>
      </c>
      <c r="CC15" s="107">
        <f t="shared" si="16"/>
        <v>1</v>
      </c>
      <c r="CD15" s="107"/>
      <c r="CE15" s="152">
        <v>101163.4</v>
      </c>
      <c r="CF15" s="68"/>
      <c r="CG15" s="149">
        <v>2780687.8048780491</v>
      </c>
      <c r="CH15" s="147">
        <f>IF(LOWER(T15)="ILS",12,1)*CG15/VLOOKUP($T15,CPC_USDConversion_xlTbl[[Currency2]:[Units/1 USD]],2,FALSE)</f>
        <v>129841.31758549808</v>
      </c>
      <c r="CI15" s="155">
        <f t="shared" si="17"/>
        <v>157731.33872963462</v>
      </c>
      <c r="CJ15" s="155">
        <f t="shared" si="18"/>
        <v>27890.021144136539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IF(CN74=0,0,AF74)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AT74</f>
        <v>0</v>
      </c>
      <c r="CU15" s="157"/>
      <c r="CV15" s="108">
        <f t="shared" si="24"/>
        <v>0</v>
      </c>
      <c r="CW15" s="108">
        <f t="shared" si="25"/>
        <v>0</v>
      </c>
      <c r="CX15" s="42">
        <f>IF(AY74&gt;0,1,0)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133172</v>
      </c>
      <c r="C16" s="87">
        <v>88988</v>
      </c>
      <c r="D16" s="87">
        <v>102854</v>
      </c>
      <c r="E16" s="88" t="s">
        <v>944</v>
      </c>
      <c r="F16" s="112" t="s">
        <v>567</v>
      </c>
      <c r="G16" s="87" t="s">
        <v>935</v>
      </c>
      <c r="H16" s="87" t="s">
        <v>559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43724</v>
      </c>
      <c r="P16" s="90">
        <f t="shared" si="1"/>
        <v>1.2931506849315069</v>
      </c>
      <c r="Q16" s="91" t="str">
        <f t="shared" ca="1" si="2"/>
        <v/>
      </c>
      <c r="R16" s="42"/>
      <c r="S16" s="92" t="s">
        <v>390</v>
      </c>
      <c r="T16" s="92" t="s">
        <v>68</v>
      </c>
      <c r="U16" s="92">
        <v>6384500</v>
      </c>
      <c r="V16" s="92">
        <v>1159390.9090909089</v>
      </c>
      <c r="W16" s="92"/>
      <c r="X16" s="92">
        <f t="shared" si="3"/>
        <v>7543890.9090909092</v>
      </c>
      <c r="Y16" s="93" t="e">
        <f>VLOOKUP($B277,[12]Data!$B$12:$AV$5335,47,FALSE)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68526.170878304431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123118.83936305605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/>
      <c r="AW16" s="152"/>
      <c r="AX16" s="152"/>
      <c r="AY16" s="153"/>
      <c r="AZ16" s="42"/>
      <c r="BA16" s="102"/>
      <c r="BB16" s="103" t="s">
        <v>562</v>
      </c>
      <c r="BC16" s="42"/>
      <c r="BD16" s="149">
        <v>4960000</v>
      </c>
      <c r="BE16" s="149">
        <v>1240000</v>
      </c>
      <c r="BF16" s="149"/>
      <c r="BG16" s="92">
        <f t="shared" si="9"/>
        <v>6200000</v>
      </c>
      <c r="BH16" s="147">
        <f>IF(LOWER(T16)="ILS",12,1)*BG16/VLOOKUP($T16,CPC_USDConversion_xlTbl[[Currency2]:[Units/1 USD]],2,FALSE)</f>
        <v>56318.717299251919</v>
      </c>
      <c r="BI16" s="154">
        <f>BH16/VLOOKUP($S16,'CP$'!$B$5:$D$74,2,FALSE)</f>
        <v>101186.08729231145</v>
      </c>
      <c r="BJ16" s="104">
        <v>4000000</v>
      </c>
      <c r="BK16" s="104">
        <v>8000000</v>
      </c>
      <c r="BL16" s="105">
        <f t="shared" si="10"/>
        <v>0.84631393493591445</v>
      </c>
      <c r="BM16" s="105">
        <f t="shared" si="11"/>
        <v>0.15368606506408555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/>
      <c r="BS16" s="91">
        <v>3</v>
      </c>
      <c r="BT16" s="91">
        <v>4</v>
      </c>
      <c r="BU16" s="91">
        <f>Q277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/>
      <c r="CF16" s="68"/>
      <c r="CG16" s="149">
        <v>6219712.1951219514</v>
      </c>
      <c r="CH16" s="147">
        <f>IF(LOWER(T16)="ILS",12,1)*CG16/VLOOKUP($T16,CPC_USDConversion_xlTbl[[Currency2]:[Units/1 USD]],2,FALSE)</f>
        <v>56497.77625802948</v>
      </c>
      <c r="CI16" s="155">
        <f t="shared" si="17"/>
        <v>68526.170878304431</v>
      </c>
      <c r="CJ16" s="155">
        <f t="shared" si="18"/>
        <v>12028.39462027495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IF(CN277=0,0,AF277)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AT277</f>
        <v>0</v>
      </c>
      <c r="CU16" s="157"/>
      <c r="CV16" s="108">
        <f t="shared" si="24"/>
        <v>0</v>
      </c>
      <c r="CW16" s="108">
        <f t="shared" si="25"/>
        <v>0</v>
      </c>
      <c r="CX16" s="42">
        <f>IF(AY277&gt;0,1,0)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102010</v>
      </c>
      <c r="C17" s="87">
        <v>75473</v>
      </c>
      <c r="D17" s="87">
        <v>68206</v>
      </c>
      <c r="E17" s="88" t="s">
        <v>945</v>
      </c>
      <c r="F17" s="112" t="s">
        <v>567</v>
      </c>
      <c r="G17" s="87" t="s">
        <v>946</v>
      </c>
      <c r="H17" s="87" t="s">
        <v>559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43527</v>
      </c>
      <c r="P17" s="90">
        <f t="shared" si="1"/>
        <v>1.832876712328767</v>
      </c>
      <c r="Q17" s="91" t="str">
        <f t="shared" ca="1" si="2"/>
        <v/>
      </c>
      <c r="R17" s="42"/>
      <c r="S17" s="92" t="s">
        <v>407</v>
      </c>
      <c r="T17" s="92" t="s">
        <v>80</v>
      </c>
      <c r="U17" s="92">
        <v>2509500</v>
      </c>
      <c r="V17" s="92">
        <v>454845.45454545447</v>
      </c>
      <c r="W17" s="92"/>
      <c r="X17" s="92">
        <f t="shared" si="3"/>
        <v>2964345.4545454546</v>
      </c>
      <c r="Y17" s="93" t="e">
        <f>VLOOKUP($B278,[12]Data!$B$12:$AV$5335,47,FALSE)</f>
        <v>#N/A</v>
      </c>
      <c r="Z17" s="93" t="e">
        <f>VLOOKUP($B278,[12]Data!$B$12:$AV$5335,41,FALSE)</f>
        <v>#N/A</v>
      </c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39503.754634834047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97729.198030955624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/>
      <c r="AW17" s="152"/>
      <c r="AX17" s="152"/>
      <c r="AY17" s="153"/>
      <c r="AZ17" s="42"/>
      <c r="BA17" s="102" t="s">
        <v>947</v>
      </c>
      <c r="BB17" s="103" t="s">
        <v>562</v>
      </c>
      <c r="BC17" s="42"/>
      <c r="BD17" s="149">
        <v>1000000</v>
      </c>
      <c r="BE17" s="149">
        <v>250000</v>
      </c>
      <c r="BF17" s="149"/>
      <c r="BG17" s="92">
        <f t="shared" si="9"/>
        <v>1250000</v>
      </c>
      <c r="BH17" s="147">
        <f>IF(LOWER(T17)="ILS",12,1)*BG17/VLOOKUP($T17,CPC_USDConversion_xlTbl[[Currency2]:[Units/1 USD]],2,FALSE)</f>
        <v>16657.874073962921</v>
      </c>
      <c r="BI17" s="154">
        <f>BH17/VLOOKUP($S17,'CP$'!$B$5:$D$74,2,FALSE)</f>
        <v>41210.277078663377</v>
      </c>
      <c r="BJ17" s="104">
        <v>2000000</v>
      </c>
      <c r="BK17" s="104">
        <v>3500000</v>
      </c>
      <c r="BL17" s="105">
        <f t="shared" si="10"/>
        <v>0.84656125221572753</v>
      </c>
      <c r="BM17" s="105">
        <f t="shared" si="11"/>
        <v>0.15343874778427244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3</v>
      </c>
      <c r="BT17" s="91">
        <v>4</v>
      </c>
      <c r="BU17" s="91">
        <f>Q278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/>
      <c r="CF17" s="68"/>
      <c r="CG17" s="149">
        <v>1463614.6341463421</v>
      </c>
      <c r="CH17" s="147">
        <f>IF(LOWER(T17)="ILS",12,1)*CG17/VLOOKUP($T17,CPC_USDConversion_xlTbl[[Currency2]:[Units/1 USD]],2,FALSE)</f>
        <v>19504.566614735264</v>
      </c>
      <c r="CI17" s="155">
        <f t="shared" si="17"/>
        <v>39503.754634834047</v>
      </c>
      <c r="CJ17" s="155">
        <f t="shared" si="18"/>
        <v>19999.188020098783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IF(CN278=0,0,AF278)</f>
        <v>0</v>
      </c>
      <c r="CQ17" s="110" t="s">
        <v>588</v>
      </c>
      <c r="CR17" s="155">
        <f>AM17/VLOOKUP(T17,'USD Converstion'!$C$7:$D$174,2,FALSE)</f>
        <v>0</v>
      </c>
      <c r="CS17" s="156">
        <f t="shared" si="23"/>
        <v>0</v>
      </c>
      <c r="CT17" s="152">
        <f>AT278</f>
        <v>0</v>
      </c>
      <c r="CU17" s="157"/>
      <c r="CV17" s="108">
        <f t="shared" si="24"/>
        <v>0</v>
      </c>
      <c r="CW17" s="108">
        <f t="shared" si="25"/>
        <v>0</v>
      </c>
      <c r="CX17" s="42">
        <f>IF(AY278&gt;0,1,0)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118329</v>
      </c>
      <c r="C18" s="87">
        <v>55652</v>
      </c>
      <c r="D18" s="87">
        <v>124385</v>
      </c>
      <c r="E18" s="88" t="s">
        <v>948</v>
      </c>
      <c r="F18" s="112" t="s">
        <v>567</v>
      </c>
      <c r="G18" s="87" t="s">
        <v>935</v>
      </c>
      <c r="H18" s="87" t="s">
        <v>559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43199</v>
      </c>
      <c r="P18" s="90">
        <f t="shared" si="1"/>
        <v>2.7315068493150685</v>
      </c>
      <c r="Q18" s="91" t="str">
        <f t="shared" ca="1" si="2"/>
        <v/>
      </c>
      <c r="R18" s="42"/>
      <c r="S18" s="92" t="s">
        <v>407</v>
      </c>
      <c r="T18" s="92" t="s">
        <v>80</v>
      </c>
      <c r="U18" s="92">
        <v>3171425</v>
      </c>
      <c r="V18" s="92">
        <v>575263.63636363635</v>
      </c>
      <c r="W18" s="92"/>
      <c r="X18" s="92">
        <f t="shared" si="3"/>
        <v>3746688.6363636362</v>
      </c>
      <c r="Y18" s="93" t="e">
        <f>VLOOKUP($B280,[12]Data!$B$12:$AV$5335,47,FALSE)</f>
        <v>#N/A</v>
      </c>
      <c r="Z18" s="93" t="e">
        <f>VLOOKUP($B280,[12]Data!$B$12:$AV$5335,41,FALSE)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49929.493999114646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123521.66146561992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43615</v>
      </c>
      <c r="AW18" s="152">
        <v>14738.73786407767</v>
      </c>
      <c r="AX18" s="152"/>
      <c r="AY18" s="153"/>
      <c r="AZ18" s="42"/>
      <c r="BA18" s="102" t="s">
        <v>949</v>
      </c>
      <c r="BB18" s="103" t="s">
        <v>562</v>
      </c>
      <c r="BC18" s="42"/>
      <c r="BD18" s="149">
        <v>1880000</v>
      </c>
      <c r="BE18" s="149">
        <v>470000</v>
      </c>
      <c r="BF18" s="149"/>
      <c r="BG18" s="92">
        <f t="shared" si="9"/>
        <v>2350000</v>
      </c>
      <c r="BH18" s="147">
        <f>IF(LOWER(T18)="ILS",12,1)*BG18/VLOOKUP($T18,CPC_USDConversion_xlTbl[[Currency2]:[Units/1 USD]],2,FALSE)</f>
        <v>31316.803259050295</v>
      </c>
      <c r="BI18" s="154">
        <f>BH18/VLOOKUP($S18,'CP$'!$B$5:$D$74,2,FALSE)</f>
        <v>77475.320907887159</v>
      </c>
      <c r="BJ18" s="104">
        <v>2000000</v>
      </c>
      <c r="BK18" s="104">
        <v>3500000</v>
      </c>
      <c r="BL18" s="105">
        <f t="shared" si="10"/>
        <v>0.84646078385580481</v>
      </c>
      <c r="BM18" s="105">
        <f t="shared" si="11"/>
        <v>0.15353921614419522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3</v>
      </c>
      <c r="BT18" s="91">
        <v>4</v>
      </c>
      <c r="BU18" s="91">
        <f>Q280</f>
        <v>0</v>
      </c>
      <c r="BV18" s="91"/>
      <c r="BW18" s="91"/>
      <c r="BX18" s="91"/>
      <c r="BY18" s="91"/>
      <c r="BZ18" s="91" t="s">
        <v>563</v>
      </c>
      <c r="CA18" s="106" t="s">
        <v>568</v>
      </c>
      <c r="CB18" s="101">
        <v>1</v>
      </c>
      <c r="CC18" s="107">
        <f t="shared" si="16"/>
        <v>1</v>
      </c>
      <c r="CD18" s="107"/>
      <c r="CE18" s="152">
        <v>11852.28</v>
      </c>
      <c r="CF18" s="68"/>
      <c r="CG18" s="149">
        <v>2373126.829268293</v>
      </c>
      <c r="CH18" s="147">
        <f>IF(LOWER(T18)="ILS",12,1)*CG18/VLOOKUP($T18,CPC_USDConversion_xlTbl[[Currency2]:[Units/1 USD]],2,FALSE)</f>
        <v>31624.998306795307</v>
      </c>
      <c r="CI18" s="155">
        <f t="shared" si="17"/>
        <v>49929.493999114646</v>
      </c>
      <c r="CJ18" s="155">
        <f t="shared" si="18"/>
        <v>18304.495692319339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IF(CN280=0,0,AF280)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AT280</f>
        <v>0</v>
      </c>
      <c r="CU18" s="157"/>
      <c r="CV18" s="108">
        <f t="shared" si="24"/>
        <v>0</v>
      </c>
      <c r="CW18" s="108">
        <f t="shared" si="25"/>
        <v>0</v>
      </c>
      <c r="CX18" s="42">
        <f>IF(AY280&gt;0,1,0)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125438</v>
      </c>
      <c r="C19" s="87">
        <v>108425</v>
      </c>
      <c r="D19" s="87"/>
      <c r="E19" s="88" t="s">
        <v>817</v>
      </c>
      <c r="F19" s="112" t="s">
        <v>950</v>
      </c>
      <c r="G19" s="87" t="s">
        <v>935</v>
      </c>
      <c r="H19" s="87" t="s">
        <v>559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E31</v>
      </c>
      <c r="O19" s="146">
        <v>37410</v>
      </c>
      <c r="P19" s="90">
        <f t="shared" si="1"/>
        <v>18.591780821917808</v>
      </c>
      <c r="Q19" s="91" t="str">
        <f t="shared" ca="1" si="2"/>
        <v/>
      </c>
      <c r="R19" s="42"/>
      <c r="S19" s="92" t="s">
        <v>393</v>
      </c>
      <c r="T19" s="92" t="s">
        <v>76</v>
      </c>
      <c r="U19" s="92">
        <v>1759500</v>
      </c>
      <c r="V19" s="92">
        <v>318481.81818181818</v>
      </c>
      <c r="W19" s="92"/>
      <c r="X19" s="92">
        <f t="shared" si="3"/>
        <v>2077981.8181818181</v>
      </c>
      <c r="Y19" s="93" t="e">
        <f>VLOOKUP($B286,[12]Data!$B$12:$AV$5335,47,FALSE)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242885.8084276618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340833.82965910312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58361.786407766987</v>
      </c>
      <c r="AX19" s="152"/>
      <c r="AY19" s="153"/>
      <c r="AZ19" s="42"/>
      <c r="BA19" s="102" t="s">
        <v>951</v>
      </c>
      <c r="BB19" s="103" t="s">
        <v>562</v>
      </c>
      <c r="BC19" s="42"/>
      <c r="BD19" s="149">
        <v>1184000</v>
      </c>
      <c r="BE19" s="149">
        <v>296000</v>
      </c>
      <c r="BF19" s="149"/>
      <c r="BG19" s="92">
        <f t="shared" si="9"/>
        <v>1480000</v>
      </c>
      <c r="BH19" s="147">
        <f>IF(LOWER(T19)="ILS",12,1)*BG19/VLOOKUP($T19,CPC_USDConversion_xlTbl[[Currency2]:[Units/1 USD]],2,FALSE)</f>
        <v>172990.44357734927</v>
      </c>
      <c r="BI19" s="154">
        <f>BH19/VLOOKUP($S19,'CP$'!$B$5:$D$74,2,FALSE)</f>
        <v>242751.91605710957</v>
      </c>
      <c r="BJ19" s="104">
        <v>1100000</v>
      </c>
      <c r="BK19" s="104">
        <v>1750000</v>
      </c>
      <c r="BL19" s="105">
        <f t="shared" si="10"/>
        <v>0.84673503136784822</v>
      </c>
      <c r="BM19" s="105">
        <f t="shared" si="11"/>
        <v>0.15326496863215183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4</v>
      </c>
      <c r="BT19" s="91">
        <v>4</v>
      </c>
      <c r="BU19" s="91">
        <f>Q286</f>
        <v>0</v>
      </c>
      <c r="BV19" s="91"/>
      <c r="BW19" s="91"/>
      <c r="BX19" s="91"/>
      <c r="BY19" s="91"/>
      <c r="BZ19" s="91" t="s">
        <v>563</v>
      </c>
      <c r="CA19" s="106" t="s">
        <v>943</v>
      </c>
      <c r="CB19" s="101">
        <v>1</v>
      </c>
      <c r="CC19" s="107">
        <f t="shared" si="16"/>
        <v>1</v>
      </c>
      <c r="CD19" s="107"/>
      <c r="CE19" s="152">
        <v>148572.51999999999</v>
      </c>
      <c r="CF19" s="68"/>
      <c r="CG19" s="149">
        <v>1707517.073170732</v>
      </c>
      <c r="CH19" s="147">
        <f>IF(LOWER(T19)="ILS",12,1)*CG19/VLOOKUP($T19,CPC_USDConversion_xlTbl[[Currency2]:[Units/1 USD]],2,FALSE)</f>
        <v>199583.87561060954</v>
      </c>
      <c r="CI19" s="155">
        <f t="shared" si="17"/>
        <v>242885.8084276618</v>
      </c>
      <c r="CJ19" s="155">
        <f t="shared" si="18"/>
        <v>43301.932817052264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IF(CN286=0,0,AF286)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AT286</f>
        <v>0</v>
      </c>
      <c r="CU19" s="157"/>
      <c r="CV19" s="108">
        <f t="shared" si="24"/>
        <v>0</v>
      </c>
      <c r="CW19" s="108">
        <f t="shared" si="25"/>
        <v>0</v>
      </c>
      <c r="CX19" s="42">
        <f>IF(AY286&gt;0,1,0)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113389</v>
      </c>
      <c r="C20" s="87">
        <v>33775</v>
      </c>
      <c r="D20" s="87"/>
      <c r="E20" s="88" t="s">
        <v>861</v>
      </c>
      <c r="F20" s="112" t="s">
        <v>952</v>
      </c>
      <c r="G20" s="87" t="s">
        <v>935</v>
      </c>
      <c r="H20" s="87" t="s">
        <v>559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E20</v>
      </c>
      <c r="O20" s="146">
        <v>36130</v>
      </c>
      <c r="P20" s="90">
        <f t="shared" si="1"/>
        <v>22.098630136986301</v>
      </c>
      <c r="Q20" s="91" t="str">
        <f t="shared" ca="1" si="2"/>
        <v/>
      </c>
      <c r="R20" s="42"/>
      <c r="S20" s="92" t="s">
        <v>386</v>
      </c>
      <c r="T20" s="92" t="s">
        <v>22</v>
      </c>
      <c r="U20" s="92">
        <v>220750</v>
      </c>
      <c r="V20" s="92">
        <v>38254.545454545449</v>
      </c>
      <c r="W20" s="92"/>
      <c r="X20" s="92">
        <f t="shared" si="3"/>
        <v>259004.54545454544</v>
      </c>
      <c r="Y20" s="93" t="e">
        <f>VLOOKUP($B288,[12]Data!$B$12:$AV$5335,47,FALSE)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314883.6337924719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445540.94424008264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43615</v>
      </c>
      <c r="AW20" s="152">
        <v>58455.2427184466</v>
      </c>
      <c r="AX20" s="152"/>
      <c r="AY20" s="153"/>
      <c r="AZ20" s="42"/>
      <c r="BA20" s="102"/>
      <c r="BB20" s="103" t="s">
        <v>562</v>
      </c>
      <c r="BC20" s="42"/>
      <c r="BD20" s="149">
        <v>165600</v>
      </c>
      <c r="BE20" s="149">
        <v>41400</v>
      </c>
      <c r="BF20" s="149"/>
      <c r="BG20" s="92">
        <f t="shared" si="9"/>
        <v>207000</v>
      </c>
      <c r="BH20" s="147">
        <f>IF(LOWER(T20)="ILS",12,1)*BG20/VLOOKUP($T20,CPC_USDConversion_xlTbl[[Currency2]:[Units/1 USD]],2,FALSE)</f>
        <v>251659.33702302823</v>
      </c>
      <c r="BI20" s="154">
        <f>BH20/VLOOKUP($S20,'CP$'!$B$5:$D$74,2,FALSE)</f>
        <v>356082.45907747082</v>
      </c>
      <c r="BJ20" s="104">
        <v>150000</v>
      </c>
      <c r="BK20" s="104">
        <v>230000</v>
      </c>
      <c r="BL20" s="105">
        <f t="shared" si="10"/>
        <v>0.85230164440778511</v>
      </c>
      <c r="BM20" s="105">
        <f t="shared" si="11"/>
        <v>0.14769835559221495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3</v>
      </c>
      <c r="BT20" s="91">
        <v>4</v>
      </c>
      <c r="BU20" s="91">
        <f>Q288</f>
        <v>0</v>
      </c>
      <c r="BV20" s="91"/>
      <c r="BW20" s="91"/>
      <c r="BX20" s="91"/>
      <c r="BY20" s="91"/>
      <c r="BZ20" s="91" t="s">
        <v>563</v>
      </c>
      <c r="CA20" s="106" t="s">
        <v>953</v>
      </c>
      <c r="CB20" s="101">
        <v>1</v>
      </c>
      <c r="CC20" s="107">
        <f t="shared" si="16"/>
        <v>1</v>
      </c>
      <c r="CD20" s="107"/>
      <c r="CE20" s="152">
        <v>92902.720000000001</v>
      </c>
      <c r="CF20" s="68"/>
      <c r="CG20" s="149">
        <v>205809.75609756101</v>
      </c>
      <c r="CH20" s="147">
        <f>IF(LOWER(T20)="ILS",12,1)*CG20/VLOOKUP($T20,CPC_USDConversion_xlTbl[[Currency2]:[Units/1 USD]],2,FALSE)</f>
        <v>250212.30324822871</v>
      </c>
      <c r="CI20" s="155">
        <f t="shared" si="17"/>
        <v>314883.6337924719</v>
      </c>
      <c r="CJ20" s="155">
        <f t="shared" si="18"/>
        <v>64671.330544243188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IF(CN288=0,0,AF288)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AT288</f>
        <v>0</v>
      </c>
      <c r="CU20" s="157"/>
      <c r="CV20" s="108">
        <f t="shared" si="24"/>
        <v>0</v>
      </c>
      <c r="CW20" s="108">
        <f t="shared" si="25"/>
        <v>0</v>
      </c>
      <c r="CX20" s="42">
        <f>IF(AY288&gt;0,1,0)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124802</v>
      </c>
      <c r="C21" s="87">
        <v>117384</v>
      </c>
      <c r="D21" s="87"/>
      <c r="E21" s="88" t="s">
        <v>726</v>
      </c>
      <c r="F21" s="112" t="s">
        <v>954</v>
      </c>
      <c r="G21" s="87" t="s">
        <v>935</v>
      </c>
      <c r="H21" s="87" t="s">
        <v>559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E31</v>
      </c>
      <c r="O21" s="146">
        <v>41099</v>
      </c>
      <c r="P21" s="90">
        <f t="shared" si="1"/>
        <v>8.4849315068493159</v>
      </c>
      <c r="Q21" s="91" t="str">
        <f t="shared" ca="1" si="2"/>
        <v/>
      </c>
      <c r="R21" s="42"/>
      <c r="S21" s="92" t="s">
        <v>389</v>
      </c>
      <c r="T21" s="92" t="s">
        <v>22</v>
      </c>
      <c r="U21" s="92">
        <v>194875</v>
      </c>
      <c r="V21" s="92">
        <v>33936.363636363632</v>
      </c>
      <c r="W21" s="92"/>
      <c r="X21" s="92">
        <f t="shared" si="3"/>
        <v>228811.36363636365</v>
      </c>
      <c r="Y21" s="93" t="e">
        <f>VLOOKUP($B290,[12]Data!$B$12:$AV$5335,47,FALSE)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278176.4061645522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423235.35729469085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58361.786407766987</v>
      </c>
      <c r="AX21" s="152"/>
      <c r="AY21" s="153"/>
      <c r="AZ21" s="42"/>
      <c r="BA21" s="102"/>
      <c r="BB21" s="103" t="s">
        <v>562</v>
      </c>
      <c r="BC21" s="42"/>
      <c r="BD21" s="149">
        <v>144000</v>
      </c>
      <c r="BE21" s="149">
        <v>36000</v>
      </c>
      <c r="BF21" s="149"/>
      <c r="BG21" s="92">
        <f t="shared" si="9"/>
        <v>180000</v>
      </c>
      <c r="BH21" s="147">
        <f>IF(LOWER(T21)="ILS",12,1)*BG21/VLOOKUP($T21,CPC_USDConversion_xlTbl[[Currency2]:[Units/1 USD]],2,FALSE)</f>
        <v>218834.20610698106</v>
      </c>
      <c r="BI21" s="154">
        <f>BH21/VLOOKUP($S21,'CP$'!$B$5:$D$74,2,FALSE)</f>
        <v>332948.34269733418</v>
      </c>
      <c r="BJ21" s="104">
        <v>130000</v>
      </c>
      <c r="BK21" s="104">
        <v>185000</v>
      </c>
      <c r="BL21" s="105">
        <f t="shared" si="10"/>
        <v>0.85168409865212502</v>
      </c>
      <c r="BM21" s="105">
        <f t="shared" si="11"/>
        <v>0.14831590134787487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5</v>
      </c>
      <c r="BT21" s="91">
        <v>4</v>
      </c>
      <c r="BU21" s="91">
        <f>Q290</f>
        <v>0</v>
      </c>
      <c r="BV21" s="91"/>
      <c r="BW21" s="91"/>
      <c r="BX21" s="91"/>
      <c r="BY21" s="91"/>
      <c r="BZ21" s="91" t="s">
        <v>563</v>
      </c>
      <c r="CA21" s="106" t="s">
        <v>943</v>
      </c>
      <c r="CB21" s="101">
        <v>1</v>
      </c>
      <c r="CC21" s="107">
        <f t="shared" si="16"/>
        <v>1</v>
      </c>
      <c r="CD21" s="107"/>
      <c r="CE21" s="152">
        <v>138875.20000000001</v>
      </c>
      <c r="CF21" s="68"/>
      <c r="CG21" s="149">
        <v>180980.4878048781</v>
      </c>
      <c r="CH21" s="147">
        <f>IF(LOWER(T21)="ILS",12,1)*CG21/VLOOKUP($T21,CPC_USDConversion_xlTbl[[Currency2]:[Units/1 USD]],2,FALSE)</f>
        <v>220026.2298313037</v>
      </c>
      <c r="CI21" s="155">
        <f t="shared" si="17"/>
        <v>278176.4061645522</v>
      </c>
      <c r="CJ21" s="155">
        <f t="shared" si="18"/>
        <v>58150.176333248499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IF(CN290=0,0,AF290)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AT290</f>
        <v>0</v>
      </c>
      <c r="CU21" s="157"/>
      <c r="CV21" s="108">
        <f t="shared" si="24"/>
        <v>0</v>
      </c>
      <c r="CW21" s="108">
        <f t="shared" si="25"/>
        <v>0</v>
      </c>
      <c r="CX21" s="42">
        <f>IF(AY290&gt;0,1,0)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131476</v>
      </c>
      <c r="C22" s="87">
        <v>124936</v>
      </c>
      <c r="D22" s="87"/>
      <c r="E22" s="88" t="s">
        <v>694</v>
      </c>
      <c r="F22" s="112" t="s">
        <v>955</v>
      </c>
      <c r="G22" s="87" t="s">
        <v>935</v>
      </c>
      <c r="H22" s="87" t="s">
        <v>559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E31</v>
      </c>
      <c r="O22" s="146">
        <v>39300</v>
      </c>
      <c r="P22" s="90">
        <f t="shared" si="1"/>
        <v>13.413698630136986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139500</v>
      </c>
      <c r="V22" s="92">
        <v>23936.36363636364</v>
      </c>
      <c r="W22" s="92"/>
      <c r="X22" s="92">
        <f t="shared" si="3"/>
        <v>163436.36363636365</v>
      </c>
      <c r="Y22" s="93" t="e">
        <f>VLOOKUP($B292,[12]Data!$B$12:$AV$5335,47,FALSE)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224767.871659111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285774.33073060424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43859</v>
      </c>
      <c r="AW22" s="152">
        <v>29298.970873786409</v>
      </c>
      <c r="AX22" s="152"/>
      <c r="AY22" s="153"/>
      <c r="AZ22" s="42"/>
      <c r="BA22" s="102" t="s">
        <v>956</v>
      </c>
      <c r="BB22" s="103" t="s">
        <v>562</v>
      </c>
      <c r="BC22" s="42"/>
      <c r="BD22" s="149">
        <v>91000</v>
      </c>
      <c r="BE22" s="149">
        <v>23000</v>
      </c>
      <c r="BF22" s="149"/>
      <c r="BG22" s="92">
        <f t="shared" si="9"/>
        <v>114000</v>
      </c>
      <c r="BH22" s="147">
        <f>IF(LOWER(T22)="ILS",12,1)*BG22/VLOOKUP($T22,CPC_USDConversion_xlTbl[[Currency2]:[Units/1 USD]],2,FALSE)</f>
        <v>156779.90380494224</v>
      </c>
      <c r="BI22" s="154">
        <f>BH22/VLOOKUP($S22,'CP$'!$B$5:$D$74,2,FALSE)</f>
        <v>199333.07972865598</v>
      </c>
      <c r="BJ22" s="104">
        <v>110000</v>
      </c>
      <c r="BK22" s="104">
        <v>160000</v>
      </c>
      <c r="BL22" s="105">
        <f t="shared" si="10"/>
        <v>0.85354321949048828</v>
      </c>
      <c r="BM22" s="105">
        <f t="shared" si="11"/>
        <v>0.14645678050951164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4</v>
      </c>
      <c r="BT22" s="91">
        <v>4</v>
      </c>
      <c r="BU22" s="91">
        <f>Q292</f>
        <v>0</v>
      </c>
      <c r="BV22" s="91"/>
      <c r="BW22" s="91"/>
      <c r="BX22" s="91"/>
      <c r="BY22" s="91"/>
      <c r="BZ22" s="91" t="s">
        <v>563</v>
      </c>
      <c r="CA22" s="106" t="s">
        <v>943</v>
      </c>
      <c r="CB22" s="101">
        <v>1</v>
      </c>
      <c r="CC22" s="107">
        <f t="shared" si="16"/>
        <v>1</v>
      </c>
      <c r="CD22" s="107"/>
      <c r="CE22" s="152">
        <v>62613.56</v>
      </c>
      <c r="CF22" s="68"/>
      <c r="CG22" s="149">
        <v>127029.2682926829</v>
      </c>
      <c r="CH22" s="147">
        <f>IF(LOWER(T22)="ILS",12,1)*CG22/VLOOKUP($T22,CPC_USDConversion_xlTbl[[Currency2]:[Units/1 USD]],2,FALSE)</f>
        <v>174698.56546788619</v>
      </c>
      <c r="CI22" s="155">
        <f t="shared" si="17"/>
        <v>224767.871659111</v>
      </c>
      <c r="CJ22" s="155">
        <f t="shared" si="18"/>
        <v>50069.306191224809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IF(CN292=0,0,AF292)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AT292</f>
        <v>0</v>
      </c>
      <c r="CU22" s="157"/>
      <c r="CV22" s="108">
        <f t="shared" si="24"/>
        <v>0</v>
      </c>
      <c r="CW22" s="108">
        <f t="shared" si="25"/>
        <v>0</v>
      </c>
      <c r="CX22" s="42">
        <f>IF(AY292&gt;0,1,0)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137455</v>
      </c>
      <c r="C23" s="87">
        <v>95858</v>
      </c>
      <c r="D23" s="87"/>
      <c r="E23" s="88" t="s">
        <v>957</v>
      </c>
      <c r="F23" s="112" t="s">
        <v>958</v>
      </c>
      <c r="G23" s="87" t="s">
        <v>935</v>
      </c>
      <c r="H23" s="87" t="s">
        <v>559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40309</v>
      </c>
      <c r="P23" s="90">
        <f t="shared" si="1"/>
        <v>10.64931506849315</v>
      </c>
      <c r="Q23" s="91" t="str">
        <f t="shared" ca="1" si="2"/>
        <v/>
      </c>
      <c r="R23" s="42"/>
      <c r="S23" s="92" t="s">
        <v>407</v>
      </c>
      <c r="T23" s="92" t="s">
        <v>80</v>
      </c>
      <c r="U23" s="92">
        <v>5109500</v>
      </c>
      <c r="V23" s="92">
        <v>927572.72727272718</v>
      </c>
      <c r="W23" s="92"/>
      <c r="X23" s="92">
        <f t="shared" si="3"/>
        <v>6037072.7272727275</v>
      </c>
      <c r="Y23" s="93" t="e">
        <f>VLOOKUP($B293,[12]Data!$B$12:$AV$5335,47,FALSE)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80451.837813011996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199031.55186796086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19547.553398058251</v>
      </c>
      <c r="AX23" s="152"/>
      <c r="AY23" s="153"/>
      <c r="AZ23" s="42"/>
      <c r="BA23" s="102"/>
      <c r="BB23" s="103" t="s">
        <v>562</v>
      </c>
      <c r="BC23" s="42"/>
      <c r="BD23" s="149">
        <v>4080000</v>
      </c>
      <c r="BE23" s="149">
        <v>1020000</v>
      </c>
      <c r="BF23" s="149"/>
      <c r="BG23" s="92">
        <f t="shared" si="9"/>
        <v>5100000</v>
      </c>
      <c r="BH23" s="147">
        <f>IF(LOWER(T23)="ILS",12,1)*BG23/VLOOKUP($T23,CPC_USDConversion_xlTbl[[Currency2]:[Units/1 USD]],2,FALSE)</f>
        <v>67964.126221768718</v>
      </c>
      <c r="BI23" s="154">
        <f>BH23/VLOOKUP($S23,'CP$'!$B$5:$D$74,2,FALSE)</f>
        <v>168137.93048094658</v>
      </c>
      <c r="BJ23" s="104">
        <v>2600000</v>
      </c>
      <c r="BK23" s="104">
        <v>5500000</v>
      </c>
      <c r="BL23" s="105">
        <f t="shared" si="10"/>
        <v>0.84635389216326995</v>
      </c>
      <c r="BM23" s="105">
        <f t="shared" si="11"/>
        <v>0.15364610783672999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3</v>
      </c>
      <c r="BS23" s="91">
        <v>2</v>
      </c>
      <c r="BT23" s="91">
        <v>4</v>
      </c>
      <c r="BU23" s="91">
        <f>Q293</f>
        <v>0</v>
      </c>
      <c r="BV23" s="91"/>
      <c r="BW23" s="91"/>
      <c r="BX23" s="91"/>
      <c r="BY23" s="91"/>
      <c r="BZ23" s="91" t="s">
        <v>563</v>
      </c>
      <c r="CA23" s="106" t="s">
        <v>564</v>
      </c>
      <c r="CB23" s="101">
        <v>1</v>
      </c>
      <c r="CC23" s="107">
        <f t="shared" si="16"/>
        <v>1</v>
      </c>
      <c r="CD23" s="107"/>
      <c r="CE23" s="152">
        <v>34120.199999999997</v>
      </c>
      <c r="CF23" s="68"/>
      <c r="CG23" s="149">
        <v>4975809.7560975617</v>
      </c>
      <c r="CH23" s="147">
        <f>IF(LOWER(T23)="ILS",12,1)*CG23/VLOOKUP($T23,CPC_USDConversion_xlTbl[[Currency2]:[Units/1 USD]],2,FALSE)</f>
        <v>66309.129866455478</v>
      </c>
      <c r="CI23" s="155">
        <f t="shared" si="17"/>
        <v>80451.837813011996</v>
      </c>
      <c r="CJ23" s="155">
        <f t="shared" si="18"/>
        <v>14142.707946556518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IF(CN293=0,0,AF293)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AT293</f>
        <v>0</v>
      </c>
      <c r="CU23" s="157"/>
      <c r="CV23" s="108">
        <f t="shared" si="24"/>
        <v>0</v>
      </c>
      <c r="CW23" s="108">
        <f t="shared" si="25"/>
        <v>0</v>
      </c>
      <c r="CX23" s="42">
        <f>IF(AY293&gt;0,1,0)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118420</v>
      </c>
      <c r="C24" s="87">
        <v>73348</v>
      </c>
      <c r="D24" s="87"/>
      <c r="E24" s="88" t="s">
        <v>558</v>
      </c>
      <c r="F24" s="112" t="s">
        <v>959</v>
      </c>
      <c r="G24" s="87" t="s">
        <v>935</v>
      </c>
      <c r="H24" s="87" t="s">
        <v>559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E20</v>
      </c>
      <c r="O24" s="146">
        <v>39332</v>
      </c>
      <c r="P24" s="90">
        <f t="shared" si="1"/>
        <v>13.326027397260274</v>
      </c>
      <c r="Q24" s="91" t="str">
        <f t="shared" ca="1" si="2"/>
        <v/>
      </c>
      <c r="R24" s="42"/>
      <c r="S24" s="92" t="s">
        <v>404</v>
      </c>
      <c r="T24" s="92" t="s">
        <v>24</v>
      </c>
      <c r="U24" s="92">
        <v>189500</v>
      </c>
      <c r="V24" s="92">
        <v>33027.272727272721</v>
      </c>
      <c r="W24" s="92"/>
      <c r="X24" s="92">
        <f t="shared" si="3"/>
        <v>222527.27272727271</v>
      </c>
      <c r="Y24" s="93" t="e">
        <f>VLOOKUP($B308,[12]Data!$B$12:$AV$5335,47,FALSE)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306033.37203647336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389096.89996794582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43957</v>
      </c>
      <c r="AW24" s="152">
        <v>58361.786407766987</v>
      </c>
      <c r="AX24" s="152"/>
      <c r="AY24" s="153"/>
      <c r="AZ24" s="42"/>
      <c r="BA24" s="102" t="s">
        <v>960</v>
      </c>
      <c r="BB24" s="103" t="s">
        <v>562</v>
      </c>
      <c r="BC24" s="42"/>
      <c r="BD24" s="149">
        <v>128000</v>
      </c>
      <c r="BE24" s="149">
        <v>32000</v>
      </c>
      <c r="BF24" s="149"/>
      <c r="BG24" s="92">
        <f t="shared" si="9"/>
        <v>160000</v>
      </c>
      <c r="BH24" s="147">
        <f>IF(LOWER(T24)="ILS",12,1)*BG24/VLOOKUP($T24,CPC_USDConversion_xlTbl[[Currency2]:[Units/1 USD]],2,FALSE)</f>
        <v>220041.9702525505</v>
      </c>
      <c r="BI24" s="154">
        <f>BH24/VLOOKUP($S24,'CP$'!$B$5:$D$74,2,FALSE)</f>
        <v>279765.72593495576</v>
      </c>
      <c r="BJ24" s="104">
        <v>135000</v>
      </c>
      <c r="BK24" s="104">
        <v>190000</v>
      </c>
      <c r="BL24" s="105">
        <f t="shared" si="10"/>
        <v>0.8515810115205491</v>
      </c>
      <c r="BM24" s="105">
        <f t="shared" si="11"/>
        <v>0.14841898847945093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4</v>
      </c>
      <c r="BS24" s="91">
        <v>4</v>
      </c>
      <c r="BT24" s="91">
        <v>4</v>
      </c>
      <c r="BU24" s="91">
        <f>Q308</f>
        <v>0</v>
      </c>
      <c r="BV24" s="91"/>
      <c r="BW24" s="91"/>
      <c r="BX24" s="91"/>
      <c r="BY24" s="91"/>
      <c r="BZ24" s="91" t="s">
        <v>563</v>
      </c>
      <c r="CA24" s="106" t="s">
        <v>953</v>
      </c>
      <c r="CB24" s="101">
        <v>1</v>
      </c>
      <c r="CC24" s="107">
        <f t="shared" si="16"/>
        <v>1</v>
      </c>
      <c r="CD24" s="107"/>
      <c r="CE24" s="152">
        <v>138396.32</v>
      </c>
      <c r="CF24" s="68"/>
      <c r="CG24" s="149">
        <v>175809.75609756101</v>
      </c>
      <c r="CH24" s="147">
        <f>IF(LOWER(T24)="ILS",12,1)*CG24/VLOOKUP($T24,CPC_USDConversion_xlTbl[[Currency2]:[Units/1 USD]],2,FALSE)</f>
        <v>241784.532008298</v>
      </c>
      <c r="CI24" s="155">
        <f t="shared" si="17"/>
        <v>306033.37203647336</v>
      </c>
      <c r="CJ24" s="155">
        <f t="shared" si="18"/>
        <v>64248.840028175357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IF(CN308=0,0,AF308)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AT308</f>
        <v>0</v>
      </c>
      <c r="CU24" s="157"/>
      <c r="CV24" s="108">
        <f t="shared" si="24"/>
        <v>0</v>
      </c>
      <c r="CW24" s="108">
        <f t="shared" si="25"/>
        <v>0</v>
      </c>
      <c r="CX24" s="42">
        <f>IF(AY308&gt;0,1,0)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133538</v>
      </c>
      <c r="C25" s="87">
        <v>39776</v>
      </c>
      <c r="D25" s="87"/>
      <c r="E25" s="88" t="s">
        <v>961</v>
      </c>
      <c r="F25" s="112" t="s">
        <v>962</v>
      </c>
      <c r="G25" s="87" t="s">
        <v>935</v>
      </c>
      <c r="H25" s="87" t="s">
        <v>559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41183</v>
      </c>
      <c r="P25" s="90">
        <f t="shared" si="1"/>
        <v>8.2547945205479447</v>
      </c>
      <c r="Q25" s="91" t="str">
        <f t="shared" ca="1" si="2"/>
        <v/>
      </c>
      <c r="R25" s="42"/>
      <c r="S25" s="92" t="s">
        <v>390</v>
      </c>
      <c r="T25" s="92" t="s">
        <v>68</v>
      </c>
      <c r="U25" s="92">
        <v>9909500</v>
      </c>
      <c r="V25" s="92">
        <v>1800300</v>
      </c>
      <c r="W25" s="92"/>
      <c r="X25" s="92">
        <f t="shared" si="3"/>
        <v>11709800</v>
      </c>
      <c r="Y25" s="93" t="e">
        <f>VLOOKUP($B332,[12]Data!$B$12:$AV$5335,47,FALSE)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106367.88965012583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191107.87822185623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 t="s">
        <v>963</v>
      </c>
      <c r="BB25" s="103" t="s">
        <v>562</v>
      </c>
      <c r="BC25" s="42"/>
      <c r="BD25" s="149">
        <v>7200000</v>
      </c>
      <c r="BE25" s="149">
        <v>1800000</v>
      </c>
      <c r="BF25" s="149"/>
      <c r="BG25" s="92">
        <f t="shared" si="9"/>
        <v>9000000</v>
      </c>
      <c r="BH25" s="147">
        <f>IF(LOWER(T25)="ILS",12,1)*BG25/VLOOKUP($T25,CPC_USDConversion_xlTbl[[Currency2]:[Units/1 USD]],2,FALSE)</f>
        <v>81752.976724720531</v>
      </c>
      <c r="BI25" s="154">
        <f>BH25/VLOOKUP($S25,'CP$'!$B$5:$D$74,2,FALSE)</f>
        <v>146883.02994045211</v>
      </c>
      <c r="BJ25" s="104">
        <v>8000000</v>
      </c>
      <c r="BK25" s="104">
        <v>15000000</v>
      </c>
      <c r="BL25" s="105">
        <f t="shared" si="10"/>
        <v>0.84625698133187588</v>
      </c>
      <c r="BM25" s="105">
        <f t="shared" si="11"/>
        <v>0.15374301866812415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5</v>
      </c>
      <c r="BS25" s="91">
        <v>4</v>
      </c>
      <c r="BT25" s="91">
        <v>4</v>
      </c>
      <c r="BU25" s="91">
        <f>Q332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47528.84</v>
      </c>
      <c r="CF25" s="68"/>
      <c r="CG25" s="149">
        <v>9658736.5853658542</v>
      </c>
      <c r="CH25" s="147">
        <f>IF(LOWER(T25)="ILS",12,1)*CG25/VLOOKUP($T25,CPC_USDConversion_xlTbl[[Currency2]:[Units/1 USD]],2,FALSE)</f>
        <v>87736.71858373571</v>
      </c>
      <c r="CI25" s="155">
        <f t="shared" si="17"/>
        <v>106367.88965012583</v>
      </c>
      <c r="CJ25" s="155">
        <f t="shared" si="18"/>
        <v>18631.171066390118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IF(CN332=0,0,AF332)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AT332</f>
        <v>0</v>
      </c>
      <c r="CU25" s="157"/>
      <c r="CV25" s="108">
        <f t="shared" si="24"/>
        <v>0</v>
      </c>
      <c r="CW25" s="108">
        <f t="shared" si="25"/>
        <v>0</v>
      </c>
      <c r="CX25" s="42">
        <f>IF(AY332&gt;0,1,0)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106284</v>
      </c>
      <c r="C26" s="87">
        <v>1038500</v>
      </c>
      <c r="D26" s="87">
        <v>37064</v>
      </c>
      <c r="E26" s="88" t="s">
        <v>964</v>
      </c>
      <c r="F26" s="112" t="s">
        <v>567</v>
      </c>
      <c r="G26" s="87" t="s">
        <v>935</v>
      </c>
      <c r="H26" s="87" t="s">
        <v>559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42671</v>
      </c>
      <c r="P26" s="90">
        <f t="shared" si="1"/>
        <v>4.1780821917808222</v>
      </c>
      <c r="Q26" s="91" t="str">
        <f t="shared" ca="1" si="2"/>
        <v/>
      </c>
      <c r="R26" s="42"/>
      <c r="S26" s="92" t="s">
        <v>398</v>
      </c>
      <c r="T26" s="92" t="s">
        <v>54</v>
      </c>
      <c r="U26" s="92">
        <v>759500</v>
      </c>
      <c r="V26" s="92">
        <v>136663.63636363641</v>
      </c>
      <c r="W26" s="92"/>
      <c r="X26" s="92">
        <f t="shared" si="3"/>
        <v>896163.63636363647</v>
      </c>
      <c r="Y26" s="93" t="e">
        <f>VLOOKUP($B343,[12]Data!$B$12:$AV$5335,47,FALSE)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59414.601220902143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129878.00285175226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/>
      <c r="AW26" s="152"/>
      <c r="AX26" s="152"/>
      <c r="AY26" s="153"/>
      <c r="AZ26" s="42"/>
      <c r="BA26" s="102" t="s">
        <v>965</v>
      </c>
      <c r="BB26" s="103" t="s">
        <v>562</v>
      </c>
      <c r="BC26" s="42"/>
      <c r="BD26" s="149">
        <v>600000</v>
      </c>
      <c r="BE26" s="149">
        <v>150000</v>
      </c>
      <c r="BF26" s="149"/>
      <c r="BG26" s="92">
        <f t="shared" si="9"/>
        <v>750000</v>
      </c>
      <c r="BH26" s="147">
        <f>IF(LOWER(T26)="ILS",12,1)*BG26/VLOOKUP($T26,CPC_USDConversion_xlTbl[[Currency2]:[Units/1 USD]],2,FALSE)</f>
        <v>49724.123036827958</v>
      </c>
      <c r="BI26" s="154">
        <f>BH26/VLOOKUP($S26,'CP$'!$B$5:$D$74,2,FALSE)</f>
        <v>108694.99518421515</v>
      </c>
      <c r="BJ26" s="104">
        <v>700000</v>
      </c>
      <c r="BK26" s="104">
        <v>1100000</v>
      </c>
      <c r="BL26" s="105">
        <f t="shared" si="10"/>
        <v>0.84750147091643158</v>
      </c>
      <c r="BM26" s="105">
        <f t="shared" si="11"/>
        <v>0.15249852908356837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2</v>
      </c>
      <c r="BS26" s="91">
        <v>2</v>
      </c>
      <c r="BT26" s="91">
        <v>4</v>
      </c>
      <c r="BU26" s="91">
        <f>Q343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/>
      <c r="CF26" s="68"/>
      <c r="CG26" s="149">
        <v>731907.31707317079</v>
      </c>
      <c r="CH26" s="147">
        <f>IF(LOWER(T26)="ILS",12,1)*CG26/VLOOKUP($T26,CPC_USDConversion_xlTbl[[Currency2]:[Units/1 USD]],2,FALSE)</f>
        <v>48524.599314267994</v>
      </c>
      <c r="CI26" s="155">
        <f t="shared" si="17"/>
        <v>59414.601220902143</v>
      </c>
      <c r="CJ26" s="155">
        <f t="shared" si="18"/>
        <v>10890.001906634148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IF(CN343=0,0,AF343)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AT343</f>
        <v>0</v>
      </c>
      <c r="CU26" s="157"/>
      <c r="CV26" s="108">
        <f t="shared" si="24"/>
        <v>0</v>
      </c>
      <c r="CW26" s="108">
        <f t="shared" si="25"/>
        <v>0</v>
      </c>
      <c r="CX26" s="42">
        <f>IF(AY343&gt;0,1,0)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118434</v>
      </c>
      <c r="C27" s="87">
        <v>77568</v>
      </c>
      <c r="D27" s="87">
        <v>30067</v>
      </c>
      <c r="E27" s="88" t="s">
        <v>966</v>
      </c>
      <c r="F27" s="112" t="s">
        <v>567</v>
      </c>
      <c r="G27" s="87" t="s">
        <v>935</v>
      </c>
      <c r="H27" s="87" t="s">
        <v>559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43528</v>
      </c>
      <c r="P27" s="90">
        <f t="shared" si="1"/>
        <v>1.8301369863013699</v>
      </c>
      <c r="Q27" s="91" t="str">
        <f t="shared" ca="1" si="2"/>
        <v/>
      </c>
      <c r="R27" s="42"/>
      <c r="S27" s="92" t="s">
        <v>392</v>
      </c>
      <c r="T27" s="92" t="s">
        <v>120</v>
      </c>
      <c r="U27" s="92">
        <v>14259500</v>
      </c>
      <c r="V27" s="92">
        <v>2591209.0909090908</v>
      </c>
      <c r="W27" s="92"/>
      <c r="X27" s="92">
        <f t="shared" si="3"/>
        <v>16850709.09090909</v>
      </c>
      <c r="Y27" s="93" t="e">
        <f>VLOOKUP($B346,[12]Data!$B$12:$AV$5335,47,FALSE)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44138.170769106502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122435.86390837151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14665.76699029126</v>
      </c>
      <c r="AX27" s="152"/>
      <c r="AY27" s="153"/>
      <c r="AZ27" s="42"/>
      <c r="BA27" s="102"/>
      <c r="BB27" s="103" t="s">
        <v>562</v>
      </c>
      <c r="BC27" s="42"/>
      <c r="BD27" s="149">
        <v>11050000</v>
      </c>
      <c r="BE27" s="149">
        <v>1950000</v>
      </c>
      <c r="BF27" s="149"/>
      <c r="BG27" s="92">
        <f t="shared" si="9"/>
        <v>13000000</v>
      </c>
      <c r="BH27" s="147">
        <f>IF(LOWER(T27)="ILS",12,1)*BG27/VLOOKUP($T27,CPC_USDConversion_xlTbl[[Currency2]:[Units/1 USD]],2,FALSE)</f>
        <v>34051.755145897449</v>
      </c>
      <c r="BI27" s="154">
        <f>BH27/VLOOKUP($S27,'CP$'!$B$5:$D$74,2,FALSE)</f>
        <v>94456.928917461948</v>
      </c>
      <c r="BJ27" s="104">
        <v>13000000</v>
      </c>
      <c r="BK27" s="104">
        <v>20000000</v>
      </c>
      <c r="BL27" s="105">
        <f t="shared" si="10"/>
        <v>0.84622551627177278</v>
      </c>
      <c r="BM27" s="105">
        <f t="shared" si="11"/>
        <v>0.15377448372822725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4</v>
      </c>
      <c r="BS27" s="91">
        <v>5</v>
      </c>
      <c r="BT27" s="91">
        <v>4</v>
      </c>
      <c r="BU27" s="91">
        <f>Q346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16880.52</v>
      </c>
      <c r="CF27" s="68"/>
      <c r="CG27" s="149">
        <v>13902639.024390239</v>
      </c>
      <c r="CH27" s="147">
        <f>IF(LOWER(T27)="ILS",12,1)*CG27/VLOOKUP($T27,CPC_USDConversion_xlTbl[[Currency2]:[Units/1 USD]],2,FALSE)</f>
        <v>36416.09691848731</v>
      </c>
      <c r="CI27" s="155">
        <f t="shared" si="17"/>
        <v>44138.170769106502</v>
      </c>
      <c r="CJ27" s="155">
        <f t="shared" si="18"/>
        <v>7722.0738506191919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IF(CN346=0,0,AF346)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AT346</f>
        <v>0</v>
      </c>
      <c r="CU27" s="157"/>
      <c r="CV27" s="108">
        <f t="shared" si="24"/>
        <v>0</v>
      </c>
      <c r="CW27" s="108">
        <f t="shared" si="25"/>
        <v>0</v>
      </c>
      <c r="CX27" s="42">
        <f>IF(AY346&gt;0,1,0)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135018</v>
      </c>
      <c r="C28" s="87">
        <v>72837</v>
      </c>
      <c r="D28" s="87">
        <v>76854</v>
      </c>
      <c r="E28" s="88" t="s">
        <v>967</v>
      </c>
      <c r="F28" s="112" t="s">
        <v>567</v>
      </c>
      <c r="G28" s="87" t="s">
        <v>935</v>
      </c>
      <c r="H28" s="87" t="s">
        <v>559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43843</v>
      </c>
      <c r="P28" s="90">
        <f t="shared" si="1"/>
        <v>0.9671232876712329</v>
      </c>
      <c r="Q28" s="91" t="str">
        <f t="shared" ca="1" si="2"/>
        <v/>
      </c>
      <c r="R28" s="42"/>
      <c r="S28" s="92" t="s">
        <v>431</v>
      </c>
      <c r="T28" s="92" t="s">
        <v>134</v>
      </c>
      <c r="U28" s="92">
        <v>26509500</v>
      </c>
      <c r="V28" s="92">
        <v>4818481.8181818174</v>
      </c>
      <c r="W28" s="92"/>
      <c r="X28" s="92">
        <f t="shared" si="3"/>
        <v>31327981.818181816</v>
      </c>
      <c r="Y28" s="93" t="e">
        <f>VLOOKUP($B567,[12]Data!$B$12:$AV$5335,47,FALSE)</f>
        <v>#N/A</v>
      </c>
      <c r="Z28" s="93"/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58063.03724855675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244168.70657245643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 t="s">
        <v>968</v>
      </c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21000000</v>
      </c>
      <c r="BK28" s="104">
        <v>30500000</v>
      </c>
      <c r="BL28" s="105">
        <f t="shared" si="10"/>
        <v>0.84619239610943231</v>
      </c>
      <c r="BM28" s="105">
        <f t="shared" si="11"/>
        <v>0.15380760389056775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>
        <v>3</v>
      </c>
      <c r="BU28" s="91">
        <f>Q567</f>
        <v>0</v>
      </c>
      <c r="BV28" s="91"/>
      <c r="BW28" s="91"/>
      <c r="BX28" s="91"/>
      <c r="BY28" s="91"/>
      <c r="BZ28" s="91" t="s">
        <v>636</v>
      </c>
      <c r="CA28" s="106" t="s">
        <v>570</v>
      </c>
      <c r="CB28" s="101">
        <v>1</v>
      </c>
      <c r="CC28" s="107">
        <f t="shared" si="16"/>
        <v>0.9671232876712329</v>
      </c>
      <c r="CD28" s="107"/>
      <c r="CE28" s="152"/>
      <c r="CF28" s="68"/>
      <c r="CG28" s="149">
        <v>25853858.536585368</v>
      </c>
      <c r="CH28" s="147">
        <f>IF(LOWER(T28)="ILS",12,1)*CG28/VLOOKUP($T28,CPC_USDConversion_xlTbl[[Currency2]:[Units/1 USD]],2,FALSE)</f>
        <v>47917.339838260785</v>
      </c>
      <c r="CI28" s="155">
        <f t="shared" si="17"/>
        <v>58063.03724855675</v>
      </c>
      <c r="CJ28" s="155">
        <f t="shared" si="18"/>
        <v>10145.697410295965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IF(CN567=0,0,AF567)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AT567</f>
        <v>0</v>
      </c>
      <c r="CU28" s="157"/>
      <c r="CV28" s="108">
        <f t="shared" si="24"/>
        <v>0</v>
      </c>
      <c r="CW28" s="108">
        <f t="shared" si="25"/>
        <v>0</v>
      </c>
      <c r="CX28" s="42">
        <f>IF(AY567&gt;0,1,0)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139194</v>
      </c>
      <c r="C29" s="87">
        <v>59286</v>
      </c>
      <c r="D29" s="87">
        <v>112162</v>
      </c>
      <c r="E29" s="88" t="s">
        <v>969</v>
      </c>
      <c r="F29" s="112" t="s">
        <v>567</v>
      </c>
      <c r="G29" s="87" t="s">
        <v>935</v>
      </c>
      <c r="H29" s="87" t="s">
        <v>559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E41</v>
      </c>
      <c r="O29" s="146">
        <v>43815</v>
      </c>
      <c r="P29" s="90">
        <f t="shared" si="1"/>
        <v>1.0438356164383562</v>
      </c>
      <c r="Q29" s="91" t="str">
        <f t="shared" ca="1" si="2"/>
        <v/>
      </c>
      <c r="R29" s="42"/>
      <c r="S29" s="92" t="s">
        <v>407</v>
      </c>
      <c r="T29" s="92" t="s">
        <v>80</v>
      </c>
      <c r="U29" s="92">
        <v>3209500</v>
      </c>
      <c r="V29" s="92">
        <v>582118.18181818177</v>
      </c>
      <c r="W29" s="92"/>
      <c r="X29" s="92">
        <f t="shared" si="3"/>
        <v>3791618.1818181816</v>
      </c>
      <c r="Y29" s="93" t="e">
        <f>VLOOKUP($B763,[12]Data!$B$12:$AV$5335,47,FALSE)</f>
        <v>#N/A</v>
      </c>
      <c r="Z29" s="93"/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50528.23856742042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125002.90867938011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/>
      <c r="AW29" s="152"/>
      <c r="AX29" s="152"/>
      <c r="AY29" s="153"/>
      <c r="AZ29" s="42"/>
      <c r="BA29" s="102"/>
      <c r="BB29" s="103" t="s">
        <v>562</v>
      </c>
      <c r="BC29" s="42"/>
      <c r="BD29" s="149">
        <v>2560000</v>
      </c>
      <c r="BE29" s="149">
        <v>640000</v>
      </c>
      <c r="BF29" s="149"/>
      <c r="BG29" s="92">
        <f t="shared" si="9"/>
        <v>3200000</v>
      </c>
      <c r="BH29" s="147">
        <f>IF(LOWER(T29)="ILS",12,1)*BG29/VLOOKUP($T29,CPC_USDConversion_xlTbl[[Currency2]:[Units/1 USD]],2,FALSE)</f>
        <v>42644.157629345078</v>
      </c>
      <c r="BI29" s="154">
        <f>BH29/VLOOKUP($S29,'CP$'!$B$5:$D$74,2,FALSE)</f>
        <v>105498.30932137826</v>
      </c>
      <c r="BJ29" s="104">
        <v>2600000</v>
      </c>
      <c r="BK29" s="104">
        <v>5500000</v>
      </c>
      <c r="BL29" s="105">
        <f t="shared" si="10"/>
        <v>0.84647236248375612</v>
      </c>
      <c r="BM29" s="105">
        <f t="shared" si="11"/>
        <v>0.15352763751624396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/>
      <c r="BS29" s="91"/>
      <c r="BT29" s="91">
        <v>3</v>
      </c>
      <c r="BU29" s="91">
        <f>Q763</f>
        <v>0</v>
      </c>
      <c r="BV29" s="91"/>
      <c r="BW29" s="91"/>
      <c r="BX29" s="91"/>
      <c r="BY29" s="91"/>
      <c r="BZ29" s="91" t="s">
        <v>563</v>
      </c>
      <c r="CA29" s="106" t="s">
        <v>570</v>
      </c>
      <c r="CB29" s="101">
        <v>1</v>
      </c>
      <c r="CC29" s="107">
        <f t="shared" si="16"/>
        <v>1</v>
      </c>
      <c r="CD29" s="107"/>
      <c r="CE29" s="152"/>
      <c r="CF29" s="68"/>
      <c r="CG29" s="149">
        <v>3122151.2195121949</v>
      </c>
      <c r="CH29" s="147">
        <f>IF(LOWER(T29)="ILS",12,1)*CG29/VLOOKUP($T29,CPC_USDConversion_xlTbl[[Currency2]:[Units/1 USD]],2,FALSE)</f>
        <v>41606.721483603127</v>
      </c>
      <c r="CI29" s="155">
        <f t="shared" si="17"/>
        <v>50528.23856742042</v>
      </c>
      <c r="CJ29" s="155">
        <f t="shared" si="18"/>
        <v>8921.5170838172926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IF(CN763=0,0,AF763)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AT763</f>
        <v>0</v>
      </c>
      <c r="CU29" s="157"/>
      <c r="CV29" s="108">
        <f t="shared" si="24"/>
        <v>0</v>
      </c>
      <c r="CW29" s="108">
        <f t="shared" si="25"/>
        <v>0</v>
      </c>
      <c r="CX29" s="42">
        <f>IF(AY763&gt;0,1,0)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12209</v>
      </c>
      <c r="C30" s="87">
        <v>93754</v>
      </c>
      <c r="D30" s="87">
        <v>122233</v>
      </c>
      <c r="E30" s="88" t="s">
        <v>970</v>
      </c>
      <c r="F30" s="112" t="s">
        <v>567</v>
      </c>
      <c r="G30" s="87" t="s">
        <v>935</v>
      </c>
      <c r="H30" s="87" t="s">
        <v>559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43730</v>
      </c>
      <c r="P30" s="90">
        <f t="shared" si="1"/>
        <v>1.2767123287671234</v>
      </c>
      <c r="Q30" s="91" t="str">
        <f t="shared" ca="1" si="2"/>
        <v/>
      </c>
      <c r="R30" s="42"/>
      <c r="S30" s="92" t="s">
        <v>406</v>
      </c>
      <c r="T30" s="92" t="s">
        <v>20</v>
      </c>
      <c r="U30" s="92">
        <v>46500</v>
      </c>
      <c r="V30" s="92">
        <v>7027.272727272727</v>
      </c>
      <c r="W30" s="92"/>
      <c r="X30" s="92">
        <f t="shared" si="3"/>
        <v>53527.272727272728</v>
      </c>
      <c r="Y30" s="93" t="e">
        <f>VLOOKUP($B765,[12]Data!$B$12:$AV$5335,47,FALSE)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53527.272727272728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158029.1758918633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/>
      <c r="BB30" s="103" t="s">
        <v>562</v>
      </c>
      <c r="BC30" s="42"/>
      <c r="BD30" s="149">
        <v>28400</v>
      </c>
      <c r="BE30" s="149">
        <v>7100</v>
      </c>
      <c r="BF30" s="149"/>
      <c r="BG30" s="92">
        <f t="shared" si="9"/>
        <v>35500</v>
      </c>
      <c r="BH30" s="147">
        <f>IF(LOWER(T30)="ILS",12,1)*BG30/VLOOKUP($T30,CPC_USDConversion_xlTbl[[Currency2]:[Units/1 USD]],2,FALSE)</f>
        <v>35500</v>
      </c>
      <c r="BI30" s="154">
        <f>BH30/VLOOKUP($S30,'CP$'!$B$5:$D$74,2,FALSE)</f>
        <v>104807.05364431492</v>
      </c>
      <c r="BJ30" s="104">
        <v>37000</v>
      </c>
      <c r="BK30" s="104">
        <v>48000</v>
      </c>
      <c r="BL30" s="105">
        <f t="shared" si="10"/>
        <v>0.86871603260869568</v>
      </c>
      <c r="BM30" s="105">
        <f t="shared" si="11"/>
        <v>0.13128396739130435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/>
      <c r="BS30" s="91">
        <v>4</v>
      </c>
      <c r="BT30" s="91">
        <v>3</v>
      </c>
      <c r="BU30" s="91">
        <f>Q765</f>
        <v>0</v>
      </c>
      <c r="BV30" s="91"/>
      <c r="BW30" s="91"/>
      <c r="BX30" s="91"/>
      <c r="BY30" s="91"/>
      <c r="BZ30" s="91" t="s">
        <v>636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36297.560975609762</v>
      </c>
      <c r="CH30" s="147">
        <f>IF(LOWER(T30)="ILS",12,1)*CG30/VLOOKUP($T30,CPC_USDConversion_xlTbl[[Currency2]:[Units/1 USD]],2,FALSE)</f>
        <v>36297.560975609762</v>
      </c>
      <c r="CI30" s="155">
        <f t="shared" si="17"/>
        <v>53527.272727272728</v>
      </c>
      <c r="CJ30" s="155">
        <f t="shared" si="18"/>
        <v>17229.711751662966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IF(CN765=0,0,AF765)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AT765</f>
        <v>0</v>
      </c>
      <c r="CU30" s="157"/>
      <c r="CV30" s="108">
        <f t="shared" si="24"/>
        <v>0</v>
      </c>
      <c r="CW30" s="108">
        <f t="shared" si="25"/>
        <v>0</v>
      </c>
      <c r="CX30" s="42">
        <f>IF(AY765&gt;0,1,0)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132665</v>
      </c>
      <c r="C31" s="87">
        <v>99120</v>
      </c>
      <c r="D31" s="87">
        <v>114523</v>
      </c>
      <c r="E31" s="88" t="s">
        <v>971</v>
      </c>
      <c r="F31" s="112" t="s">
        <v>567</v>
      </c>
      <c r="G31" s="87" t="s">
        <v>935</v>
      </c>
      <c r="H31" s="87" t="s">
        <v>559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E41</v>
      </c>
      <c r="O31" s="146">
        <v>42936</v>
      </c>
      <c r="P31" s="90">
        <f t="shared" si="1"/>
        <v>3.452054794520548</v>
      </c>
      <c r="Q31" s="91" t="str">
        <f t="shared" ca="1" si="2"/>
        <v/>
      </c>
      <c r="R31" s="42"/>
      <c r="S31" s="92" t="s">
        <v>407</v>
      </c>
      <c r="T31" s="92" t="s">
        <v>80</v>
      </c>
      <c r="U31" s="92">
        <v>3135749.9999999991</v>
      </c>
      <c r="V31" s="92">
        <v>568709.09090909071</v>
      </c>
      <c r="W31" s="92"/>
      <c r="X31" s="92">
        <f t="shared" si="3"/>
        <v>3704459.0909090899</v>
      </c>
      <c r="Y31" s="93" t="e">
        <f>VLOOKUP($B768,[12]Data!$B$12:$AV$5335,47,FALSE)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49366.730438808627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122129.42845034965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>
        <v>43957</v>
      </c>
      <c r="AW31" s="152">
        <v>14665.76699029126</v>
      </c>
      <c r="AX31" s="152"/>
      <c r="AY31" s="153"/>
      <c r="AZ31" s="42"/>
      <c r="BA31" s="102" t="s">
        <v>641</v>
      </c>
      <c r="BB31" s="103" t="s">
        <v>562</v>
      </c>
      <c r="BC31" s="42"/>
      <c r="BD31" s="149">
        <v>2440000</v>
      </c>
      <c r="BE31" s="149">
        <v>610000</v>
      </c>
      <c r="BF31" s="149"/>
      <c r="BG31" s="92">
        <f t="shared" si="9"/>
        <v>3050000</v>
      </c>
      <c r="BH31" s="147">
        <f>IF(LOWER(T31)="ILS",12,1)*BG31/VLOOKUP($T31,CPC_USDConversion_xlTbl[[Currency2]:[Units/1 USD]],2,FALSE)</f>
        <v>40645.212740469527</v>
      </c>
      <c r="BI31" s="154">
        <f>BH31/VLOOKUP($S31,'CP$'!$B$5:$D$74,2,FALSE)</f>
        <v>100553.07607193865</v>
      </c>
      <c r="BJ31" s="104">
        <v>2600000</v>
      </c>
      <c r="BK31" s="104">
        <v>5500000</v>
      </c>
      <c r="BL31" s="105">
        <f t="shared" si="10"/>
        <v>0.84647985658561364</v>
      </c>
      <c r="BM31" s="105">
        <f t="shared" si="11"/>
        <v>0.15352014341438633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>
        <v>3</v>
      </c>
      <c r="BS31" s="91">
        <v>4</v>
      </c>
      <c r="BT31" s="91">
        <v>3</v>
      </c>
      <c r="BU31" s="91">
        <f>Q768</f>
        <v>0</v>
      </c>
      <c r="BV31" s="91"/>
      <c r="BW31" s="91"/>
      <c r="BX31" s="91"/>
      <c r="BY31" s="91"/>
      <c r="BZ31" s="91" t="s">
        <v>563</v>
      </c>
      <c r="CA31" s="106" t="s">
        <v>570</v>
      </c>
      <c r="CB31" s="101">
        <v>1</v>
      </c>
      <c r="CC31" s="107">
        <f t="shared" si="16"/>
        <v>1</v>
      </c>
      <c r="CD31" s="107"/>
      <c r="CE31" s="152">
        <v>28732.799999999999</v>
      </c>
      <c r="CF31" s="68"/>
      <c r="CG31" s="149">
        <v>3050200</v>
      </c>
      <c r="CH31" s="147">
        <f>IF(LOWER(T31)="ILS",12,1)*CG31/VLOOKUP($T31,CPC_USDConversion_xlTbl[[Currency2]:[Units/1 USD]],2,FALSE)</f>
        <v>40647.878000321361</v>
      </c>
      <c r="CI31" s="155">
        <f t="shared" si="17"/>
        <v>49366.730438808627</v>
      </c>
      <c r="CJ31" s="155">
        <f t="shared" si="18"/>
        <v>8718.8524384872653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IF(CN768=0,0,AF768)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AT768</f>
        <v>0</v>
      </c>
      <c r="CU31" s="157"/>
      <c r="CV31" s="108">
        <f t="shared" si="24"/>
        <v>0</v>
      </c>
      <c r="CW31" s="108">
        <f t="shared" si="25"/>
        <v>0</v>
      </c>
      <c r="CX31" s="42">
        <f>IF(AY768&gt;0,1,0)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124078</v>
      </c>
      <c r="C32" s="87">
        <v>96907</v>
      </c>
      <c r="D32" s="87">
        <v>78726</v>
      </c>
      <c r="E32" s="88" t="s">
        <v>972</v>
      </c>
      <c r="F32" s="112" t="s">
        <v>567</v>
      </c>
      <c r="G32" s="87" t="s">
        <v>935</v>
      </c>
      <c r="H32" s="87" t="s">
        <v>559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43724</v>
      </c>
      <c r="P32" s="90">
        <f t="shared" si="1"/>
        <v>1.2931506849315069</v>
      </c>
      <c r="Q32" s="91" t="str">
        <f t="shared" ca="1" si="2"/>
        <v/>
      </c>
      <c r="R32" s="42"/>
      <c r="S32" s="92" t="s">
        <v>407</v>
      </c>
      <c r="T32" s="92" t="s">
        <v>80</v>
      </c>
      <c r="U32" s="92">
        <v>3309500</v>
      </c>
      <c r="V32" s="92">
        <v>600300</v>
      </c>
      <c r="W32" s="92"/>
      <c r="X32" s="92">
        <f t="shared" si="3"/>
        <v>3909800</v>
      </c>
      <c r="Y32" s="93" t="e">
        <f>VLOOKUP($B772,[12]Data!$B$12:$AV$5335,47,FALSE)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52103.164843504186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128899.15305772646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/>
      <c r="AW32" s="152"/>
      <c r="AX32" s="152"/>
      <c r="AY32" s="153"/>
      <c r="AZ32" s="42"/>
      <c r="BA32" s="102"/>
      <c r="BB32" s="103" t="s">
        <v>562</v>
      </c>
      <c r="BC32" s="42"/>
      <c r="BD32" s="149">
        <v>2560000</v>
      </c>
      <c r="BE32" s="149">
        <v>640000</v>
      </c>
      <c r="BF32" s="149"/>
      <c r="BG32" s="92">
        <f t="shared" si="9"/>
        <v>3200000</v>
      </c>
      <c r="BH32" s="147">
        <f>IF(LOWER(T32)="ILS",12,1)*BG32/VLOOKUP($T32,CPC_USDConversion_xlTbl[[Currency2]:[Units/1 USD]],2,FALSE)</f>
        <v>42644.157629345078</v>
      </c>
      <c r="BI32" s="154">
        <f>BH32/VLOOKUP($S32,'CP$'!$B$5:$D$74,2,FALSE)</f>
        <v>105498.30932137826</v>
      </c>
      <c r="BJ32" s="104">
        <v>2000000</v>
      </c>
      <c r="BK32" s="104">
        <v>3500000</v>
      </c>
      <c r="BL32" s="105">
        <f t="shared" si="10"/>
        <v>0.84646273466673483</v>
      </c>
      <c r="BM32" s="105">
        <f t="shared" si="11"/>
        <v>0.15353726533326512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/>
      <c r="BS32" s="91">
        <v>3</v>
      </c>
      <c r="BT32" s="91">
        <v>3</v>
      </c>
      <c r="BU32" s="91">
        <f>Q772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/>
      <c r="CF32" s="68"/>
      <c r="CG32" s="149">
        <v>3219712.1951219509</v>
      </c>
      <c r="CH32" s="147">
        <f>IF(LOWER(T32)="ILS",12,1)*CG32/VLOOKUP($T32,CPC_USDConversion_xlTbl[[Currency2]:[Units/1 USD]],2,FALSE)</f>
        <v>42906.848240595355</v>
      </c>
      <c r="CI32" s="155">
        <f t="shared" si="17"/>
        <v>52103.164843504186</v>
      </c>
      <c r="CJ32" s="155">
        <f t="shared" si="18"/>
        <v>9196.3166029088316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IF(CN772=0,0,AF772)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AT772</f>
        <v>0</v>
      </c>
      <c r="CU32" s="157"/>
      <c r="CV32" s="108">
        <f t="shared" si="24"/>
        <v>0</v>
      </c>
      <c r="CW32" s="108">
        <f t="shared" si="25"/>
        <v>0</v>
      </c>
      <c r="CX32" s="42">
        <f>IF(AY772&gt;0,1,0)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116219</v>
      </c>
      <c r="C33" s="87">
        <v>106277</v>
      </c>
      <c r="D33" s="87">
        <v>97182</v>
      </c>
      <c r="E33" s="88" t="s">
        <v>973</v>
      </c>
      <c r="F33" s="112" t="s">
        <v>567</v>
      </c>
      <c r="G33" s="87" t="s">
        <v>935</v>
      </c>
      <c r="H33" s="87" t="s">
        <v>559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43550</v>
      </c>
      <c r="P33" s="90">
        <f t="shared" si="1"/>
        <v>1.7698630136986302</v>
      </c>
      <c r="Q33" s="91" t="str">
        <f t="shared" ca="1" si="2"/>
        <v/>
      </c>
      <c r="R33" s="42"/>
      <c r="S33" s="92" t="s">
        <v>407</v>
      </c>
      <c r="T33" s="92" t="s">
        <v>80</v>
      </c>
      <c r="U33" s="92">
        <v>2996500</v>
      </c>
      <c r="V33" s="92">
        <v>543390.90909090906</v>
      </c>
      <c r="W33" s="92"/>
      <c r="X33" s="92">
        <f t="shared" si="3"/>
        <v>3539890.9090909092</v>
      </c>
      <c r="Y33" s="93" t="e">
        <f>VLOOKUP($B776,[12]Data!$B$12:$AV$5335,47,FALSE)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47173.645599361997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116703.90815350237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/>
      <c r="BB33" s="103" t="s">
        <v>562</v>
      </c>
      <c r="BC33" s="42"/>
      <c r="BD33" s="149">
        <v>2320000</v>
      </c>
      <c r="BE33" s="149">
        <v>580000</v>
      </c>
      <c r="BF33" s="149"/>
      <c r="BG33" s="92">
        <f t="shared" si="9"/>
        <v>2900000</v>
      </c>
      <c r="BH33" s="147">
        <f>IF(LOWER(T33)="ILS",12,1)*BG33/VLOOKUP($T33,CPC_USDConversion_xlTbl[[Currency2]:[Units/1 USD]],2,FALSE)</f>
        <v>38646.267851593977</v>
      </c>
      <c r="BI33" s="154">
        <f>BH33/VLOOKUP($S33,'CP$'!$B$5:$D$74,2,FALSE)</f>
        <v>95607.842822499035</v>
      </c>
      <c r="BJ33" s="104">
        <v>2000000</v>
      </c>
      <c r="BK33" s="104">
        <v>3500000</v>
      </c>
      <c r="BL33" s="105">
        <f t="shared" si="10"/>
        <v>0.84649501268657479</v>
      </c>
      <c r="BM33" s="105">
        <f t="shared" si="11"/>
        <v>0.15350498731342516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3</v>
      </c>
      <c r="BS33" s="91">
        <v>3</v>
      </c>
      <c r="BT33" s="91">
        <v>3</v>
      </c>
      <c r="BU33" s="91">
        <f>Q776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/>
      <c r="CF33" s="68"/>
      <c r="CG33" s="149">
        <v>2914346.341463415</v>
      </c>
      <c r="CH33" s="147">
        <f>IF(LOWER(T33)="ILS",12,1)*CG33/VLOOKUP($T33,CPC_USDConversion_xlTbl[[Currency2]:[Units/1 USD]],2,FALSE)</f>
        <v>38837.451491209693</v>
      </c>
      <c r="CI33" s="155">
        <f t="shared" si="17"/>
        <v>47173.645599361997</v>
      </c>
      <c r="CJ33" s="155">
        <f t="shared" si="18"/>
        <v>8336.1941081523037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IF(CN776=0,0,AF776)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AT776</f>
        <v>0</v>
      </c>
      <c r="CU33" s="157"/>
      <c r="CV33" s="108">
        <f t="shared" si="24"/>
        <v>0</v>
      </c>
      <c r="CW33" s="108">
        <f t="shared" si="25"/>
        <v>0</v>
      </c>
      <c r="CX33" s="42">
        <f>IF(AY776&gt;0,1,0)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102121</v>
      </c>
      <c r="C34" s="87">
        <v>85387</v>
      </c>
      <c r="D34" s="87">
        <v>114447</v>
      </c>
      <c r="E34" s="88" t="s">
        <v>974</v>
      </c>
      <c r="F34" s="112" t="s">
        <v>567</v>
      </c>
      <c r="G34" s="87" t="s">
        <v>935</v>
      </c>
      <c r="H34" s="87" t="s">
        <v>559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43990</v>
      </c>
      <c r="P34" s="90">
        <f t="shared" si="1"/>
        <v>0.56438356164383563</v>
      </c>
      <c r="Q34" s="91" t="str">
        <f t="shared" ca="1" si="2"/>
        <v/>
      </c>
      <c r="R34" s="42"/>
      <c r="S34" s="92" t="s">
        <v>403</v>
      </c>
      <c r="T34" s="92" t="s">
        <v>20</v>
      </c>
      <c r="U34" s="92">
        <v>40750</v>
      </c>
      <c r="V34" s="92">
        <v>5754.545454545454</v>
      </c>
      <c r="W34" s="92"/>
      <c r="X34" s="92">
        <f t="shared" si="3"/>
        <v>46504.545454545456</v>
      </c>
      <c r="Y34" s="93" t="e">
        <f>VLOOKUP($B778,[12]Data!$B$12:$AV$5335,47,FALSE)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46504.545454545456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104481.75244467965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/>
      <c r="BE34" s="149"/>
      <c r="BF34" s="149"/>
      <c r="BG34" s="92">
        <f t="shared" si="9"/>
        <v>0</v>
      </c>
      <c r="BH34" s="147">
        <f>IF(LOWER(T34)="ILS",12,1)*BG34/VLOOKUP($T34,CPC_USDConversion_xlTbl[[Currency2]:[Units/1 USD]],2,FALSE)</f>
        <v>0</v>
      </c>
      <c r="BI34" s="154">
        <f>BH34/VLOOKUP($S34,'CP$'!$B$5:$D$74,2,FALSE)</f>
        <v>0</v>
      </c>
      <c r="BJ34" s="104">
        <v>23000</v>
      </c>
      <c r="BK34" s="104">
        <v>40000</v>
      </c>
      <c r="BL34" s="105">
        <f t="shared" si="10"/>
        <v>0.8762584302609715</v>
      </c>
      <c r="BM34" s="105">
        <f t="shared" si="11"/>
        <v>0.12374156973902843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/>
      <c r="BS34" s="91"/>
      <c r="BT34" s="91"/>
      <c r="BU34" s="91">
        <f>Q778</f>
        <v>0</v>
      </c>
      <c r="BV34" s="91"/>
      <c r="BW34" s="91"/>
      <c r="BX34" s="91"/>
      <c r="BY34" s="91"/>
      <c r="BZ34" s="91" t="s">
        <v>636</v>
      </c>
      <c r="CA34" s="106" t="s">
        <v>568</v>
      </c>
      <c r="CB34" s="101">
        <v>1</v>
      </c>
      <c r="CC34" s="107">
        <f t="shared" si="16"/>
        <v>0.56438356164383563</v>
      </c>
      <c r="CD34" s="107"/>
      <c r="CE34" s="152"/>
      <c r="CF34" s="68"/>
      <c r="CG34" s="149">
        <v>30443.90243902439</v>
      </c>
      <c r="CH34" s="147">
        <f>IF(LOWER(T34)="ILS",12,1)*CG34/VLOOKUP($T34,CPC_USDConversion_xlTbl[[Currency2]:[Units/1 USD]],2,FALSE)</f>
        <v>30443.90243902439</v>
      </c>
      <c r="CI34" s="155">
        <f t="shared" si="17"/>
        <v>46504.545454545456</v>
      </c>
      <c r="CJ34" s="155">
        <f t="shared" si="18"/>
        <v>16060.643015521066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IF(CN778=0,0,AF778)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AT778</f>
        <v>0</v>
      </c>
      <c r="CU34" s="157"/>
      <c r="CV34" s="108">
        <f t="shared" si="24"/>
        <v>0</v>
      </c>
      <c r="CW34" s="108">
        <f t="shared" si="25"/>
        <v>0</v>
      </c>
      <c r="CX34" s="42">
        <f>IF(AY778&gt;0,1,0)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122169</v>
      </c>
      <c r="C35" s="87">
        <v>88357</v>
      </c>
      <c r="D35" s="87">
        <v>97307</v>
      </c>
      <c r="E35" s="88" t="s">
        <v>975</v>
      </c>
      <c r="F35" s="112" t="s">
        <v>567</v>
      </c>
      <c r="G35" s="87" t="s">
        <v>935</v>
      </c>
      <c r="H35" s="87" t="s">
        <v>559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41260</v>
      </c>
      <c r="P35" s="90">
        <f t="shared" si="1"/>
        <v>8.043835616438356</v>
      </c>
      <c r="Q35" s="91" t="str">
        <f t="shared" ca="1" si="2"/>
        <v/>
      </c>
      <c r="R35" s="42"/>
      <c r="S35" s="92" t="s">
        <v>407</v>
      </c>
      <c r="T35" s="92" t="s">
        <v>80</v>
      </c>
      <c r="U35" s="92">
        <v>3709500</v>
      </c>
      <c r="V35" s="92">
        <v>673027.27272727271</v>
      </c>
      <c r="W35" s="92"/>
      <c r="X35" s="92">
        <f t="shared" si="3"/>
        <v>4382527.2727272725</v>
      </c>
      <c r="Y35" s="93" t="e">
        <f>VLOOKUP($B794,[12]Data!$B$12:$AV$5335,47,FALSE)</f>
        <v>#N/A</v>
      </c>
      <c r="Z35" s="93" t="e">
        <f>VLOOKUP($B794,[12]Data!$B$12:$AV$5335,41,FALSE)</f>
        <v>#N/A</v>
      </c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58402.869947839252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144484.13057111189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43223</v>
      </c>
      <c r="AW35" s="152">
        <v>19535.466019417479</v>
      </c>
      <c r="AX35" s="152"/>
      <c r="AY35" s="153"/>
      <c r="AZ35" s="42"/>
      <c r="BA35" s="102" t="s">
        <v>641</v>
      </c>
      <c r="BB35" s="103" t="s">
        <v>562</v>
      </c>
      <c r="BC35" s="42"/>
      <c r="BD35" s="149">
        <v>2872000</v>
      </c>
      <c r="BE35" s="149">
        <v>718000</v>
      </c>
      <c r="BF35" s="149"/>
      <c r="BG35" s="92">
        <f t="shared" si="9"/>
        <v>3590000</v>
      </c>
      <c r="BH35" s="147">
        <f>IF(LOWER(T35)="ILS",12,1)*BG35/VLOOKUP($T35,CPC_USDConversion_xlTbl[[Currency2]:[Units/1 USD]],2,FALSE)</f>
        <v>47841.414340421514</v>
      </c>
      <c r="BI35" s="154">
        <f>BH35/VLOOKUP($S35,'CP$'!$B$5:$D$74,2,FALSE)</f>
        <v>118355.91576992124</v>
      </c>
      <c r="BJ35" s="104">
        <v>2600000</v>
      </c>
      <c r="BK35" s="104">
        <v>5500000</v>
      </c>
      <c r="BL35" s="105">
        <f t="shared" si="10"/>
        <v>0.84642941598662458</v>
      </c>
      <c r="BM35" s="105">
        <f t="shared" si="11"/>
        <v>0.15357058401337542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2</v>
      </c>
      <c r="BS35" s="91">
        <v>3</v>
      </c>
      <c r="BT35" s="91">
        <v>3</v>
      </c>
      <c r="BU35" s="91">
        <f>Q794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1</v>
      </c>
      <c r="CD35" s="107"/>
      <c r="CE35" s="152">
        <v>12211.44</v>
      </c>
      <c r="CF35" s="68"/>
      <c r="CG35" s="149">
        <v>3609956.0975609762</v>
      </c>
      <c r="CH35" s="147">
        <f>IF(LOWER(T35)="ILS",12,1)*CG35/VLOOKUP($T35,CPC_USDConversion_xlTbl[[Currency2]:[Units/1 USD]],2,FALSE)</f>
        <v>48107.355268564279</v>
      </c>
      <c r="CI35" s="155">
        <f t="shared" si="17"/>
        <v>58402.869947839252</v>
      </c>
      <c r="CJ35" s="155">
        <f t="shared" si="18"/>
        <v>10295.514679274973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IF(CN794=0,0,AF794)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AT794</f>
        <v>0</v>
      </c>
      <c r="CU35" s="157"/>
      <c r="CV35" s="108">
        <f t="shared" si="24"/>
        <v>0</v>
      </c>
      <c r="CW35" s="108">
        <f t="shared" si="25"/>
        <v>0</v>
      </c>
      <c r="CX35" s="42">
        <f>IF(AY794&gt;0,1,0)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124378</v>
      </c>
      <c r="C36" s="87">
        <v>25514</v>
      </c>
      <c r="D36" s="87"/>
      <c r="E36" s="88" t="s">
        <v>835</v>
      </c>
      <c r="F36" s="112" t="s">
        <v>976</v>
      </c>
      <c r="G36" s="87" t="s">
        <v>935</v>
      </c>
      <c r="H36" s="87" t="s">
        <v>559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E31</v>
      </c>
      <c r="O36" s="146">
        <v>37537</v>
      </c>
      <c r="P36" s="90">
        <f t="shared" si="1"/>
        <v>18.243835616438357</v>
      </c>
      <c r="Q36" s="91" t="str">
        <f t="shared" ca="1" si="2"/>
        <v/>
      </c>
      <c r="R36" s="42"/>
      <c r="S36" s="92" t="s">
        <v>364</v>
      </c>
      <c r="T36" s="92" t="s">
        <v>86</v>
      </c>
      <c r="U36" s="92">
        <v>57500</v>
      </c>
      <c r="V36" s="92">
        <v>9027.2727272727261</v>
      </c>
      <c r="W36" s="92"/>
      <c r="X36" s="92">
        <f t="shared" si="3"/>
        <v>66527.272727272721</v>
      </c>
      <c r="Y36" s="93" t="e">
        <f>VLOOKUP($B798,[12]Data!$B$12:$AV$5335,47,FALSE)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245261.8349392543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321753.21786430967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34154.601941747584</v>
      </c>
      <c r="AX36" s="152"/>
      <c r="AY36" s="153"/>
      <c r="AZ36" s="42"/>
      <c r="BA36" s="102"/>
      <c r="BB36" s="103" t="s">
        <v>562</v>
      </c>
      <c r="BC36" s="42"/>
      <c r="BD36" s="149">
        <v>37200</v>
      </c>
      <c r="BE36" s="149">
        <v>9300</v>
      </c>
      <c r="BF36" s="149"/>
      <c r="BG36" s="92">
        <f t="shared" si="9"/>
        <v>46500</v>
      </c>
      <c r="BH36" s="147">
        <f>IF(LOWER(T36)="ILS",12,1)*BG36/VLOOKUP($T36,CPC_USDConversion_xlTbl[[Currency2]:[Units/1 USD]],2,FALSE)</f>
        <v>171428.57142857142</v>
      </c>
      <c r="BI36" s="154">
        <f>BH36/VLOOKUP($S36,'CP$'!$B$5:$D$74,2,FALSE)</f>
        <v>224893.10048865044</v>
      </c>
      <c r="BJ36" s="104">
        <v>35000</v>
      </c>
      <c r="BK36" s="104">
        <v>53000</v>
      </c>
      <c r="BL36" s="105">
        <f t="shared" si="10"/>
        <v>0.86430718775621762</v>
      </c>
      <c r="BM36" s="105">
        <f t="shared" si="11"/>
        <v>0.13569281224378246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4</v>
      </c>
      <c r="BS36" s="91">
        <v>4</v>
      </c>
      <c r="BT36" s="91">
        <v>3</v>
      </c>
      <c r="BU36" s="91">
        <f>Q798</f>
        <v>0</v>
      </c>
      <c r="BV36" s="91"/>
      <c r="BW36" s="91"/>
      <c r="BX36" s="91"/>
      <c r="BY36" s="91"/>
      <c r="BZ36" s="91" t="s">
        <v>563</v>
      </c>
      <c r="CA36" s="106" t="s">
        <v>943</v>
      </c>
      <c r="CB36" s="101">
        <v>1</v>
      </c>
      <c r="CC36" s="107">
        <f t="shared" si="16"/>
        <v>1</v>
      </c>
      <c r="CD36" s="107"/>
      <c r="CE36" s="152">
        <v>102240.88</v>
      </c>
      <c r="CF36" s="68"/>
      <c r="CG36" s="149">
        <v>47029.268292682929</v>
      </c>
      <c r="CH36" s="147">
        <f>IF(LOWER(T36)="ILS",12,1)*CG36/VLOOKUP($T36,CPC_USDConversion_xlTbl[[Currency2]:[Units/1 USD]],2,FALSE)</f>
        <v>173379.79094076654</v>
      </c>
      <c r="CI36" s="155">
        <f t="shared" si="17"/>
        <v>245261.8349392543</v>
      </c>
      <c r="CJ36" s="155">
        <f t="shared" si="18"/>
        <v>71882.043998487759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IF(CN798=0,0,AF798)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AT798</f>
        <v>0</v>
      </c>
      <c r="CU36" s="157"/>
      <c r="CV36" s="108">
        <f t="shared" si="24"/>
        <v>0</v>
      </c>
      <c r="CW36" s="108">
        <f t="shared" si="25"/>
        <v>0</v>
      </c>
      <c r="CX36" s="42">
        <f>IF(AY798&gt;0,1,0)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137408</v>
      </c>
      <c r="C37" s="87">
        <v>45711</v>
      </c>
      <c r="D37" s="87">
        <v>95704</v>
      </c>
      <c r="E37" s="88" t="s">
        <v>977</v>
      </c>
      <c r="F37" s="112" t="s">
        <v>567</v>
      </c>
      <c r="G37" s="87" t="s">
        <v>935</v>
      </c>
      <c r="H37" s="87" t="s">
        <v>559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41946</v>
      </c>
      <c r="P37" s="90">
        <f t="shared" si="1"/>
        <v>6.1643835616438354</v>
      </c>
      <c r="Q37" s="91" t="str">
        <f t="shared" ca="1" si="2"/>
        <v/>
      </c>
      <c r="R37" s="42"/>
      <c r="S37" s="92" t="s">
        <v>407</v>
      </c>
      <c r="T37" s="92" t="s">
        <v>80</v>
      </c>
      <c r="U37" s="92">
        <v>3409500</v>
      </c>
      <c r="V37" s="92">
        <v>618481.81818181812</v>
      </c>
      <c r="W37" s="92"/>
      <c r="X37" s="92">
        <f t="shared" si="3"/>
        <v>4027981.8181818184</v>
      </c>
      <c r="Y37" s="93" t="e">
        <f>VLOOKUP($B814,[12]Data!$B$12:$AV$5335,47,FALSE)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53678.091119587953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132795.39743607282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43223</v>
      </c>
      <c r="AW37" s="152">
        <v>19535.466019417479</v>
      </c>
      <c r="AX37" s="152"/>
      <c r="AY37" s="153"/>
      <c r="AZ37" s="42"/>
      <c r="BA37" s="102" t="s">
        <v>641</v>
      </c>
      <c r="BB37" s="103" t="s">
        <v>562</v>
      </c>
      <c r="BC37" s="42"/>
      <c r="BD37" s="149">
        <v>2624000</v>
      </c>
      <c r="BE37" s="149">
        <v>656000</v>
      </c>
      <c r="BF37" s="149"/>
      <c r="BG37" s="92">
        <f t="shared" si="9"/>
        <v>3280000</v>
      </c>
      <c r="BH37" s="147">
        <f>IF(LOWER(T37)="ILS",12,1)*BG37/VLOOKUP($T37,CPC_USDConversion_xlTbl[[Currency2]:[Units/1 USD]],2,FALSE)</f>
        <v>43710.261570078706</v>
      </c>
      <c r="BI37" s="154">
        <f>BH37/VLOOKUP($S37,'CP$'!$B$5:$D$74,2,FALSE)</f>
        <v>108135.7670544127</v>
      </c>
      <c r="BJ37" s="104">
        <v>2600000</v>
      </c>
      <c r="BK37" s="104">
        <v>5500000</v>
      </c>
      <c r="BL37" s="105">
        <f t="shared" si="10"/>
        <v>0.84645367181399211</v>
      </c>
      <c r="BM37" s="105">
        <f t="shared" si="11"/>
        <v>0.15354632818600786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>
        <v>3</v>
      </c>
      <c r="BS37" s="91">
        <v>3</v>
      </c>
      <c r="BT37" s="91">
        <v>3</v>
      </c>
      <c r="BU37" s="91">
        <f>Q814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>
        <v>12211.44</v>
      </c>
      <c r="CF37" s="68"/>
      <c r="CG37" s="149">
        <v>3317273.170731707</v>
      </c>
      <c r="CH37" s="147">
        <f>IF(LOWER(T37)="ILS",12,1)*CG37/VLOOKUP($T37,CPC_USDConversion_xlTbl[[Currency2]:[Units/1 USD]],2,FALSE)</f>
        <v>44206.974997587582</v>
      </c>
      <c r="CI37" s="155">
        <f t="shared" si="17"/>
        <v>53678.091119587953</v>
      </c>
      <c r="CJ37" s="155">
        <f t="shared" si="18"/>
        <v>9471.1161220003705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IF(CN814=0,0,AF814)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AT814</f>
        <v>0</v>
      </c>
      <c r="CU37" s="157"/>
      <c r="CV37" s="108">
        <f t="shared" si="24"/>
        <v>0</v>
      </c>
      <c r="CW37" s="108">
        <f t="shared" si="25"/>
        <v>0</v>
      </c>
      <c r="CX37" s="42">
        <f>IF(AY814&gt;0,1,0)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126728</v>
      </c>
      <c r="C38" s="87">
        <v>54133</v>
      </c>
      <c r="D38" s="87"/>
      <c r="E38" s="88" t="s">
        <v>634</v>
      </c>
      <c r="F38" s="112" t="s">
        <v>978</v>
      </c>
      <c r="G38" s="87" t="s">
        <v>935</v>
      </c>
      <c r="H38" s="87" t="s">
        <v>559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E31</v>
      </c>
      <c r="O38" s="146">
        <v>38961</v>
      </c>
      <c r="P38" s="90">
        <f t="shared" si="1"/>
        <v>14.342465753424657</v>
      </c>
      <c r="Q38" s="91" t="str">
        <f t="shared" ca="1" si="2"/>
        <v/>
      </c>
      <c r="R38" s="42"/>
      <c r="S38" s="92" t="s">
        <v>382</v>
      </c>
      <c r="T38" s="92" t="s">
        <v>82</v>
      </c>
      <c r="U38" s="92">
        <v>1249500</v>
      </c>
      <c r="V38" s="92">
        <v>225754.54545454541</v>
      </c>
      <c r="W38" s="92"/>
      <c r="X38" s="92">
        <f t="shared" si="3"/>
        <v>1475254.5454545454</v>
      </c>
      <c r="Y38" s="93" t="e">
        <f>VLOOKUP($B816,[12]Data!$B$12:$AV$5335,47,FALSE)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241101.21787803026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278668.98423543602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38975.524271844653</v>
      </c>
      <c r="AX38" s="152"/>
      <c r="AY38" s="153"/>
      <c r="AZ38" s="42"/>
      <c r="BA38" s="102"/>
      <c r="BB38" s="103" t="s">
        <v>562</v>
      </c>
      <c r="BC38" s="42"/>
      <c r="BD38" s="149">
        <v>960000</v>
      </c>
      <c r="BE38" s="149">
        <v>240000</v>
      </c>
      <c r="BF38" s="149"/>
      <c r="BG38" s="92">
        <f t="shared" si="9"/>
        <v>1200000</v>
      </c>
      <c r="BH38" s="147">
        <f>IF(LOWER(T38)="ILS",12,1)*BG38/VLOOKUP($T38,CPC_USDConversion_xlTbl[[Currency2]:[Units/1 USD]],2,FALSE)</f>
        <v>196116.29894317157</v>
      </c>
      <c r="BI38" s="154">
        <f>BH38/VLOOKUP($S38,'CP$'!$B$5:$D$74,2,FALSE)</f>
        <v>226674.6319222418</v>
      </c>
      <c r="BJ38" s="104">
        <v>950000</v>
      </c>
      <c r="BK38" s="104">
        <v>1250000</v>
      </c>
      <c r="BL38" s="105">
        <f t="shared" si="10"/>
        <v>0.84697247932560182</v>
      </c>
      <c r="BM38" s="105">
        <f t="shared" si="11"/>
        <v>0.15302752067439823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3</v>
      </c>
      <c r="BS38" s="91">
        <v>3</v>
      </c>
      <c r="BT38" s="91">
        <v>3</v>
      </c>
      <c r="BU38" s="91">
        <f>Q816</f>
        <v>0</v>
      </c>
      <c r="BV38" s="91"/>
      <c r="BW38" s="91"/>
      <c r="BX38" s="91"/>
      <c r="BY38" s="91"/>
      <c r="BZ38" s="91" t="s">
        <v>563</v>
      </c>
      <c r="CA38" s="106" t="s">
        <v>943</v>
      </c>
      <c r="CB38" s="101">
        <v>1</v>
      </c>
      <c r="CC38" s="107">
        <f t="shared" si="16"/>
        <v>1</v>
      </c>
      <c r="CD38" s="107"/>
      <c r="CE38" s="152">
        <v>45254.16</v>
      </c>
      <c r="CF38" s="68"/>
      <c r="CG38" s="149">
        <v>1209956.0975609759</v>
      </c>
      <c r="CH38" s="147">
        <f>IF(LOWER(T38)="ILS",12,1)*CG38/VLOOKUP($T38,CPC_USDConversion_xlTbl[[Currency2]:[Units/1 USD]],2,FALSE)</f>
        <v>197743.426447818</v>
      </c>
      <c r="CI38" s="155">
        <f t="shared" si="17"/>
        <v>241101.21787803026</v>
      </c>
      <c r="CJ38" s="155">
        <f t="shared" si="18"/>
        <v>43357.791430212266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IF(CN816=0,0,AF816)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AT816</f>
        <v>0</v>
      </c>
      <c r="CU38" s="157"/>
      <c r="CV38" s="108">
        <f t="shared" si="24"/>
        <v>0</v>
      </c>
      <c r="CW38" s="108">
        <f t="shared" si="25"/>
        <v>0</v>
      </c>
      <c r="CX38" s="42">
        <f>IF(AY816&gt;0,1,0)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133426</v>
      </c>
      <c r="C39" s="87">
        <v>49407</v>
      </c>
      <c r="D39" s="87"/>
      <c r="E39" s="88" t="s">
        <v>979</v>
      </c>
      <c r="F39" s="112" t="s">
        <v>980</v>
      </c>
      <c r="G39" s="87" t="s">
        <v>935</v>
      </c>
      <c r="H39" s="87" t="s">
        <v>559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41031</v>
      </c>
      <c r="P39" s="90">
        <f t="shared" si="1"/>
        <v>8.6712328767123292</v>
      </c>
      <c r="Q39" s="91" t="str">
        <f t="shared" ca="1" si="2"/>
        <v/>
      </c>
      <c r="R39" s="42"/>
      <c r="S39" s="92" t="s">
        <v>392</v>
      </c>
      <c r="T39" s="92" t="s">
        <v>120</v>
      </c>
      <c r="U39" s="92">
        <v>16509500</v>
      </c>
      <c r="V39" s="92">
        <v>2909390.9090909092</v>
      </c>
      <c r="W39" s="92"/>
      <c r="X39" s="92">
        <f t="shared" si="3"/>
        <v>19418890.90909091</v>
      </c>
      <c r="Y39" s="93" t="e">
        <f>VLOOKUP($B830,[12]Data!$B$12:$AV$5335,47,FALSE)</f>
        <v>#N/A</v>
      </c>
      <c r="Z39" s="93"/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50865.178341635197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141096.06140430371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43957</v>
      </c>
      <c r="AW39" s="152">
        <v>19589.26213592233</v>
      </c>
      <c r="AX39" s="152"/>
      <c r="AY39" s="153"/>
      <c r="AZ39" s="42"/>
      <c r="BA39" s="102" t="s">
        <v>981</v>
      </c>
      <c r="BB39" s="103" t="s">
        <v>562</v>
      </c>
      <c r="BC39" s="42"/>
      <c r="BD39" s="149">
        <v>12000000</v>
      </c>
      <c r="BE39" s="149">
        <v>3000000</v>
      </c>
      <c r="BF39" s="149"/>
      <c r="BG39" s="92">
        <f t="shared" si="9"/>
        <v>15000000</v>
      </c>
      <c r="BH39" s="147">
        <f>IF(LOWER(T39)="ILS",12,1)*BG39/VLOOKUP($T39,CPC_USDConversion_xlTbl[[Currency2]:[Units/1 USD]],2,FALSE)</f>
        <v>39290.486706804746</v>
      </c>
      <c r="BI39" s="154">
        <f>BH39/VLOOKUP($S39,'CP$'!$B$5:$D$74,2,FALSE)</f>
        <v>108988.76413553301</v>
      </c>
      <c r="BJ39" s="104">
        <v>20000000</v>
      </c>
      <c r="BK39" s="104">
        <v>30000000</v>
      </c>
      <c r="BL39" s="105">
        <f t="shared" si="10"/>
        <v>0.85017728753350763</v>
      </c>
      <c r="BM39" s="105">
        <f t="shared" si="11"/>
        <v>0.14982271246649231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5</v>
      </c>
      <c r="BS39" s="91">
        <v>4</v>
      </c>
      <c r="BT39" s="91">
        <v>3</v>
      </c>
      <c r="BU39" s="91">
        <f>Q830</f>
        <v>0</v>
      </c>
      <c r="BV39" s="91"/>
      <c r="BW39" s="91"/>
      <c r="BX39" s="91"/>
      <c r="BY39" s="91"/>
      <c r="BZ39" s="91" t="s">
        <v>563</v>
      </c>
      <c r="CA39" s="106" t="s">
        <v>570</v>
      </c>
      <c r="CB39" s="101">
        <v>1</v>
      </c>
      <c r="CC39" s="107">
        <f t="shared" si="16"/>
        <v>1</v>
      </c>
      <c r="CD39" s="107"/>
      <c r="CE39" s="152">
        <v>22627.08</v>
      </c>
      <c r="CF39" s="68"/>
      <c r="CG39" s="149">
        <v>16000200</v>
      </c>
      <c r="CH39" s="147">
        <f>IF(LOWER(T39)="ILS",12,1)*CG39/VLOOKUP($T39,CPC_USDConversion_xlTbl[[Currency2]:[Units/1 USD]],2,FALSE)</f>
        <v>41910.376360414484</v>
      </c>
      <c r="CI39" s="155">
        <f t="shared" si="17"/>
        <v>50865.178341635197</v>
      </c>
      <c r="CJ39" s="155">
        <f t="shared" si="18"/>
        <v>8954.8019812207131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IF(CN830=0,0,AF830)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AT830</f>
        <v>0</v>
      </c>
      <c r="CU39" s="157"/>
      <c r="CV39" s="108">
        <f t="shared" si="24"/>
        <v>0</v>
      </c>
      <c r="CW39" s="108">
        <f t="shared" si="25"/>
        <v>0</v>
      </c>
      <c r="CX39" s="42">
        <f>IF(AY830&gt;0,1,0)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133427</v>
      </c>
      <c r="C40" s="87">
        <v>110914</v>
      </c>
      <c r="D40" s="87">
        <v>115078</v>
      </c>
      <c r="E40" s="88" t="s">
        <v>982</v>
      </c>
      <c r="F40" s="112" t="s">
        <v>983</v>
      </c>
      <c r="G40" s="87" t="s">
        <v>935</v>
      </c>
      <c r="H40" s="87" t="s">
        <v>559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E41</v>
      </c>
      <c r="O40" s="146">
        <v>42569</v>
      </c>
      <c r="P40" s="90">
        <f t="shared" si="1"/>
        <v>4.4575342465753423</v>
      </c>
      <c r="Q40" s="91" t="str">
        <f t="shared" ca="1" si="2"/>
        <v/>
      </c>
      <c r="R40" s="42"/>
      <c r="S40" s="92" t="s">
        <v>407</v>
      </c>
      <c r="T40" s="92" t="s">
        <v>80</v>
      </c>
      <c r="U40" s="92">
        <v>6589500</v>
      </c>
      <c r="V40" s="92">
        <v>1196663.636363636</v>
      </c>
      <c r="W40" s="92"/>
      <c r="X40" s="92">
        <f t="shared" si="3"/>
        <v>7786163.6363636358</v>
      </c>
      <c r="Y40" s="93" t="e">
        <f>VLOOKUP($B856,[12]Data!$B$12:$AV$5335,47,FALSE)</f>
        <v>#N/A</v>
      </c>
      <c r="Z40" s="93" t="e">
        <f>VLOOKUP($B856,[12]Data!$B$12:$AV$5335,41,FALSE)</f>
        <v>#N/A</v>
      </c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103760.74669905174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256695.96866748692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43615</v>
      </c>
      <c r="AW40" s="152">
        <v>29274.475728155339</v>
      </c>
      <c r="AX40" s="152"/>
      <c r="AY40" s="153"/>
      <c r="AZ40" s="42"/>
      <c r="BA40" s="102"/>
      <c r="BB40" s="103" t="s">
        <v>562</v>
      </c>
      <c r="BC40" s="42"/>
      <c r="BD40" s="149">
        <v>5160000</v>
      </c>
      <c r="BE40" s="149">
        <v>1290000</v>
      </c>
      <c r="BF40" s="149"/>
      <c r="BG40" s="92">
        <f t="shared" si="9"/>
        <v>6450000</v>
      </c>
      <c r="BH40" s="147">
        <f>IF(LOWER(T40)="ILS",12,1)*BG40/VLOOKUP($T40,CPC_USDConversion_xlTbl[[Currency2]:[Units/1 USD]],2,FALSE)</f>
        <v>85954.63022164868</v>
      </c>
      <c r="BI40" s="154">
        <f>BH40/VLOOKUP($S40,'CP$'!$B$5:$D$74,2,FALSE)</f>
        <v>212645.02972590306</v>
      </c>
      <c r="BJ40" s="104">
        <v>2600000</v>
      </c>
      <c r="BK40" s="104">
        <v>5500000</v>
      </c>
      <c r="BL40" s="105">
        <f t="shared" si="10"/>
        <v>0.8463089536450441</v>
      </c>
      <c r="BM40" s="105">
        <f t="shared" si="11"/>
        <v>0.15369104635495595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3</v>
      </c>
      <c r="BS40" s="91">
        <v>3</v>
      </c>
      <c r="BT40" s="91">
        <v>3</v>
      </c>
      <c r="BU40" s="91">
        <f>Q856</f>
        <v>0</v>
      </c>
      <c r="BV40" s="91"/>
      <c r="BW40" s="91"/>
      <c r="BX40" s="91"/>
      <c r="BY40" s="91"/>
      <c r="BZ40" s="91" t="s">
        <v>563</v>
      </c>
      <c r="CA40" s="106" t="s">
        <v>564</v>
      </c>
      <c r="CB40" s="101">
        <v>1</v>
      </c>
      <c r="CC40" s="107">
        <f t="shared" si="16"/>
        <v>1</v>
      </c>
      <c r="CD40" s="107"/>
      <c r="CE40" s="152">
        <v>42141.440000000002</v>
      </c>
      <c r="CF40" s="68"/>
      <c r="CG40" s="149">
        <v>6419712.1951219514</v>
      </c>
      <c r="CH40" s="147">
        <f>IF(LOWER(T40)="ILS",12,1)*CG40/VLOOKUP($T40,CPC_USDConversion_xlTbl[[Currency2]:[Units/1 USD]],2,FALSE)</f>
        <v>85551.005869940447</v>
      </c>
      <c r="CI40" s="155">
        <f t="shared" si="17"/>
        <v>103760.74669905174</v>
      </c>
      <c r="CJ40" s="155">
        <f t="shared" si="18"/>
        <v>18209.740829111295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IF(CN856=0,0,AF856)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AT856</f>
        <v>0</v>
      </c>
      <c r="CU40" s="157"/>
      <c r="CV40" s="108">
        <f t="shared" si="24"/>
        <v>0</v>
      </c>
      <c r="CW40" s="108">
        <f t="shared" si="25"/>
        <v>0</v>
      </c>
      <c r="CX40" s="42">
        <f>IF(AY856&gt;0,1,0)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108596</v>
      </c>
      <c r="C41" s="87">
        <v>45016</v>
      </c>
      <c r="D41" s="87">
        <v>49596</v>
      </c>
      <c r="E41" s="88" t="s">
        <v>984</v>
      </c>
      <c r="F41" s="112" t="s">
        <v>567</v>
      </c>
      <c r="G41" s="87" t="s">
        <v>935</v>
      </c>
      <c r="H41" s="87" t="s">
        <v>559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43394</v>
      </c>
      <c r="P41" s="90">
        <f t="shared" si="1"/>
        <v>2.1972602739726028</v>
      </c>
      <c r="Q41" s="91" t="str">
        <f t="shared" ca="1" si="2"/>
        <v/>
      </c>
      <c r="R41" s="42"/>
      <c r="S41" s="92" t="s">
        <v>390</v>
      </c>
      <c r="T41" s="92" t="s">
        <v>68</v>
      </c>
      <c r="U41" s="92">
        <v>4509500</v>
      </c>
      <c r="V41" s="92">
        <v>818481.81818181812</v>
      </c>
      <c r="W41" s="92"/>
      <c r="X41" s="92">
        <f t="shared" si="3"/>
        <v>5327981.8181818184</v>
      </c>
      <c r="Y41" s="93" t="e">
        <f>VLOOKUP($B859,[12]Data!$B$12:$AV$5335,47,FALSE)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48397.597063505818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86954.456991353829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14665.76699029126</v>
      </c>
      <c r="AX41" s="152"/>
      <c r="AY41" s="153"/>
      <c r="AZ41" s="42"/>
      <c r="BA41" s="102"/>
      <c r="BB41" s="103" t="s">
        <v>562</v>
      </c>
      <c r="BC41" s="42"/>
      <c r="BD41" s="149">
        <v>2800000</v>
      </c>
      <c r="BE41" s="149">
        <v>220000</v>
      </c>
      <c r="BF41" s="149"/>
      <c r="BG41" s="92">
        <f t="shared" si="9"/>
        <v>3020000</v>
      </c>
      <c r="BH41" s="147">
        <f>IF(LOWER(T41)="ILS",12,1)*BG41/VLOOKUP($T41,CPC_USDConversion_xlTbl[[Currency2]:[Units/1 USD]],2,FALSE)</f>
        <v>27432.665523184001</v>
      </c>
      <c r="BI41" s="154">
        <f>BH41/VLOOKUP($S41,'CP$'!$B$5:$D$74,2,FALSE)</f>
        <v>49287.416713351704</v>
      </c>
      <c r="BJ41" s="104">
        <v>4000000</v>
      </c>
      <c r="BK41" s="104">
        <v>8000000</v>
      </c>
      <c r="BL41" s="105">
        <f t="shared" si="10"/>
        <v>0.84638051590402641</v>
      </c>
      <c r="BM41" s="105">
        <f t="shared" si="11"/>
        <v>0.15361948409597356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>
        <v>4</v>
      </c>
      <c r="BS41" s="91">
        <v>4</v>
      </c>
      <c r="BT41" s="91">
        <v>3</v>
      </c>
      <c r="BU41" s="91">
        <f>Q859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1</v>
      </c>
      <c r="CD41" s="107"/>
      <c r="CE41" s="152">
        <v>16880.52</v>
      </c>
      <c r="CF41" s="68"/>
      <c r="CG41" s="149">
        <v>4390443.9024390252</v>
      </c>
      <c r="CH41" s="147">
        <f>IF(LOWER(T41)="ILS",12,1)*CG41/VLOOKUP($T41,CPC_USDConversion_xlTbl[[Currency2]:[Units/1 USD]],2,FALSE)</f>
        <v>39881.317574143199</v>
      </c>
      <c r="CI41" s="155">
        <f t="shared" si="17"/>
        <v>48397.597063505818</v>
      </c>
      <c r="CJ41" s="155">
        <f t="shared" si="18"/>
        <v>8516.2794893626196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IF(CN859=0,0,AF859)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AT859</f>
        <v>0</v>
      </c>
      <c r="CU41" s="157"/>
      <c r="CV41" s="108">
        <f t="shared" si="24"/>
        <v>0</v>
      </c>
      <c r="CW41" s="108">
        <f t="shared" si="25"/>
        <v>0</v>
      </c>
      <c r="CX41" s="42">
        <f>IF(AY859&gt;0,1,0)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131940</v>
      </c>
      <c r="C42" s="87">
        <v>71984</v>
      </c>
      <c r="D42" s="87">
        <v>40421</v>
      </c>
      <c r="E42" s="88" t="s">
        <v>985</v>
      </c>
      <c r="F42" s="112" t="s">
        <v>567</v>
      </c>
      <c r="G42" s="87" t="s">
        <v>935</v>
      </c>
      <c r="H42" s="87" t="s">
        <v>559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43831</v>
      </c>
      <c r="P42" s="90">
        <f t="shared" si="1"/>
        <v>1</v>
      </c>
      <c r="Q42" s="91" t="str">
        <f t="shared" ca="1" si="2"/>
        <v/>
      </c>
      <c r="R42" s="42"/>
      <c r="S42" s="92" t="s">
        <v>398</v>
      </c>
      <c r="T42" s="92" t="s">
        <v>54</v>
      </c>
      <c r="U42" s="92">
        <v>749500</v>
      </c>
      <c r="V42" s="92">
        <v>134845.4545454545</v>
      </c>
      <c r="W42" s="92"/>
      <c r="X42" s="92">
        <f t="shared" si="3"/>
        <v>884345.45454545447</v>
      </c>
      <c r="Y42" s="93" t="e">
        <f>VLOOKUP($B860,[12]Data!$B$12:$AV$5335,47,FALSE)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58631.069585170299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128165.23323066764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>
        <v>592000</v>
      </c>
      <c r="BE42" s="149">
        <v>148000</v>
      </c>
      <c r="BF42" s="149"/>
      <c r="BG42" s="92">
        <f t="shared" si="9"/>
        <v>740000</v>
      </c>
      <c r="BH42" s="147">
        <f>IF(LOWER(T42)="ILS",12,1)*BG42/VLOOKUP($T42,CPC_USDConversion_xlTbl[[Currency2]:[Units/1 USD]],2,FALSE)</f>
        <v>49061.134729670252</v>
      </c>
      <c r="BI42" s="154">
        <f>BH42/VLOOKUP($S42,'CP$'!$B$5:$D$74,2,FALSE)</f>
        <v>107245.72858175894</v>
      </c>
      <c r="BJ42" s="104">
        <v>700000</v>
      </c>
      <c r="BK42" s="104">
        <v>1100000</v>
      </c>
      <c r="BL42" s="105">
        <f t="shared" si="10"/>
        <v>0.84751948025247237</v>
      </c>
      <c r="BM42" s="105">
        <f t="shared" si="11"/>
        <v>0.15248051974752766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/>
      <c r="BS42" s="91"/>
      <c r="BT42" s="91">
        <v>3</v>
      </c>
      <c r="BU42" s="91">
        <f>Q860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/>
      <c r="CF42" s="68"/>
      <c r="CG42" s="149">
        <v>722151.21951219521</v>
      </c>
      <c r="CH42" s="147">
        <f>IF(LOWER(T42)="ILS",12,1)*CG42/VLOOKUP($T42,CPC_USDConversion_xlTbl[[Currency2]:[Units/1 USD]],2,FALSE)</f>
        <v>47877.781453626332</v>
      </c>
      <c r="CI42" s="155">
        <f t="shared" si="17"/>
        <v>58631.069585170299</v>
      </c>
      <c r="CJ42" s="155">
        <f t="shared" si="18"/>
        <v>10753.288131543966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IF(CN860=0,0,AF860)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AT860</f>
        <v>0</v>
      </c>
      <c r="CU42" s="157"/>
      <c r="CV42" s="108">
        <f t="shared" si="24"/>
        <v>0</v>
      </c>
      <c r="CW42" s="108">
        <f t="shared" si="25"/>
        <v>0</v>
      </c>
      <c r="CX42" s="42">
        <f>IF(AY860&gt;0,1,0)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112719</v>
      </c>
      <c r="C43" s="87">
        <v>112975</v>
      </c>
      <c r="D43" s="87">
        <v>26101</v>
      </c>
      <c r="E43" s="88" t="s">
        <v>986</v>
      </c>
      <c r="F43" s="112" t="s">
        <v>567</v>
      </c>
      <c r="G43" s="87" t="s">
        <v>935</v>
      </c>
      <c r="H43" s="87" t="s">
        <v>559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42142</v>
      </c>
      <c r="P43" s="90">
        <f t="shared" si="1"/>
        <v>5.6273972602739724</v>
      </c>
      <c r="Q43" s="91" t="str">
        <f t="shared" ca="1" si="2"/>
        <v/>
      </c>
      <c r="R43" s="42"/>
      <c r="S43" s="92" t="s">
        <v>407</v>
      </c>
      <c r="T43" s="92" t="s">
        <v>80</v>
      </c>
      <c r="U43" s="92">
        <v>3109500</v>
      </c>
      <c r="V43" s="92">
        <v>563936.36363636365</v>
      </c>
      <c r="W43" s="92"/>
      <c r="X43" s="92">
        <f t="shared" si="3"/>
        <v>3673436.3636363638</v>
      </c>
      <c r="Y43" s="93" t="e">
        <f>VLOOKUP($B868,[12]Data!$B$12:$AV$5335,47,FALSE)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48953.312291336653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121106.66430103376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43615</v>
      </c>
      <c r="AW43" s="152">
        <v>14738.73786407767</v>
      </c>
      <c r="AX43" s="152"/>
      <c r="AY43" s="153"/>
      <c r="AZ43" s="42"/>
      <c r="BA43" s="102"/>
      <c r="BB43" s="103" t="s">
        <v>562</v>
      </c>
      <c r="BC43" s="42"/>
      <c r="BD43" s="149">
        <v>1720000</v>
      </c>
      <c r="BE43" s="149">
        <v>430000</v>
      </c>
      <c r="BF43" s="149"/>
      <c r="BG43" s="92">
        <f t="shared" si="9"/>
        <v>2150000</v>
      </c>
      <c r="BH43" s="147">
        <f>IF(LOWER(T43)="ILS",12,1)*BG43/VLOOKUP($T43,CPC_USDConversion_xlTbl[[Currency2]:[Units/1 USD]],2,FALSE)</f>
        <v>28651.543407216228</v>
      </c>
      <c r="BI43" s="154">
        <f>BH43/VLOOKUP($S43,'CP$'!$B$5:$D$74,2,FALSE)</f>
        <v>70881.676575301026</v>
      </c>
      <c r="BJ43" s="104">
        <v>2000000</v>
      </c>
      <c r="BK43" s="104">
        <v>3500000</v>
      </c>
      <c r="BL43" s="105">
        <f t="shared" si="10"/>
        <v>0.8464826097931587</v>
      </c>
      <c r="BM43" s="105">
        <f t="shared" si="11"/>
        <v>0.15351739020684124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2</v>
      </c>
      <c r="BT43" s="91">
        <v>3</v>
      </c>
      <c r="BU43" s="91">
        <f>Q868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1</v>
      </c>
      <c r="CD43" s="107"/>
      <c r="CE43" s="152">
        <v>16042.48</v>
      </c>
      <c r="CF43" s="68"/>
      <c r="CG43" s="149">
        <v>3024590.2439024388</v>
      </c>
      <c r="CH43" s="147">
        <f>IF(LOWER(T43)="ILS",12,1)*CG43/VLOOKUP($T43,CPC_USDConversion_xlTbl[[Currency2]:[Units/1 USD]],2,FALSE)</f>
        <v>40306.5947266109</v>
      </c>
      <c r="CI43" s="155">
        <f t="shared" si="17"/>
        <v>48953.312291336653</v>
      </c>
      <c r="CJ43" s="155">
        <f t="shared" si="18"/>
        <v>8646.7175647257536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IF(CN868=0,0,AF868)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AT868</f>
        <v>0</v>
      </c>
      <c r="CU43" s="157"/>
      <c r="CV43" s="108">
        <f t="shared" si="24"/>
        <v>0</v>
      </c>
      <c r="CW43" s="108">
        <f t="shared" si="25"/>
        <v>0</v>
      </c>
      <c r="CX43" s="42">
        <f>IF(AY868&gt;0,1,0)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137212</v>
      </c>
      <c r="C44" s="87">
        <v>103850</v>
      </c>
      <c r="D44" s="87">
        <v>110071</v>
      </c>
      <c r="E44" s="88" t="s">
        <v>987</v>
      </c>
      <c r="F44" s="112" t="s">
        <v>567</v>
      </c>
      <c r="G44" s="87" t="s">
        <v>935</v>
      </c>
      <c r="H44" s="87" t="s">
        <v>559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43040</v>
      </c>
      <c r="P44" s="90">
        <f t="shared" si="1"/>
        <v>3.1671232876712327</v>
      </c>
      <c r="Q44" s="91" t="str">
        <f t="shared" ca="1" si="2"/>
        <v/>
      </c>
      <c r="R44" s="42"/>
      <c r="S44" s="92" t="s">
        <v>407</v>
      </c>
      <c r="T44" s="92" t="s">
        <v>80</v>
      </c>
      <c r="U44" s="92">
        <v>3209500</v>
      </c>
      <c r="V44" s="92">
        <v>582118.18181818177</v>
      </c>
      <c r="W44" s="92"/>
      <c r="X44" s="92">
        <f t="shared" si="3"/>
        <v>3791618.1818181816</v>
      </c>
      <c r="Y44" s="93" t="e">
        <f>VLOOKUP($B876,[12]Data!$B$12:$AV$5335,47,FALSE)</f>
        <v>#N/A</v>
      </c>
      <c r="Z44" s="93"/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50528.23856742042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125002.90867938011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43957</v>
      </c>
      <c r="AW44" s="152">
        <v>14665.76699029126</v>
      </c>
      <c r="AX44" s="152"/>
      <c r="AY44" s="153"/>
      <c r="AZ44" s="42"/>
      <c r="BA44" s="102" t="s">
        <v>988</v>
      </c>
      <c r="BB44" s="103" t="s">
        <v>562</v>
      </c>
      <c r="BC44" s="42"/>
      <c r="BD44" s="149">
        <v>1580000</v>
      </c>
      <c r="BE44" s="149">
        <v>395000</v>
      </c>
      <c r="BF44" s="149"/>
      <c r="BG44" s="92">
        <f t="shared" si="9"/>
        <v>1975000</v>
      </c>
      <c r="BH44" s="147">
        <f>IF(LOWER(T44)="ILS",12,1)*BG44/VLOOKUP($T44,CPC_USDConversion_xlTbl[[Currency2]:[Units/1 USD]],2,FALSE)</f>
        <v>26319.441036861415</v>
      </c>
      <c r="BI44" s="154">
        <f>BH44/VLOOKUP($S44,'CP$'!$B$5:$D$74,2,FALSE)</f>
        <v>65112.23778428814</v>
      </c>
      <c r="BJ44" s="104">
        <v>2600000</v>
      </c>
      <c r="BK44" s="104">
        <v>5500000</v>
      </c>
      <c r="BL44" s="105">
        <f t="shared" si="10"/>
        <v>0.84647236248375612</v>
      </c>
      <c r="BM44" s="105">
        <f t="shared" si="11"/>
        <v>0.15352763751624396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4</v>
      </c>
      <c r="BS44" s="91">
        <v>4</v>
      </c>
      <c r="BT44" s="91">
        <v>3</v>
      </c>
      <c r="BU44" s="91">
        <f>Q876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>
        <v>24782.04</v>
      </c>
      <c r="CF44" s="68"/>
      <c r="CG44" s="149">
        <v>3122151.2195121949</v>
      </c>
      <c r="CH44" s="147">
        <f>IF(LOWER(T44)="ILS",12,1)*CG44/VLOOKUP($T44,CPC_USDConversion_xlTbl[[Currency2]:[Units/1 USD]],2,FALSE)</f>
        <v>41606.721483603127</v>
      </c>
      <c r="CI44" s="155">
        <f t="shared" si="17"/>
        <v>50528.23856742042</v>
      </c>
      <c r="CJ44" s="155">
        <f t="shared" si="18"/>
        <v>8921.5170838172926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IF(CN876=0,0,AF876)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AT876</f>
        <v>0</v>
      </c>
      <c r="CU44" s="157"/>
      <c r="CV44" s="108">
        <f t="shared" si="24"/>
        <v>0</v>
      </c>
      <c r="CW44" s="108">
        <f t="shared" si="25"/>
        <v>0</v>
      </c>
      <c r="CX44" s="42">
        <f>IF(AY876&gt;0,1,0)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102873</v>
      </c>
      <c r="C45" s="87">
        <v>101959</v>
      </c>
      <c r="D45" s="87">
        <v>98308</v>
      </c>
      <c r="E45" s="88" t="s">
        <v>989</v>
      </c>
      <c r="F45" s="112" t="s">
        <v>651</v>
      </c>
      <c r="G45" s="87" t="s">
        <v>935</v>
      </c>
      <c r="H45" s="87" t="s">
        <v>559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E41</v>
      </c>
      <c r="O45" s="146">
        <v>43415</v>
      </c>
      <c r="P45" s="90">
        <f t="shared" si="1"/>
        <v>2.1397260273972605</v>
      </c>
      <c r="Q45" s="91" t="str">
        <f t="shared" ca="1" si="2"/>
        <v/>
      </c>
      <c r="R45" s="42"/>
      <c r="S45" s="92" t="s">
        <v>407</v>
      </c>
      <c r="T45" s="92" t="s">
        <v>80</v>
      </c>
      <c r="U45" s="92">
        <v>3309500</v>
      </c>
      <c r="V45" s="92">
        <v>600300</v>
      </c>
      <c r="W45" s="92"/>
      <c r="X45" s="92">
        <f t="shared" si="3"/>
        <v>3909800</v>
      </c>
      <c r="Y45" s="93" t="e">
        <f>VLOOKUP($B877,[12]Data!$B$12:$AV$5335,47,FALSE)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52103.164843504186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128899.15305772646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43502</v>
      </c>
      <c r="AW45" s="152">
        <v>24395.718446601939</v>
      </c>
      <c r="AX45" s="152"/>
      <c r="AY45" s="153"/>
      <c r="AZ45" s="42"/>
      <c r="BA45" s="102"/>
      <c r="BB45" s="103" t="s">
        <v>562</v>
      </c>
      <c r="BC45" s="42"/>
      <c r="BD45" s="149">
        <v>2640000</v>
      </c>
      <c r="BE45" s="149">
        <v>660000</v>
      </c>
      <c r="BF45" s="149"/>
      <c r="BG45" s="92">
        <f t="shared" si="9"/>
        <v>3300000</v>
      </c>
      <c r="BH45" s="147">
        <f>IF(LOWER(T45)="ILS",12,1)*BG45/VLOOKUP($T45,CPC_USDConversion_xlTbl[[Currency2]:[Units/1 USD]],2,FALSE)</f>
        <v>43976.787555262112</v>
      </c>
      <c r="BI45" s="154">
        <f>BH45/VLOOKUP($S45,'CP$'!$B$5:$D$74,2,FALSE)</f>
        <v>108795.13148767131</v>
      </c>
      <c r="BJ45" s="104">
        <v>2600000</v>
      </c>
      <c r="BK45" s="104">
        <v>5500000</v>
      </c>
      <c r="BL45" s="105">
        <f t="shared" si="10"/>
        <v>0.84646273466673483</v>
      </c>
      <c r="BM45" s="105">
        <f t="shared" si="11"/>
        <v>0.15353726533326512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2</v>
      </c>
      <c r="BS45" s="91">
        <v>2</v>
      </c>
      <c r="BT45" s="91">
        <v>3</v>
      </c>
      <c r="BU45" s="91">
        <f>Q877</f>
        <v>0</v>
      </c>
      <c r="BV45" s="91"/>
      <c r="BW45" s="91"/>
      <c r="BX45" s="91"/>
      <c r="BY45" s="91"/>
      <c r="BZ45" s="91" t="s">
        <v>563</v>
      </c>
      <c r="CA45" s="106" t="s">
        <v>564</v>
      </c>
      <c r="CB45" s="101">
        <v>1</v>
      </c>
      <c r="CC45" s="107">
        <f t="shared" si="16"/>
        <v>1</v>
      </c>
      <c r="CD45" s="107"/>
      <c r="CE45" s="152">
        <v>19274.919999999998</v>
      </c>
      <c r="CF45" s="68"/>
      <c r="CG45" s="149">
        <v>3219712.1951219509</v>
      </c>
      <c r="CH45" s="147">
        <f>IF(LOWER(T45)="ILS",12,1)*CG45/VLOOKUP($T45,CPC_USDConversion_xlTbl[[Currency2]:[Units/1 USD]],2,FALSE)</f>
        <v>42906.848240595355</v>
      </c>
      <c r="CI45" s="155">
        <f t="shared" si="17"/>
        <v>52103.164843504186</v>
      </c>
      <c r="CJ45" s="155">
        <f t="shared" si="18"/>
        <v>9196.3166029088316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IF(CN877=0,0,AF877)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AT877</f>
        <v>0</v>
      </c>
      <c r="CU45" s="157"/>
      <c r="CV45" s="108">
        <f t="shared" si="24"/>
        <v>0</v>
      </c>
      <c r="CW45" s="108">
        <f t="shared" si="25"/>
        <v>0</v>
      </c>
      <c r="CX45" s="42">
        <f>IF(AY877&gt;0,1,0)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120872</v>
      </c>
      <c r="C46" s="87">
        <v>44202</v>
      </c>
      <c r="D46" s="87">
        <v>90340</v>
      </c>
      <c r="E46" s="88" t="s">
        <v>990</v>
      </c>
      <c r="F46" s="112" t="s">
        <v>567</v>
      </c>
      <c r="G46" s="87" t="s">
        <v>935</v>
      </c>
      <c r="H46" s="87" t="s">
        <v>559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E51</v>
      </c>
      <c r="O46" s="146">
        <v>43976</v>
      </c>
      <c r="P46" s="90">
        <f t="shared" si="1"/>
        <v>0.60273972602739723</v>
      </c>
      <c r="Q46" s="91" t="str">
        <f t="shared" ca="1" si="2"/>
        <v/>
      </c>
      <c r="R46" s="42"/>
      <c r="S46" s="92" t="s">
        <v>398</v>
      </c>
      <c r="T46" s="92" t="s">
        <v>54</v>
      </c>
      <c r="U46" s="92">
        <v>884500</v>
      </c>
      <c r="V46" s="92">
        <v>159390.90909090909</v>
      </c>
      <c r="W46" s="92"/>
      <c r="X46" s="92">
        <f t="shared" si="3"/>
        <v>1043890.9090909091</v>
      </c>
      <c r="Y46" s="93" t="e">
        <f>VLOOKUP($B892,[12]Data!$B$12:$AV$5335,47,FALSE)</f>
        <v>#N/A</v>
      </c>
      <c r="Z46" s="93"/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69208.746667550062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151287.62311530978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/>
      <c r="AW46" s="152"/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9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700000</v>
      </c>
      <c r="BK46" s="104">
        <v>1100000</v>
      </c>
      <c r="BL46" s="105">
        <f t="shared" si="10"/>
        <v>0.84731076044170417</v>
      </c>
      <c r="BM46" s="105">
        <f t="shared" si="11"/>
        <v>0.15268923955829589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/>
      <c r="BS46" s="91"/>
      <c r="BT46" s="91"/>
      <c r="BU46" s="91">
        <f>Q892</f>
        <v>0</v>
      </c>
      <c r="BV46" s="91"/>
      <c r="BW46" s="91"/>
      <c r="BX46" s="91"/>
      <c r="BY46" s="91"/>
      <c r="BZ46" s="91" t="s">
        <v>563</v>
      </c>
      <c r="CA46" s="106" t="s">
        <v>568</v>
      </c>
      <c r="CB46" s="101">
        <v>1</v>
      </c>
      <c r="CC46" s="107">
        <f t="shared" si="16"/>
        <v>0.60273972602739723</v>
      </c>
      <c r="CD46" s="107"/>
      <c r="CE46" s="152"/>
      <c r="CF46" s="68"/>
      <c r="CG46" s="149">
        <v>853858.53658536589</v>
      </c>
      <c r="CH46" s="147">
        <f>IF(LOWER(T46)="ILS",12,1)*CG46/VLOOKUP($T46,CPC_USDConversion_xlTbl[[Currency2]:[Units/1 USD]],2,FALSE)</f>
        <v>56609.822572288795</v>
      </c>
      <c r="CI46" s="155">
        <f t="shared" si="17"/>
        <v>69208.746667550062</v>
      </c>
      <c r="CJ46" s="155">
        <f t="shared" si="18"/>
        <v>12598.924095261267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IF(CN892=0,0,AF892)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AT892</f>
        <v>0</v>
      </c>
      <c r="CU46" s="157"/>
      <c r="CV46" s="108">
        <f t="shared" si="24"/>
        <v>0</v>
      </c>
      <c r="CW46" s="108">
        <f t="shared" si="25"/>
        <v>0</v>
      </c>
      <c r="CX46" s="42">
        <f>IF(AY892&gt;0,1,0)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110977</v>
      </c>
      <c r="C47" s="87">
        <v>31610</v>
      </c>
      <c r="D47" s="87">
        <v>109050</v>
      </c>
      <c r="E47" s="88" t="s">
        <v>991</v>
      </c>
      <c r="F47" s="112" t="s">
        <v>567</v>
      </c>
      <c r="G47" s="87" t="s">
        <v>935</v>
      </c>
      <c r="H47" s="87" t="s">
        <v>559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E51</v>
      </c>
      <c r="O47" s="146">
        <v>42934</v>
      </c>
      <c r="P47" s="90">
        <f t="shared" si="1"/>
        <v>3.4575342465753423</v>
      </c>
      <c r="Q47" s="91" t="str">
        <f t="shared" ca="1" si="2"/>
        <v/>
      </c>
      <c r="R47" s="42"/>
      <c r="S47" s="92" t="s">
        <v>407</v>
      </c>
      <c r="T47" s="92" t="s">
        <v>80</v>
      </c>
      <c r="U47" s="92">
        <v>2804000</v>
      </c>
      <c r="V47" s="92">
        <v>508390.90909090912</v>
      </c>
      <c r="W47" s="92"/>
      <c r="X47" s="92">
        <f t="shared" si="3"/>
        <v>3312390.9090909092</v>
      </c>
      <c r="Y47" s="93" t="e">
        <f>VLOOKUP($B894,[12]Data!$B$12:$AV$5335,47,FALSE)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44141.912517900746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109203.63772518565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14665.76699029126</v>
      </c>
      <c r="AX47" s="152"/>
      <c r="AY47" s="153"/>
      <c r="AZ47" s="42"/>
      <c r="BA47" s="102"/>
      <c r="BB47" s="103" t="s">
        <v>562</v>
      </c>
      <c r="BC47" s="42"/>
      <c r="BD47" s="149">
        <v>2160000</v>
      </c>
      <c r="BE47" s="149">
        <v>540000</v>
      </c>
      <c r="BF47" s="149"/>
      <c r="BG47" s="92">
        <f t="shared" si="9"/>
        <v>2700000</v>
      </c>
      <c r="BH47" s="147">
        <f>IF(LOWER(T47)="ILS",12,1)*BG47/VLOOKUP($T47,CPC_USDConversion_xlTbl[[Currency2]:[Units/1 USD]],2,FALSE)</f>
        <v>35981.00799975991</v>
      </c>
      <c r="BI47" s="154">
        <f>BH47/VLOOKUP($S47,'CP$'!$B$5:$D$74,2,FALSE)</f>
        <v>89014.198489912902</v>
      </c>
      <c r="BJ47" s="104">
        <v>2000000</v>
      </c>
      <c r="BK47" s="104">
        <v>3500000</v>
      </c>
      <c r="BL47" s="105">
        <f t="shared" si="10"/>
        <v>0.84651844451824143</v>
      </c>
      <c r="BM47" s="105">
        <f t="shared" si="11"/>
        <v>0.15348155548175857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3</v>
      </c>
      <c r="BS47" s="91">
        <v>4</v>
      </c>
      <c r="BT47" s="91">
        <v>3</v>
      </c>
      <c r="BU47" s="91">
        <f>Q894</f>
        <v>0</v>
      </c>
      <c r="BV47" s="91"/>
      <c r="BW47" s="91"/>
      <c r="BX47" s="91"/>
      <c r="BY47" s="91"/>
      <c r="BZ47" s="91" t="s">
        <v>563</v>
      </c>
      <c r="CA47" s="106" t="s">
        <v>568</v>
      </c>
      <c r="CB47" s="101">
        <v>1</v>
      </c>
      <c r="CC47" s="107">
        <f t="shared" si="16"/>
        <v>1</v>
      </c>
      <c r="CD47" s="107"/>
      <c r="CE47" s="152">
        <v>28732.799999999999</v>
      </c>
      <c r="CF47" s="68"/>
      <c r="CG47" s="149">
        <v>2726541.463414635</v>
      </c>
      <c r="CH47" s="147">
        <f>IF(LOWER(T47)="ILS",12,1)*CG47/VLOOKUP($T47,CPC_USDConversion_xlTbl[[Currency2]:[Units/1 USD]],2,FALSE)</f>
        <v>36334.707483999657</v>
      </c>
      <c r="CI47" s="155">
        <f t="shared" si="17"/>
        <v>44141.912517900746</v>
      </c>
      <c r="CJ47" s="155">
        <f t="shared" si="18"/>
        <v>7807.2050339010893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IF(CN894=0,0,AF894)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AT894</f>
        <v>0</v>
      </c>
      <c r="CU47" s="157"/>
      <c r="CV47" s="108">
        <f t="shared" si="24"/>
        <v>0</v>
      </c>
      <c r="CW47" s="108">
        <f t="shared" si="25"/>
        <v>0</v>
      </c>
      <c r="CX47" s="42">
        <f>IF(AY894&gt;0,1,0)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107424</v>
      </c>
      <c r="C48" s="87">
        <v>103571</v>
      </c>
      <c r="D48" s="87">
        <v>58122</v>
      </c>
      <c r="E48" s="88" t="s">
        <v>992</v>
      </c>
      <c r="F48" s="112" t="s">
        <v>567</v>
      </c>
      <c r="G48" s="87" t="s">
        <v>935</v>
      </c>
      <c r="H48" s="87" t="s">
        <v>559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E51</v>
      </c>
      <c r="O48" s="146">
        <v>42754</v>
      </c>
      <c r="P48" s="90">
        <f t="shared" si="1"/>
        <v>3.9506849315068493</v>
      </c>
      <c r="Q48" s="91" t="str">
        <f t="shared" ca="1" si="2"/>
        <v/>
      </c>
      <c r="R48" s="42"/>
      <c r="S48" s="92" t="s">
        <v>390</v>
      </c>
      <c r="T48" s="92" t="s">
        <v>68</v>
      </c>
      <c r="U48" s="92">
        <v>7009500</v>
      </c>
      <c r="V48" s="92">
        <v>1273027.2727272729</v>
      </c>
      <c r="W48" s="92"/>
      <c r="X48" s="92">
        <f t="shared" si="3"/>
        <v>8282527.2727272734</v>
      </c>
      <c r="Y48" s="93" t="e">
        <f>VLOOKUP($B1311,[12]Data!$B$12:$AV$5335,47,FALSE)</f>
        <v>#N/A</v>
      </c>
      <c r="Z48" s="93" t="e">
        <f>VLOOKUP($B1311,[12]Data!$B$12:$AV$5335,41,FALSE)</f>
        <v>#N/A</v>
      </c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75235.695483237316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135173.63348695679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>
        <v>43615</v>
      </c>
      <c r="AW48" s="152">
        <v>9820.6310679611652</v>
      </c>
      <c r="AX48" s="152"/>
      <c r="AY48" s="153"/>
      <c r="AZ48" s="42"/>
      <c r="BA48" s="102"/>
      <c r="BB48" s="103" t="s">
        <v>562</v>
      </c>
      <c r="BC48" s="42"/>
      <c r="BD48" s="149">
        <v>5600000</v>
      </c>
      <c r="BE48" s="149">
        <v>1400000</v>
      </c>
      <c r="BF48" s="149"/>
      <c r="BG48" s="92">
        <f t="shared" si="9"/>
        <v>7000000</v>
      </c>
      <c r="BH48" s="147">
        <f>IF(LOWER(T48)="ILS",12,1)*BG48/VLOOKUP($T48,CPC_USDConversion_xlTbl[[Currency2]:[Units/1 USD]],2,FALSE)</f>
        <v>63585.648563671522</v>
      </c>
      <c r="BI48" s="154">
        <f>BH48/VLOOKUP($S48,'CP$'!$B$5:$D$74,2,FALSE)</f>
        <v>114242.35662035164</v>
      </c>
      <c r="BJ48" s="104">
        <v>4000000</v>
      </c>
      <c r="BK48" s="104">
        <v>8000000</v>
      </c>
      <c r="BL48" s="105">
        <f t="shared" si="10"/>
        <v>0.84629965820709085</v>
      </c>
      <c r="BM48" s="105">
        <f t="shared" si="11"/>
        <v>0.15370034179290906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3</v>
      </c>
      <c r="BS48" s="91">
        <v>3</v>
      </c>
      <c r="BT48" s="91">
        <v>2</v>
      </c>
      <c r="BU48" s="91">
        <f>Q1311</f>
        <v>0</v>
      </c>
      <c r="BV48" s="91"/>
      <c r="BW48" s="91"/>
      <c r="BX48" s="91"/>
      <c r="BY48" s="91"/>
      <c r="BZ48" s="91" t="s">
        <v>563</v>
      </c>
      <c r="CA48" s="106" t="s">
        <v>568</v>
      </c>
      <c r="CB48" s="101">
        <v>1</v>
      </c>
      <c r="CC48" s="107">
        <f t="shared" si="16"/>
        <v>1</v>
      </c>
      <c r="CD48" s="107"/>
      <c r="CE48" s="152">
        <v>7901.52</v>
      </c>
      <c r="CF48" s="68"/>
      <c r="CG48" s="149">
        <v>6829468.2926829271</v>
      </c>
      <c r="CH48" s="147">
        <f>IF(LOWER(T48)="ILS",12,1)*CG48/VLOOKUP($T48,CPC_USDConversion_xlTbl[[Currency2]:[Units/1 USD]],2,FALSE)</f>
        <v>62036.59581932491</v>
      </c>
      <c r="CI48" s="155">
        <f t="shared" si="17"/>
        <v>75235.695483237316</v>
      </c>
      <c r="CJ48" s="155">
        <f t="shared" si="18"/>
        <v>13199.099663912406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IF(CN1311=0,0,AF1311)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AT1311</f>
        <v>0</v>
      </c>
      <c r="CU48" s="157"/>
      <c r="CV48" s="108">
        <f t="shared" si="24"/>
        <v>0</v>
      </c>
      <c r="CW48" s="108">
        <f t="shared" si="25"/>
        <v>0</v>
      </c>
      <c r="CX48" s="42">
        <f>IF(AY1311&gt;0,1,0)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125429</v>
      </c>
      <c r="C49" s="87">
        <v>63350</v>
      </c>
      <c r="D49" s="87">
        <v>92847</v>
      </c>
      <c r="E49" s="88" t="s">
        <v>993</v>
      </c>
      <c r="F49" s="112" t="s">
        <v>567</v>
      </c>
      <c r="G49" s="87" t="s">
        <v>935</v>
      </c>
      <c r="H49" s="87" t="s">
        <v>559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E51</v>
      </c>
      <c r="O49" s="146">
        <v>42443</v>
      </c>
      <c r="P49" s="90">
        <f t="shared" si="1"/>
        <v>4.8027397260273972</v>
      </c>
      <c r="Q49" s="91" t="str">
        <f t="shared" ca="1" si="2"/>
        <v/>
      </c>
      <c r="R49" s="42"/>
      <c r="S49" s="92" t="s">
        <v>407</v>
      </c>
      <c r="T49" s="92" t="s">
        <v>80</v>
      </c>
      <c r="U49" s="92">
        <v>2607350</v>
      </c>
      <c r="V49" s="92">
        <v>472636.36363636359</v>
      </c>
      <c r="W49" s="92"/>
      <c r="X49" s="92">
        <f t="shared" si="3"/>
        <v>3079986.3636363638</v>
      </c>
      <c r="Y49" s="93" t="e">
        <f>VLOOKUP($B1316,[12]Data!$B$12:$AV$5335,47,FALSE)</f>
        <v>#N/A</v>
      </c>
      <c r="Z49" s="93"/>
      <c r="AA49" s="94"/>
      <c r="AB49" s="94"/>
      <c r="AC49" s="94"/>
      <c r="AD49" s="95">
        <f t="shared" si="4"/>
        <v>0</v>
      </c>
      <c r="AE49" s="96">
        <f t="shared" si="5"/>
        <v>-1</v>
      </c>
      <c r="AF49" s="147">
        <f>IF(LOWER(T49)="ILS",12,1)*X49/VLOOKUP($T49,CPC_USDConversion_xlTbl[[Currency2]:[Units/1 USD]],2,FALSE)</f>
        <v>41044.819995982019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101541.67315516755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43615</v>
      </c>
      <c r="AW49" s="152">
        <v>14738.73786407767</v>
      </c>
      <c r="AX49" s="152"/>
      <c r="AY49" s="153"/>
      <c r="AZ49" s="42"/>
      <c r="BA49" s="102"/>
      <c r="BB49" s="103" t="s">
        <v>562</v>
      </c>
      <c r="BC49" s="42"/>
      <c r="BD49" s="149">
        <v>2008000</v>
      </c>
      <c r="BE49" s="149">
        <v>502000</v>
      </c>
      <c r="BF49" s="149"/>
      <c r="BG49" s="92">
        <f t="shared" si="9"/>
        <v>2510000</v>
      </c>
      <c r="BH49" s="147">
        <f>IF(LOWER(T49)="ILS",12,1)*BG49/VLOOKUP($T49,CPC_USDConversion_xlTbl[[Currency2]:[Units/1 USD]],2,FALSE)</f>
        <v>33449.011140517548</v>
      </c>
      <c r="BI49" s="154">
        <f>BH49/VLOOKUP($S49,'CP$'!$B$5:$D$74,2,FALSE)</f>
        <v>82750.236373956068</v>
      </c>
      <c r="BJ49" s="104">
        <v>2000000</v>
      </c>
      <c r="BK49" s="104">
        <v>3500000</v>
      </c>
      <c r="BL49" s="105">
        <f t="shared" si="10"/>
        <v>0.84654595578197656</v>
      </c>
      <c r="BM49" s="105">
        <f t="shared" si="11"/>
        <v>0.15345404421802339</v>
      </c>
      <c r="BN49" s="105">
        <f t="shared" si="12"/>
        <v>0</v>
      </c>
      <c r="BO49" s="105" t="str">
        <f t="shared" si="13"/>
        <v/>
      </c>
      <c r="BP49" s="105" t="str">
        <f t="shared" si="14"/>
        <v/>
      </c>
      <c r="BQ49" s="105" t="str">
        <f t="shared" si="15"/>
        <v/>
      </c>
      <c r="BR49" s="91">
        <v>3</v>
      </c>
      <c r="BS49" s="91">
        <v>3</v>
      </c>
      <c r="BT49" s="91">
        <v>2</v>
      </c>
      <c r="BU49" s="91">
        <f>Q1316</f>
        <v>0</v>
      </c>
      <c r="BV49" s="91"/>
      <c r="BW49" s="91"/>
      <c r="BX49" s="91"/>
      <c r="BY49" s="91"/>
      <c r="BZ49" s="91" t="s">
        <v>563</v>
      </c>
      <c r="CA49" s="106" t="s">
        <v>568</v>
      </c>
      <c r="CB49" s="101">
        <v>1</v>
      </c>
      <c r="CC49" s="107">
        <f t="shared" si="16"/>
        <v>1</v>
      </c>
      <c r="CD49" s="107"/>
      <c r="CE49" s="152">
        <v>16042.48</v>
      </c>
      <c r="CF49" s="68"/>
      <c r="CG49" s="149">
        <v>2534687.8048780491</v>
      </c>
      <c r="CH49" s="147">
        <f>IF(LOWER(T49)="ILS",12,1)*CG49/VLOOKUP($T49,CPC_USDConversion_xlTbl[[Currency2]:[Units/1 USD]],2,FALSE)</f>
        <v>33778.008216374437</v>
      </c>
      <c r="CI49" s="155">
        <f t="shared" si="17"/>
        <v>41044.819995982019</v>
      </c>
      <c r="CJ49" s="155">
        <f t="shared" si="18"/>
        <v>7266.8117796075821</v>
      </c>
      <c r="CK49" s="104">
        <f t="shared" si="19"/>
        <v>0</v>
      </c>
      <c r="CL49" s="147">
        <f>CK49/VLOOKUP($T49,'USD Converstion'!$C$7:$D$174,2,FALSE)</f>
        <v>0</v>
      </c>
      <c r="CM49" s="108">
        <f t="shared" si="20"/>
        <v>0</v>
      </c>
      <c r="CN49" s="155">
        <f t="shared" si="21"/>
        <v>0</v>
      </c>
      <c r="CO49" s="155">
        <f t="shared" si="22"/>
        <v>0</v>
      </c>
      <c r="CP49" s="109">
        <f>IF(CN1316=0,0,AF1316)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AT1316</f>
        <v>0</v>
      </c>
      <c r="CU49" s="157"/>
      <c r="CV49" s="108">
        <f t="shared" si="24"/>
        <v>0</v>
      </c>
      <c r="CW49" s="108">
        <f t="shared" si="25"/>
        <v>0</v>
      </c>
      <c r="CX49" s="42">
        <f>IF(AY1316&gt;0,1,0)</f>
        <v>0</v>
      </c>
      <c r="DM49" t="e">
        <f>IF(LOWER(T49)="ILS",12,1)*Y49/VLOOKUP($T49,CPC_USDConversion_xlTbl[[Currency2]:[Units/1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2">
    <tabColor rgb="FF00FFFF"/>
  </sheetPr>
  <dimension ref="A1:DM2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86234.910325246936</v>
      </c>
      <c r="CI2" s="114">
        <f>SUM(CI12:CI12)</f>
        <v>116081.59933038495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117045</v>
      </c>
      <c r="C12" s="87">
        <v>61023</v>
      </c>
      <c r="D12" s="87">
        <v>34676</v>
      </c>
      <c r="E12" s="88" t="s">
        <v>994</v>
      </c>
      <c r="F12" s="112" t="s">
        <v>567</v>
      </c>
      <c r="G12" s="87" t="s">
        <v>995</v>
      </c>
      <c r="H12" s="87" t="s">
        <v>940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8" si="0">LEFT(CA12,3)</f>
        <v>E41</v>
      </c>
      <c r="O12" s="146">
        <v>42366</v>
      </c>
      <c r="P12" s="90">
        <f t="shared" ref="P12:P28" si="1">($D$5-O12)/365</f>
        <v>5.0136986301369859</v>
      </c>
      <c r="Q12" s="91" t="str">
        <f t="shared" ref="Q12:Q28" ca="1" si="2">Q12</f>
        <v/>
      </c>
      <c r="R12" s="42"/>
      <c r="S12" s="92" t="s">
        <v>411</v>
      </c>
      <c r="T12" s="92" t="s">
        <v>22</v>
      </c>
      <c r="U12" s="92">
        <v>82000</v>
      </c>
      <c r="V12" s="92">
        <v>13481.81818181818</v>
      </c>
      <c r="W12" s="92"/>
      <c r="X12" s="92">
        <f t="shared" ref="X12:X28" si="3">W12+V12+U12</f>
        <v>95481.818181818177</v>
      </c>
      <c r="Y12" s="93" t="e">
        <f>VLOOKUP($B66,[12]Data!$B$12:$AV$5335,47,FALSE)</f>
        <v>#N/A</v>
      </c>
      <c r="Z12" s="93"/>
      <c r="AA12" s="94"/>
      <c r="AB12" s="94"/>
      <c r="AC12" s="94"/>
      <c r="AD12" s="95">
        <f t="shared" ref="AD12:AD28" si="4">AC12+AB12+AA12</f>
        <v>0</v>
      </c>
      <c r="AE12" s="96">
        <f t="shared" ref="AE12:AE28" si="5">IFERROR(AD12/X12-1,"")</f>
        <v>-1</v>
      </c>
      <c r="AF12" s="147">
        <f>IF(LOWER(T12)="ILS",12,1)*X12/VLOOKUP($T12,CPC_USDConversion_xlTbl[[Currency2]:[Units/1 USD]],2,FALSE)</f>
        <v>116081.59933038495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224536.37435313049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8" si="6">IFERROR(AO12/AM12,"")</f>
        <v/>
      </c>
      <c r="AQ12" s="149">
        <f t="shared" ref="AQ12:AQ28" si="7">AO12*CC12</f>
        <v>0</v>
      </c>
      <c r="AR12" s="149"/>
      <c r="AS12" s="150">
        <f t="shared" ref="AS12:AS28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16614.65048543689</v>
      </c>
      <c r="AX12" s="152"/>
      <c r="AY12" s="153"/>
      <c r="AZ12" s="42"/>
      <c r="BA12" s="102" t="s">
        <v>996</v>
      </c>
      <c r="BB12" s="103" t="s">
        <v>562</v>
      </c>
      <c r="BC12" s="42"/>
      <c r="BD12" s="149">
        <v>47200</v>
      </c>
      <c r="BE12" s="149">
        <v>11800</v>
      </c>
      <c r="BF12" s="149"/>
      <c r="BG12" s="92">
        <f t="shared" ref="BG12:BG28" si="9">BF12+BE12+BD12</f>
        <v>59000</v>
      </c>
      <c r="BH12" s="147">
        <f>IF(LOWER(T12)="ILS",12,1)*BG12/VLOOKUP($T12,CPC_USDConversion_xlTbl[[Currency2]:[Units/1 USD]],2,FALSE)</f>
        <v>71728.989779510463</v>
      </c>
      <c r="BI12" s="154">
        <f>BH12/VLOOKUP($S12,'CP$'!$B$5:$D$74,2,FALSE)</f>
        <v>138745.22227476121</v>
      </c>
      <c r="BJ12" s="104">
        <v>57000</v>
      </c>
      <c r="BK12" s="104">
        <v>80000</v>
      </c>
      <c r="BL12" s="105">
        <f t="shared" ref="BL12:BL28" si="10">IFERROR(U12/X12,"")</f>
        <v>0.85880224697705421</v>
      </c>
      <c r="BM12" s="105">
        <f t="shared" ref="BM12:BM28" si="11">IFERROR(V12/X12,"")</f>
        <v>0.14119775302294582</v>
      </c>
      <c r="BN12" s="105">
        <f t="shared" ref="BN12:BN28" si="12">IFERROR(W12/X12,"")</f>
        <v>0</v>
      </c>
      <c r="BO12" s="105" t="str">
        <f t="shared" ref="BO12:BO28" si="13">IFERROR(AA12/AD12,"")</f>
        <v/>
      </c>
      <c r="BP12" s="105" t="str">
        <f t="shared" ref="BP12:BP28" si="14">IFERROR(AB12/AD12,"")</f>
        <v/>
      </c>
      <c r="BQ12" s="105" t="str">
        <f t="shared" ref="BQ12:BQ28" si="15">IFERROR(AC12/AD12,"")</f>
        <v/>
      </c>
      <c r="BR12" s="91">
        <v>4</v>
      </c>
      <c r="BS12" s="91">
        <v>5</v>
      </c>
      <c r="BT12" s="91">
        <v>5</v>
      </c>
      <c r="BU12" s="91">
        <f>Q66</f>
        <v>0</v>
      </c>
      <c r="BV12" s="91"/>
      <c r="BW12" s="91"/>
      <c r="BX12" s="91"/>
      <c r="BY12" s="91"/>
      <c r="BZ12" s="91" t="s">
        <v>636</v>
      </c>
      <c r="CA12" s="106" t="s">
        <v>570</v>
      </c>
      <c r="CB12" s="101">
        <v>1</v>
      </c>
      <c r="CC12" s="107">
        <f t="shared" ref="CC12:CC28" si="16">IF(P12&gt;1,1,P12)*CB12</f>
        <v>1</v>
      </c>
      <c r="CD12" s="107"/>
      <c r="CE12" s="152">
        <v>19155.2</v>
      </c>
      <c r="CF12" s="68"/>
      <c r="CG12" s="149">
        <v>70931.707317073175</v>
      </c>
      <c r="CH12" s="147">
        <f>IF(LOWER(T12)="ILS",12,1)*CG12/VLOOKUP($T12,CPC_USDConversion_xlTbl[[Currency2]:[Units/1 USD]],2,FALSE)</f>
        <v>86234.910325246936</v>
      </c>
      <c r="CI12" s="155">
        <f t="shared" ref="CI12:CI28" si="17">AF12</f>
        <v>116081.59933038495</v>
      </c>
      <c r="CJ12" s="155">
        <f t="shared" ref="CJ12:CJ28" si="18">IFERROR(CI12-CH12,"")</f>
        <v>29846.689005138018</v>
      </c>
      <c r="CK12" s="104">
        <f t="shared" ref="CK12:CK28" si="19">ROUND(AN12*CC12,-2)</f>
        <v>0</v>
      </c>
      <c r="CL12" s="147">
        <f>CK12/VLOOKUP($T12,'USD Converstion'!$C$7:$D$174,2,FALSE)</f>
        <v>0</v>
      </c>
      <c r="CM12" s="108">
        <f t="shared" ref="CM12:CM28" si="20">IF(AD12&gt;X12,1,0)</f>
        <v>0</v>
      </c>
      <c r="CN12" s="155">
        <f t="shared" ref="CN12:CN28" si="21">IF(CM12&gt;0,AG12,0)</f>
        <v>0</v>
      </c>
      <c r="CO12" s="155">
        <f t="shared" ref="CO12:CO28" si="22">IF(CM12=0,0,AF12)</f>
        <v>0</v>
      </c>
      <c r="CP12" s="109">
        <f>IF(CN66=0,0,AF66)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8" si="23">AT12</f>
        <v>0</v>
      </c>
      <c r="CT12" s="152">
        <f>AT66</f>
        <v>0</v>
      </c>
      <c r="CU12" s="157"/>
      <c r="CV12" s="108">
        <f t="shared" ref="CV12:CV28" si="24">IF(AX12&gt;0,1,0)</f>
        <v>0</v>
      </c>
      <c r="CW12" s="108">
        <f t="shared" ref="CW12:CW28" si="25">IF(AY12&gt;0,1,0)</f>
        <v>0</v>
      </c>
      <c r="CX12" s="42">
        <f>IF(AY66&gt;0,1,0)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114510</v>
      </c>
      <c r="C13" s="87">
        <v>52988</v>
      </c>
      <c r="D13" s="87">
        <v>25522</v>
      </c>
      <c r="E13" s="88" t="s">
        <v>997</v>
      </c>
      <c r="F13" s="112" t="s">
        <v>567</v>
      </c>
      <c r="G13" s="87" t="s">
        <v>995</v>
      </c>
      <c r="H13" s="87" t="s">
        <v>940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43009</v>
      </c>
      <c r="P13" s="90">
        <f t="shared" si="1"/>
        <v>3.2520547945205478</v>
      </c>
      <c r="Q13" s="91" t="str">
        <f t="shared" ca="1" si="2"/>
        <v/>
      </c>
      <c r="R13" s="42"/>
      <c r="S13" s="92" t="s">
        <v>408</v>
      </c>
      <c r="T13" s="92" t="s">
        <v>22</v>
      </c>
      <c r="U13" s="92">
        <v>89500</v>
      </c>
      <c r="V13" s="92">
        <v>14845.45454545454</v>
      </c>
      <c r="W13" s="92"/>
      <c r="X13" s="92">
        <f t="shared" si="3"/>
        <v>104345.45454545454</v>
      </c>
      <c r="Y13" s="93" t="e">
        <f>VLOOKUP($B70,[12]Data!$B$12:$AV$5335,47,FALSE)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126857.52614625903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257539.07286634127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/>
      <c r="BB13" s="103" t="s">
        <v>562</v>
      </c>
      <c r="BC13" s="42"/>
      <c r="BD13" s="149">
        <v>60000</v>
      </c>
      <c r="BE13" s="149">
        <v>15000</v>
      </c>
      <c r="BF13" s="149"/>
      <c r="BG13" s="92">
        <f t="shared" si="9"/>
        <v>75000</v>
      </c>
      <c r="BH13" s="147">
        <f>IF(LOWER(T13)="ILS",12,1)*BG13/VLOOKUP($T13,CPC_USDConversion_xlTbl[[Currency2]:[Units/1 USD]],2,FALSE)</f>
        <v>91180.919211242115</v>
      </c>
      <c r="BI13" s="154">
        <f>BH13/VLOOKUP($S13,'CP$'!$B$5:$D$74,2,FALSE)</f>
        <v>185110.41567758456</v>
      </c>
      <c r="BJ13" s="104">
        <v>66000</v>
      </c>
      <c r="BK13" s="104">
        <v>82000</v>
      </c>
      <c r="BL13" s="105">
        <f t="shared" si="10"/>
        <v>0.85772782714758666</v>
      </c>
      <c r="BM13" s="105">
        <f t="shared" si="11"/>
        <v>0.14227217285241325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5</v>
      </c>
      <c r="BS13" s="91">
        <v>5</v>
      </c>
      <c r="BT13" s="91">
        <v>5</v>
      </c>
      <c r="BU13" s="91">
        <f>Q70</f>
        <v>0</v>
      </c>
      <c r="BV13" s="91"/>
      <c r="BW13" s="91"/>
      <c r="BX13" s="91"/>
      <c r="BY13" s="91"/>
      <c r="BZ13" s="91" t="s">
        <v>636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22627.08</v>
      </c>
      <c r="CF13" s="68"/>
      <c r="CG13" s="149">
        <v>78248.780487804892</v>
      </c>
      <c r="CH13" s="147">
        <f>IF(LOWER(T13)="ILS",12,1)*CG13/VLOOKUP($T13,CPC_USDConversion_xlTbl[[Currency2]:[Units/1 USD]],2,FALSE)</f>
        <v>95130.609760490071</v>
      </c>
      <c r="CI13" s="155">
        <f t="shared" si="17"/>
        <v>126857.52614625903</v>
      </c>
      <c r="CJ13" s="155">
        <f t="shared" si="18"/>
        <v>31726.916385768956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IF(CN70=0,0,AF70)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AT70</f>
        <v>0</v>
      </c>
      <c r="CU13" s="157"/>
      <c r="CV13" s="108">
        <f t="shared" si="24"/>
        <v>0</v>
      </c>
      <c r="CW13" s="108">
        <f t="shared" si="25"/>
        <v>0</v>
      </c>
      <c r="CX13" s="42">
        <f>IF(AY70&gt;0,1,0)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134711</v>
      </c>
      <c r="C14" s="87">
        <v>99417</v>
      </c>
      <c r="D14" s="87">
        <v>34733</v>
      </c>
      <c r="E14" s="88" t="s">
        <v>998</v>
      </c>
      <c r="F14" s="112" t="s">
        <v>567</v>
      </c>
      <c r="G14" s="87" t="s">
        <v>999</v>
      </c>
      <c r="H14" s="87" t="s">
        <v>940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E51</v>
      </c>
      <c r="O14" s="146">
        <v>43527</v>
      </c>
      <c r="P14" s="90">
        <f t="shared" si="1"/>
        <v>1.832876712328767</v>
      </c>
      <c r="Q14" s="91" t="str">
        <f t="shared" ca="1" si="2"/>
        <v/>
      </c>
      <c r="R14" s="42"/>
      <c r="S14" s="92" t="s">
        <v>411</v>
      </c>
      <c r="T14" s="92" t="s">
        <v>22</v>
      </c>
      <c r="U14" s="92">
        <v>45500</v>
      </c>
      <c r="V14" s="92">
        <v>6845.454545454545</v>
      </c>
      <c r="W14" s="92"/>
      <c r="X14" s="92">
        <f t="shared" si="3"/>
        <v>52345.454545454544</v>
      </c>
      <c r="Y14" s="93" t="e">
        <f>VLOOKUP($B73,[12]Data!$B$12:$AV$5335,47,FALSE)</f>
        <v>#N/A</v>
      </c>
      <c r="Z14" s="93" t="e">
        <f>VLOOKUP($B73,[12]Data!$B$12:$AV$5335,41,FALSE)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63638.755493131161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123096.30044038137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6972.8058252427181</v>
      </c>
      <c r="AX14" s="152"/>
      <c r="AY14" s="153"/>
      <c r="AZ14" s="42"/>
      <c r="BA14" s="102" t="s">
        <v>1000</v>
      </c>
      <c r="BB14" s="103" t="s">
        <v>562</v>
      </c>
      <c r="BC14" s="42"/>
      <c r="BD14" s="149">
        <v>20000</v>
      </c>
      <c r="BE14" s="149">
        <v>5000</v>
      </c>
      <c r="BF14" s="149"/>
      <c r="BG14" s="92">
        <f t="shared" si="9"/>
        <v>25000</v>
      </c>
      <c r="BH14" s="147">
        <f>IF(LOWER(T14)="ILS",12,1)*BG14/VLOOKUP($T14,CPC_USDConversion_xlTbl[[Currency2]:[Units/1 USD]],2,FALSE)</f>
        <v>30393.639737080703</v>
      </c>
      <c r="BI14" s="154">
        <f>BH14/VLOOKUP($S14,'CP$'!$B$5:$D$74,2,FALSE)</f>
        <v>58790.348421508985</v>
      </c>
      <c r="BJ14" s="104">
        <v>45000</v>
      </c>
      <c r="BK14" s="104">
        <v>65000</v>
      </c>
      <c r="BL14" s="105">
        <f t="shared" si="10"/>
        <v>0.86922542549496351</v>
      </c>
      <c r="BM14" s="105">
        <f t="shared" si="11"/>
        <v>0.13077457450503646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5</v>
      </c>
      <c r="BT14" s="91">
        <v>5</v>
      </c>
      <c r="BU14" s="91">
        <f>Q73</f>
        <v>0</v>
      </c>
      <c r="BV14" s="91"/>
      <c r="BW14" s="91"/>
      <c r="BX14" s="91"/>
      <c r="BY14" s="91"/>
      <c r="BZ14" s="91" t="s">
        <v>636</v>
      </c>
      <c r="CA14" s="106" t="s">
        <v>568</v>
      </c>
      <c r="CB14" s="101">
        <v>1</v>
      </c>
      <c r="CC14" s="107">
        <f t="shared" si="16"/>
        <v>1</v>
      </c>
      <c r="CD14" s="107"/>
      <c r="CE14" s="152">
        <v>7901.52</v>
      </c>
      <c r="CF14" s="68"/>
      <c r="CG14" s="149">
        <v>29468.292682926829</v>
      </c>
      <c r="CH14" s="147">
        <f>IF(LOWER(T14)="ILS",12,1)*CG14/VLOOKUP($T14,CPC_USDConversion_xlTbl[[Currency2]:[Units/1 USD]],2,FALSE)</f>
        <v>35825.946858869174</v>
      </c>
      <c r="CI14" s="155">
        <f t="shared" si="17"/>
        <v>63638.755493131161</v>
      </c>
      <c r="CJ14" s="155">
        <f t="shared" si="18"/>
        <v>27812.808634261986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IF(CN73=0,0,AF73)</f>
        <v>0</v>
      </c>
      <c r="CQ14" s="110" t="s">
        <v>588</v>
      </c>
      <c r="CR14" s="155">
        <f>AM14/VLOOKUP(T14,'USD Converstion'!$C$7:$D$174,2,FALSE)</f>
        <v>0</v>
      </c>
      <c r="CS14" s="156">
        <f t="shared" si="23"/>
        <v>0</v>
      </c>
      <c r="CT14" s="152">
        <f>AT73</f>
        <v>0</v>
      </c>
      <c r="CU14" s="157"/>
      <c r="CV14" s="108">
        <f t="shared" si="24"/>
        <v>0</v>
      </c>
      <c r="CW14" s="108">
        <f t="shared" si="25"/>
        <v>0</v>
      </c>
      <c r="CX14" s="42">
        <f>IF(AY73&gt;0,1,0)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115697</v>
      </c>
      <c r="C15" s="87">
        <v>30403</v>
      </c>
      <c r="D15" s="87"/>
      <c r="E15" s="88" t="s">
        <v>1001</v>
      </c>
      <c r="F15" s="112" t="s">
        <v>1002</v>
      </c>
      <c r="G15" s="87" t="s">
        <v>995</v>
      </c>
      <c r="H15" s="87" t="s">
        <v>940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40087</v>
      </c>
      <c r="P15" s="90">
        <f t="shared" si="1"/>
        <v>11.257534246575343</v>
      </c>
      <c r="Q15" s="91" t="str">
        <f t="shared" ca="1" si="2"/>
        <v/>
      </c>
      <c r="R15" s="42"/>
      <c r="S15" s="92" t="s">
        <v>387</v>
      </c>
      <c r="T15" s="92" t="s">
        <v>22</v>
      </c>
      <c r="U15" s="92">
        <v>102000</v>
      </c>
      <c r="V15" s="92">
        <v>17118.18181818182</v>
      </c>
      <c r="W15" s="92"/>
      <c r="X15" s="92">
        <f t="shared" si="3"/>
        <v>119118.18181818182</v>
      </c>
      <c r="Y15" s="93" t="e">
        <f>VLOOKUP($B283,[12]Data!$B$12:$AV$5335,47,FALSE)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144817.40417271582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328472.84907697246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17127.514563106801</v>
      </c>
      <c r="AX15" s="152"/>
      <c r="AY15" s="153"/>
      <c r="AZ15" s="42"/>
      <c r="BA15" s="102"/>
      <c r="BB15" s="103" t="s">
        <v>562</v>
      </c>
      <c r="BC15" s="42"/>
      <c r="BD15" s="149">
        <v>72750</v>
      </c>
      <c r="BE15" s="149">
        <v>18200</v>
      </c>
      <c r="BF15" s="149"/>
      <c r="BG15" s="92">
        <f t="shared" si="9"/>
        <v>90950</v>
      </c>
      <c r="BH15" s="147">
        <f>IF(LOWER(T15)="ILS",12,1)*BG15/VLOOKUP($T15,CPC_USDConversion_xlTbl[[Currency2]:[Units/1 USD]],2,FALSE)</f>
        <v>110572.0613634996</v>
      </c>
      <c r="BI15" s="154">
        <f>BH15/VLOOKUP($S15,'CP$'!$B$5:$D$74,2,FALSE)</f>
        <v>250798.03240407314</v>
      </c>
      <c r="BJ15" s="104">
        <v>65000</v>
      </c>
      <c r="BK15" s="104">
        <v>95000</v>
      </c>
      <c r="BL15" s="105">
        <f t="shared" si="10"/>
        <v>0.85629245211020377</v>
      </c>
      <c r="BM15" s="105">
        <f t="shared" si="11"/>
        <v>0.14370754788979623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>
        <v>4</v>
      </c>
      <c r="BU15" s="91">
        <f>Q283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67162.92</v>
      </c>
      <c r="CF15" s="68"/>
      <c r="CG15" s="149">
        <v>90443.902439024401</v>
      </c>
      <c r="CH15" s="147">
        <f>IF(LOWER(T15)="ILS",12,1)*CG15/VLOOKUP($T15,CPC_USDConversion_xlTbl[[Currency2]:[Units/1 USD]],2,FALSE)</f>
        <v>109956.7754858953</v>
      </c>
      <c r="CI15" s="155">
        <f t="shared" si="17"/>
        <v>144817.40417271582</v>
      </c>
      <c r="CJ15" s="155">
        <f t="shared" si="18"/>
        <v>34860.628686820521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IF(CN283=0,0,AF283)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AT283</f>
        <v>0</v>
      </c>
      <c r="CU15" s="157"/>
      <c r="CV15" s="108">
        <f t="shared" si="24"/>
        <v>0</v>
      </c>
      <c r="CW15" s="108">
        <f t="shared" si="25"/>
        <v>0</v>
      </c>
      <c r="CX15" s="42">
        <f>IF(AY283&gt;0,1,0)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116195</v>
      </c>
      <c r="C16" s="87">
        <v>46881</v>
      </c>
      <c r="D16" s="87">
        <v>120884</v>
      </c>
      <c r="E16" s="88" t="s">
        <v>1003</v>
      </c>
      <c r="F16" s="112" t="s">
        <v>980</v>
      </c>
      <c r="G16" s="87" t="s">
        <v>995</v>
      </c>
      <c r="H16" s="87" t="s">
        <v>940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43017</v>
      </c>
      <c r="P16" s="90">
        <f t="shared" si="1"/>
        <v>3.2301369863013698</v>
      </c>
      <c r="Q16" s="91" t="str">
        <f t="shared" ca="1" si="2"/>
        <v/>
      </c>
      <c r="R16" s="42"/>
      <c r="S16" s="92" t="s">
        <v>387</v>
      </c>
      <c r="T16" s="92" t="s">
        <v>22</v>
      </c>
      <c r="U16" s="92">
        <v>64500</v>
      </c>
      <c r="V16" s="92">
        <v>10300</v>
      </c>
      <c r="W16" s="92"/>
      <c r="X16" s="92">
        <f t="shared" si="3"/>
        <v>74800</v>
      </c>
      <c r="Y16" s="93" t="e">
        <f>VLOOKUP($B316,[12]Data!$B$12:$AV$5335,47,FALSE)</f>
        <v>#N/A</v>
      </c>
      <c r="Z16" s="93" t="e">
        <f>VLOOKUP($B316,[12]Data!$B$12:$AV$5335,41,FALSE)</f>
        <v>#N/A</v>
      </c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90937.770093345462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206263.80235101341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43615</v>
      </c>
      <c r="AW16" s="152">
        <v>14738.73786407767</v>
      </c>
      <c r="AX16" s="152"/>
      <c r="AY16" s="153"/>
      <c r="AZ16" s="42"/>
      <c r="BA16" s="102" t="s">
        <v>1004</v>
      </c>
      <c r="BB16" s="103" t="s">
        <v>562</v>
      </c>
      <c r="BC16" s="42"/>
      <c r="BD16" s="149">
        <v>38000</v>
      </c>
      <c r="BE16" s="149">
        <v>9500</v>
      </c>
      <c r="BF16" s="149"/>
      <c r="BG16" s="92">
        <f t="shared" si="9"/>
        <v>47500</v>
      </c>
      <c r="BH16" s="147">
        <f>IF(LOWER(T16)="ILS",12,1)*BG16/VLOOKUP($T16,CPC_USDConversion_xlTbl[[Currency2]:[Units/1 USD]],2,FALSE)</f>
        <v>57747.915500453339</v>
      </c>
      <c r="BI16" s="154">
        <f>BH16/VLOOKUP($S16,'CP$'!$B$5:$D$74,2,FALSE)</f>
        <v>130983.0295678227</v>
      </c>
      <c r="BJ16" s="104">
        <v>40000</v>
      </c>
      <c r="BK16" s="104">
        <v>60000</v>
      </c>
      <c r="BL16" s="105">
        <f t="shared" si="10"/>
        <v>0.86229946524064172</v>
      </c>
      <c r="BM16" s="105">
        <f t="shared" si="11"/>
        <v>0.13770053475935828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3</v>
      </c>
      <c r="BT16" s="91">
        <v>4</v>
      </c>
      <c r="BU16" s="91">
        <f>Q316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11852.28</v>
      </c>
      <c r="CF16" s="68"/>
      <c r="CG16" s="149">
        <v>48980.487804878052</v>
      </c>
      <c r="CH16" s="147">
        <f>IF(LOWER(T16)="ILS",12,1)*CG16/VLOOKUP($T16,CPC_USDConversion_xlTbl[[Currency2]:[Units/1 USD]],2,FALSE)</f>
        <v>59547.812019517536</v>
      </c>
      <c r="CI16" s="155">
        <f t="shared" si="17"/>
        <v>90937.770093345462</v>
      </c>
      <c r="CJ16" s="155">
        <f t="shared" si="18"/>
        <v>31389.958073827926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IF(CN316=0,0,AF316)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AT316</f>
        <v>0</v>
      </c>
      <c r="CU16" s="157"/>
      <c r="CV16" s="108">
        <f t="shared" si="24"/>
        <v>0</v>
      </c>
      <c r="CW16" s="108">
        <f t="shared" si="25"/>
        <v>0</v>
      </c>
      <c r="CX16" s="42">
        <f>IF(AY316&gt;0,1,0)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13708</v>
      </c>
      <c r="C17" s="87">
        <v>82683</v>
      </c>
      <c r="D17" s="87">
        <v>76415</v>
      </c>
      <c r="E17" s="88" t="s">
        <v>1005</v>
      </c>
      <c r="F17" s="112" t="s">
        <v>567</v>
      </c>
      <c r="G17" s="87" t="s">
        <v>995</v>
      </c>
      <c r="H17" s="87" t="s">
        <v>940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43770</v>
      </c>
      <c r="P17" s="90">
        <f t="shared" si="1"/>
        <v>1.167123287671233</v>
      </c>
      <c r="Q17" s="91" t="str">
        <f t="shared" ca="1" si="2"/>
        <v/>
      </c>
      <c r="R17" s="42"/>
      <c r="S17" s="92" t="s">
        <v>394</v>
      </c>
      <c r="T17" s="92" t="s">
        <v>88</v>
      </c>
      <c r="U17" s="92">
        <v>299500</v>
      </c>
      <c r="V17" s="92">
        <v>53027.272727272721</v>
      </c>
      <c r="W17" s="92"/>
      <c r="X17" s="92">
        <f t="shared" si="3"/>
        <v>352527.27272727271</v>
      </c>
      <c r="Y17" s="93" t="e">
        <f>VLOOKUP($B321,[12]Data!$B$12:$AV$5335,47,FALSE)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94248.097353104604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190514.45421060277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/>
      <c r="AW17" s="152"/>
      <c r="AX17" s="152"/>
      <c r="AY17" s="153"/>
      <c r="AZ17" s="42"/>
      <c r="BA17" s="102"/>
      <c r="BB17" s="103" t="s">
        <v>562</v>
      </c>
      <c r="BC17" s="42"/>
      <c r="BD17" s="149">
        <v>232000</v>
      </c>
      <c r="BE17" s="149">
        <v>58000</v>
      </c>
      <c r="BF17" s="149"/>
      <c r="BG17" s="92">
        <f t="shared" si="9"/>
        <v>290000</v>
      </c>
      <c r="BH17" s="147">
        <f>IF(LOWER(T17)="ILS",12,1)*BG17/VLOOKUP($T17,CPC_USDConversion_xlTbl[[Currency2]:[Units/1 USD]],2,FALSE)</f>
        <v>77531.443229770419</v>
      </c>
      <c r="BI17" s="154">
        <f>BH17/VLOOKUP($S17,'CP$'!$B$5:$D$74,2,FALSE)</f>
        <v>156723.17007886505</v>
      </c>
      <c r="BJ17" s="104">
        <v>260000</v>
      </c>
      <c r="BK17" s="104">
        <v>360000</v>
      </c>
      <c r="BL17" s="105">
        <f t="shared" si="10"/>
        <v>0.84957965856929196</v>
      </c>
      <c r="BM17" s="105">
        <f t="shared" si="11"/>
        <v>0.15042034143070812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/>
      <c r="BS17" s="91"/>
      <c r="BT17" s="91">
        <v>3</v>
      </c>
      <c r="BU17" s="91">
        <f>Q321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/>
      <c r="CF17" s="68"/>
      <c r="CG17" s="149">
        <v>283126.8292682927</v>
      </c>
      <c r="CH17" s="147">
        <f>IF(LOWER(T17)="ILS",12,1)*CG17/VLOOKUP($T17,CPC_USDConversion_xlTbl[[Currency2]:[Units/1 USD]],2,FALSE)</f>
        <v>75693.902380136322</v>
      </c>
      <c r="CI17" s="155">
        <f t="shared" si="17"/>
        <v>94248.097353104604</v>
      </c>
      <c r="CJ17" s="155">
        <f t="shared" si="18"/>
        <v>18554.194972968282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IF(CN321=0,0,AF321)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AT321</f>
        <v>0</v>
      </c>
      <c r="CU17" s="157"/>
      <c r="CV17" s="108">
        <f t="shared" si="24"/>
        <v>0</v>
      </c>
      <c r="CW17" s="108">
        <f t="shared" si="25"/>
        <v>0</v>
      </c>
      <c r="CX17" s="42">
        <f>IF(AY321&gt;0,1,0)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112281</v>
      </c>
      <c r="C18" s="87">
        <v>111968</v>
      </c>
      <c r="D18" s="87">
        <v>26638</v>
      </c>
      <c r="E18" s="88" t="s">
        <v>1006</v>
      </c>
      <c r="F18" s="112" t="s">
        <v>567</v>
      </c>
      <c r="G18" s="87" t="s">
        <v>995</v>
      </c>
      <c r="H18" s="87" t="s">
        <v>940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43422</v>
      </c>
      <c r="P18" s="90">
        <f t="shared" si="1"/>
        <v>2.1205479452054794</v>
      </c>
      <c r="Q18" s="91" t="str">
        <f t="shared" ca="1" si="2"/>
        <v/>
      </c>
      <c r="R18" s="42"/>
      <c r="S18" s="92" t="s">
        <v>381</v>
      </c>
      <c r="T18" s="92" t="s">
        <v>104</v>
      </c>
      <c r="U18" s="92">
        <v>1572000</v>
      </c>
      <c r="V18" s="92">
        <v>284390.90909090912</v>
      </c>
      <c r="W18" s="92"/>
      <c r="X18" s="92">
        <f t="shared" si="3"/>
        <v>1856390.9090909092</v>
      </c>
      <c r="Y18" s="93" t="e">
        <f>VLOOKUP($B336,[12]Data!$B$12:$AV$5335,47,FALSE)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86682.237814422755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177809.53259773468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17127.514563106801</v>
      </c>
      <c r="AX18" s="152"/>
      <c r="AY18" s="153"/>
      <c r="AZ18" s="42"/>
      <c r="BA18" s="102" t="s">
        <v>641</v>
      </c>
      <c r="BB18" s="103" t="s">
        <v>562</v>
      </c>
      <c r="BC18" s="42"/>
      <c r="BD18" s="149">
        <v>1200000</v>
      </c>
      <c r="BE18" s="149">
        <v>300000</v>
      </c>
      <c r="BF18" s="149"/>
      <c r="BG18" s="92">
        <f t="shared" si="9"/>
        <v>1500000</v>
      </c>
      <c r="BH18" s="147">
        <f>IF(LOWER(T18)="ILS",12,1)*BG18/VLOOKUP($T18,CPC_USDConversion_xlTbl[[Currency2]:[Units/1 USD]],2,FALSE)</f>
        <v>70040.935928364197</v>
      </c>
      <c r="BI18" s="154">
        <f>BH18/VLOOKUP($S18,'CP$'!$B$5:$D$74,2,FALSE)</f>
        <v>143673.5644364981</v>
      </c>
      <c r="BJ18" s="104">
        <v>1500000</v>
      </c>
      <c r="BK18" s="104">
        <v>2700000</v>
      </c>
      <c r="BL18" s="105">
        <f t="shared" si="10"/>
        <v>0.84680440542009661</v>
      </c>
      <c r="BM18" s="105">
        <f t="shared" si="11"/>
        <v>0.15319559457990334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4</v>
      </c>
      <c r="BT18" s="91">
        <v>4</v>
      </c>
      <c r="BU18" s="91">
        <f>Q336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19753.8</v>
      </c>
      <c r="CF18" s="68"/>
      <c r="CG18" s="149">
        <v>1524590.243902439</v>
      </c>
      <c r="CH18" s="147">
        <f>IF(LOWER(T18)="ILS",12,1)*CG18/VLOOKUP($T18,CPC_USDConversion_xlTbl[[Currency2]:[Units/1 USD]],2,FALSE)</f>
        <v>71189.151726786586</v>
      </c>
      <c r="CI18" s="155">
        <f t="shared" si="17"/>
        <v>86682.237814422755</v>
      </c>
      <c r="CJ18" s="155">
        <f t="shared" si="18"/>
        <v>15493.086087636169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IF(CN336=0,0,AF336)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AT336</f>
        <v>0</v>
      </c>
      <c r="CU18" s="157"/>
      <c r="CV18" s="108">
        <f t="shared" si="24"/>
        <v>0</v>
      </c>
      <c r="CW18" s="108">
        <f t="shared" si="25"/>
        <v>0</v>
      </c>
      <c r="CX18" s="42">
        <f>IF(AY336&gt;0,1,0)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136882</v>
      </c>
      <c r="C19" s="87">
        <v>106689</v>
      </c>
      <c r="D19" s="87"/>
      <c r="E19" s="88" t="s">
        <v>1007</v>
      </c>
      <c r="F19" s="112" t="s">
        <v>1008</v>
      </c>
      <c r="G19" s="87" t="s">
        <v>995</v>
      </c>
      <c r="H19" s="87" t="s">
        <v>940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39264</v>
      </c>
      <c r="P19" s="90">
        <f t="shared" si="1"/>
        <v>13.512328767123288</v>
      </c>
      <c r="Q19" s="91" t="str">
        <f t="shared" ca="1" si="2"/>
        <v/>
      </c>
      <c r="R19" s="42"/>
      <c r="S19" s="92" t="s">
        <v>381</v>
      </c>
      <c r="T19" s="92" t="s">
        <v>104</v>
      </c>
      <c r="U19" s="92">
        <v>2029500</v>
      </c>
      <c r="V19" s="92">
        <v>367572.72727272718</v>
      </c>
      <c r="W19" s="92"/>
      <c r="X19" s="92">
        <f t="shared" si="3"/>
        <v>2397072.7272727271</v>
      </c>
      <c r="Y19" s="93" t="e">
        <f>VLOOKUP($B338,[12]Data!$B$12:$AV$5335,47,FALSE)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111928.81153769219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229597.3219605269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42858</v>
      </c>
      <c r="AW19" s="152">
        <v>19558.902912621361</v>
      </c>
      <c r="AX19" s="152"/>
      <c r="AY19" s="153"/>
      <c r="AZ19" s="42"/>
      <c r="BA19" s="102"/>
      <c r="BB19" s="103" t="s">
        <v>562</v>
      </c>
      <c r="BC19" s="42"/>
      <c r="BD19" s="149">
        <v>1616000</v>
      </c>
      <c r="BE19" s="149">
        <v>404000</v>
      </c>
      <c r="BF19" s="149"/>
      <c r="BG19" s="92">
        <f t="shared" si="9"/>
        <v>2020000</v>
      </c>
      <c r="BH19" s="147">
        <f>IF(LOWER(T19)="ILS",12,1)*BG19/VLOOKUP($T19,CPC_USDConversion_xlTbl[[Currency2]:[Units/1 USD]],2,FALSE)</f>
        <v>94321.793716863787</v>
      </c>
      <c r="BI19" s="154">
        <f>BH19/VLOOKUP($S19,'CP$'!$B$5:$D$74,2,FALSE)</f>
        <v>193480.40010781743</v>
      </c>
      <c r="BJ19" s="104">
        <v>1500000</v>
      </c>
      <c r="BK19" s="104">
        <v>2700000</v>
      </c>
      <c r="BL19" s="105">
        <f t="shared" si="10"/>
        <v>0.84665766578933399</v>
      </c>
      <c r="BM19" s="105">
        <f t="shared" si="11"/>
        <v>0.15334233421066601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3</v>
      </c>
      <c r="BS19" s="91">
        <v>2</v>
      </c>
      <c r="BT19" s="91">
        <v>4</v>
      </c>
      <c r="BU19" s="91">
        <f>Q338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5626.84</v>
      </c>
      <c r="CF19" s="68"/>
      <c r="CG19" s="149">
        <v>1970931.7073170729</v>
      </c>
      <c r="CH19" s="147">
        <f>IF(LOWER(T19)="ILS",12,1)*CG19/VLOOKUP($T19,CPC_USDConversion_xlTbl[[Currency2]:[Units/1 USD]],2,FALSE)</f>
        <v>92030.600954251029</v>
      </c>
      <c r="CI19" s="155">
        <f t="shared" si="17"/>
        <v>111928.81153769219</v>
      </c>
      <c r="CJ19" s="155">
        <f t="shared" si="18"/>
        <v>19898.210583441163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IF(CN338=0,0,AF338)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AT338</f>
        <v>0</v>
      </c>
      <c r="CU19" s="157"/>
      <c r="CV19" s="108">
        <f t="shared" si="24"/>
        <v>0</v>
      </c>
      <c r="CW19" s="108">
        <f t="shared" si="25"/>
        <v>0</v>
      </c>
      <c r="CX19" s="42">
        <f>IF(AY338&gt;0,1,0)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120575</v>
      </c>
      <c r="C20" s="87">
        <v>37549</v>
      </c>
      <c r="D20" s="87">
        <v>112902</v>
      </c>
      <c r="E20" s="88" t="s">
        <v>1009</v>
      </c>
      <c r="F20" s="112" t="s">
        <v>1010</v>
      </c>
      <c r="G20" s="87" t="s">
        <v>995</v>
      </c>
      <c r="H20" s="87" t="s">
        <v>940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42705</v>
      </c>
      <c r="P20" s="90">
        <f t="shared" si="1"/>
        <v>4.0849315068493155</v>
      </c>
      <c r="Q20" s="91" t="str">
        <f t="shared" ca="1" si="2"/>
        <v/>
      </c>
      <c r="R20" s="42"/>
      <c r="S20" s="92" t="s">
        <v>381</v>
      </c>
      <c r="T20" s="92" t="s">
        <v>104</v>
      </c>
      <c r="U20" s="92">
        <v>2198150</v>
      </c>
      <c r="V20" s="92">
        <v>398236.36363636359</v>
      </c>
      <c r="W20" s="92"/>
      <c r="X20" s="92">
        <f t="shared" si="3"/>
        <v>2596386.3636363638</v>
      </c>
      <c r="Y20" s="93" t="e">
        <f>VLOOKUP($B349,[12]Data!$B$12:$AV$5335,47,FALSE)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121235.5539604887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248688.05567863604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24410.184466019418</v>
      </c>
      <c r="AX20" s="152"/>
      <c r="AY20" s="153"/>
      <c r="AZ20" s="42"/>
      <c r="BA20" s="102"/>
      <c r="BB20" s="103" t="s">
        <v>562</v>
      </c>
      <c r="BC20" s="42"/>
      <c r="BD20" s="149">
        <v>1713920</v>
      </c>
      <c r="BE20" s="149">
        <v>428480</v>
      </c>
      <c r="BF20" s="149"/>
      <c r="BG20" s="92">
        <f t="shared" si="9"/>
        <v>2142400</v>
      </c>
      <c r="BH20" s="147">
        <f>IF(LOWER(T20)="ILS",12,1)*BG20/VLOOKUP($T20,CPC_USDConversion_xlTbl[[Currency2]:[Units/1 USD]],2,FALSE)</f>
        <v>100037.1340886183</v>
      </c>
      <c r="BI20" s="154">
        <f>BH20/VLOOKUP($S20,'CP$'!$B$5:$D$74,2,FALSE)</f>
        <v>205204.16296583568</v>
      </c>
      <c r="BJ20" s="104">
        <v>1500000</v>
      </c>
      <c r="BK20" s="104">
        <v>2700000</v>
      </c>
      <c r="BL20" s="105">
        <f t="shared" si="10"/>
        <v>0.84661898967971216</v>
      </c>
      <c r="BM20" s="105">
        <f t="shared" si="11"/>
        <v>0.15338101032028778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5</v>
      </c>
      <c r="BT20" s="91">
        <v>4</v>
      </c>
      <c r="BU20" s="91">
        <f>Q349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56268.4</v>
      </c>
      <c r="CF20" s="68"/>
      <c r="CG20" s="149">
        <v>2135468.2926829271</v>
      </c>
      <c r="CH20" s="147">
        <f>IF(LOWER(T20)="ILS",12,1)*CG20/VLOOKUP($T20,CPC_USDConversion_xlTbl[[Currency2]:[Units/1 USD]],2,FALSE)</f>
        <v>99713.465243238781</v>
      </c>
      <c r="CI20" s="155">
        <f t="shared" si="17"/>
        <v>121235.5539604887</v>
      </c>
      <c r="CJ20" s="155">
        <f t="shared" si="18"/>
        <v>21522.088717249921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IF(CN349=0,0,AF349)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AT349</f>
        <v>0</v>
      </c>
      <c r="CU20" s="157"/>
      <c r="CV20" s="108">
        <f t="shared" si="24"/>
        <v>0</v>
      </c>
      <c r="CW20" s="108">
        <f t="shared" si="25"/>
        <v>0</v>
      </c>
      <c r="CX20" s="42">
        <f>IF(AY349&gt;0,1,0)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101542</v>
      </c>
      <c r="C21" s="87">
        <v>47109</v>
      </c>
      <c r="D21" s="87">
        <v>122381</v>
      </c>
      <c r="E21" s="88" t="s">
        <v>1011</v>
      </c>
      <c r="F21" s="112" t="s">
        <v>1012</v>
      </c>
      <c r="G21" s="87" t="s">
        <v>995</v>
      </c>
      <c r="H21" s="87" t="s">
        <v>940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43770</v>
      </c>
      <c r="P21" s="90">
        <f t="shared" si="1"/>
        <v>1.167123287671233</v>
      </c>
      <c r="Q21" s="91" t="str">
        <f t="shared" ca="1" si="2"/>
        <v/>
      </c>
      <c r="R21" s="42"/>
      <c r="S21" s="92" t="s">
        <v>394</v>
      </c>
      <c r="T21" s="92" t="s">
        <v>88</v>
      </c>
      <c r="U21" s="92">
        <v>349500</v>
      </c>
      <c r="V21" s="92">
        <v>62118.181818181823</v>
      </c>
      <c r="W21" s="92"/>
      <c r="X21" s="92">
        <f t="shared" si="3"/>
        <v>411618.18181818182</v>
      </c>
      <c r="Y21" s="93" t="e">
        <f>VLOOKUP($B354,[12]Data!$B$12:$AV$5335,47,FALSE)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110046.04033095752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222448.64247118655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/>
      <c r="AW21" s="152"/>
      <c r="AX21" s="152"/>
      <c r="AY21" s="153"/>
      <c r="AZ21" s="42"/>
      <c r="BA21" s="102"/>
      <c r="BB21" s="103" t="s">
        <v>562</v>
      </c>
      <c r="BC21" s="42"/>
      <c r="BD21" s="149">
        <v>272000</v>
      </c>
      <c r="BE21" s="149">
        <v>68000</v>
      </c>
      <c r="BF21" s="149"/>
      <c r="BG21" s="92">
        <f t="shared" si="9"/>
        <v>340000</v>
      </c>
      <c r="BH21" s="147">
        <f>IF(LOWER(T21)="ILS",12,1)*BG21/VLOOKUP($T21,CPC_USDConversion_xlTbl[[Currency2]:[Units/1 USD]],2,FALSE)</f>
        <v>90898.933441799789</v>
      </c>
      <c r="BI21" s="154">
        <f>BH21/VLOOKUP($S21,'CP$'!$B$5:$D$74,2,FALSE)</f>
        <v>183744.40629935899</v>
      </c>
      <c r="BJ21" s="104">
        <v>260000</v>
      </c>
      <c r="BK21" s="104">
        <v>360000</v>
      </c>
      <c r="BL21" s="105">
        <f t="shared" si="10"/>
        <v>0.84908785723751046</v>
      </c>
      <c r="BM21" s="105">
        <f t="shared" si="11"/>
        <v>0.15091214276248952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/>
      <c r="BS21" s="91"/>
      <c r="BT21" s="91">
        <v>3</v>
      </c>
      <c r="BU21" s="91">
        <f>Q354</f>
        <v>0</v>
      </c>
      <c r="BV21" s="91"/>
      <c r="BW21" s="91"/>
      <c r="BX21" s="91"/>
      <c r="BY21" s="91"/>
      <c r="BZ21" s="91" t="s">
        <v>563</v>
      </c>
      <c r="CA21" s="106" t="s">
        <v>564</v>
      </c>
      <c r="CB21" s="101">
        <v>1</v>
      </c>
      <c r="CC21" s="107">
        <f t="shared" si="16"/>
        <v>1</v>
      </c>
      <c r="CD21" s="107"/>
      <c r="CE21" s="152"/>
      <c r="CF21" s="68"/>
      <c r="CG21" s="149">
        <v>331907.31707317068</v>
      </c>
      <c r="CH21" s="147">
        <f>IF(LOWER(T21)="ILS",12,1)*CG21/VLOOKUP($T21,CPC_USDConversion_xlTbl[[Currency2]:[Units/1 USD]],2,FALSE)</f>
        <v>88735.356245530827</v>
      </c>
      <c r="CI21" s="155">
        <f t="shared" si="17"/>
        <v>110046.04033095752</v>
      </c>
      <c r="CJ21" s="155">
        <f t="shared" si="18"/>
        <v>21310.684085426692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IF(CN354=0,0,AF354)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AT354</f>
        <v>0</v>
      </c>
      <c r="CU21" s="157"/>
      <c r="CV21" s="108">
        <f t="shared" si="24"/>
        <v>0</v>
      </c>
      <c r="CW21" s="108">
        <f t="shared" si="25"/>
        <v>0</v>
      </c>
      <c r="CX21" s="42">
        <f>IF(AY354&gt;0,1,0)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109545</v>
      </c>
      <c r="C22" s="87">
        <v>36164</v>
      </c>
      <c r="D22" s="87">
        <v>85865</v>
      </c>
      <c r="E22" s="88" t="s">
        <v>1013</v>
      </c>
      <c r="F22" s="112" t="s">
        <v>567</v>
      </c>
      <c r="G22" s="87" t="s">
        <v>1014</v>
      </c>
      <c r="H22" s="87" t="s">
        <v>940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43395</v>
      </c>
      <c r="P22" s="90">
        <f t="shared" si="1"/>
        <v>2.1945205479452055</v>
      </c>
      <c r="Q22" s="91" t="str">
        <f t="shared" ca="1" si="2"/>
        <v/>
      </c>
      <c r="R22" s="42"/>
      <c r="S22" s="92" t="s">
        <v>387</v>
      </c>
      <c r="T22" s="92" t="s">
        <v>22</v>
      </c>
      <c r="U22" s="92">
        <v>45500</v>
      </c>
      <c r="V22" s="92">
        <v>6845.454545454545</v>
      </c>
      <c r="W22" s="92"/>
      <c r="X22" s="92">
        <f t="shared" si="3"/>
        <v>52345.454545454544</v>
      </c>
      <c r="Y22" s="93" t="e">
        <f>VLOOKUP($B802,[12]Data!$B$12:$AV$5335,47,FALSE)</f>
        <v>#N/A</v>
      </c>
      <c r="Z22" s="93" t="e">
        <f>VLOOKUP($B802,[12]Data!$B$12:$AV$5335,41,FALSE)</f>
        <v>#N/A</v>
      </c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63638.755493131161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144344.55200986087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/>
      <c r="AW22" s="152"/>
      <c r="AX22" s="152"/>
      <c r="AY22" s="153"/>
      <c r="AZ22" s="42"/>
      <c r="BA22" s="102" t="s">
        <v>1000</v>
      </c>
      <c r="BB22" s="103" t="s">
        <v>562</v>
      </c>
      <c r="BC22" s="42"/>
      <c r="BD22" s="149">
        <v>24000</v>
      </c>
      <c r="BE22" s="149">
        <v>2000</v>
      </c>
      <c r="BF22" s="149"/>
      <c r="BG22" s="92">
        <f t="shared" si="9"/>
        <v>26000</v>
      </c>
      <c r="BH22" s="147">
        <f>IF(LOWER(T22)="ILS",12,1)*BG22/VLOOKUP($T22,CPC_USDConversion_xlTbl[[Currency2]:[Units/1 USD]],2,FALSE)</f>
        <v>31609.38532656393</v>
      </c>
      <c r="BI22" s="154">
        <f>BH22/VLOOKUP($S22,'CP$'!$B$5:$D$74,2,FALSE)</f>
        <v>71695.974079229258</v>
      </c>
      <c r="BJ22" s="104">
        <v>40000</v>
      </c>
      <c r="BK22" s="104">
        <v>60000</v>
      </c>
      <c r="BL22" s="105">
        <f t="shared" si="10"/>
        <v>0.86922542549496351</v>
      </c>
      <c r="BM22" s="105">
        <f t="shared" si="11"/>
        <v>0.13077457450503646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2</v>
      </c>
      <c r="BS22" s="91">
        <v>2</v>
      </c>
      <c r="BT22" s="91">
        <v>3</v>
      </c>
      <c r="BU22" s="91">
        <f>Q802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/>
      <c r="CF22" s="68"/>
      <c r="CG22" s="149">
        <v>29468.292682926829</v>
      </c>
      <c r="CH22" s="147">
        <f>IF(LOWER(T22)="ILS",12,1)*CG22/VLOOKUP($T22,CPC_USDConversion_xlTbl[[Currency2]:[Units/1 USD]],2,FALSE)</f>
        <v>35825.946858869174</v>
      </c>
      <c r="CI22" s="155">
        <f t="shared" si="17"/>
        <v>63638.755493131161</v>
      </c>
      <c r="CJ22" s="155">
        <f t="shared" si="18"/>
        <v>27812.808634261986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IF(CN802=0,0,AF802)</f>
        <v>0</v>
      </c>
      <c r="CQ22" s="110" t="s">
        <v>588</v>
      </c>
      <c r="CR22" s="155">
        <f>AM22/VLOOKUP(T22,'USD Converstion'!$C$7:$D$174,2,FALSE)</f>
        <v>0</v>
      </c>
      <c r="CS22" s="156">
        <f t="shared" si="23"/>
        <v>0</v>
      </c>
      <c r="CT22" s="152">
        <f>AT802</f>
        <v>0</v>
      </c>
      <c r="CU22" s="157"/>
      <c r="CV22" s="108">
        <f t="shared" si="24"/>
        <v>0</v>
      </c>
      <c r="CW22" s="108">
        <f t="shared" si="25"/>
        <v>0</v>
      </c>
      <c r="CX22" s="42">
        <f>IF(AY802&gt;0,1,0)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123445</v>
      </c>
      <c r="C23" s="87">
        <v>33057</v>
      </c>
      <c r="D23" s="87">
        <v>45318</v>
      </c>
      <c r="E23" s="88" t="s">
        <v>1015</v>
      </c>
      <c r="F23" s="112" t="s">
        <v>567</v>
      </c>
      <c r="G23" s="87" t="s">
        <v>995</v>
      </c>
      <c r="H23" s="87" t="s">
        <v>940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44081</v>
      </c>
      <c r="P23" s="90">
        <f t="shared" si="1"/>
        <v>0.31506849315068491</v>
      </c>
      <c r="Q23" s="91" t="str">
        <f t="shared" ca="1" si="2"/>
        <v/>
      </c>
      <c r="R23" s="42"/>
      <c r="S23" s="92" t="s">
        <v>387</v>
      </c>
      <c r="T23" s="92" t="s">
        <v>22</v>
      </c>
      <c r="U23" s="92">
        <v>59500</v>
      </c>
      <c r="V23" s="92">
        <v>9390.9090909090901</v>
      </c>
      <c r="W23" s="92"/>
      <c r="X23" s="92">
        <f t="shared" si="3"/>
        <v>68890.909090909088</v>
      </c>
      <c r="Y23" s="93" t="e">
        <f>VLOOKUP($B807,[12]Data!$B$12:$AV$5335,47,FALSE)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83753.818882762745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189969.2627875522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/>
      <c r="BB23" s="103" t="s">
        <v>562</v>
      </c>
      <c r="BC23" s="42"/>
      <c r="BD23" s="149"/>
      <c r="BE23" s="149"/>
      <c r="BF23" s="149"/>
      <c r="BG23" s="92">
        <f t="shared" si="9"/>
        <v>0</v>
      </c>
      <c r="BH23" s="147">
        <f>IF(LOWER(T23)="ILS",12,1)*BG23/VLOOKUP($T23,CPC_USDConversion_xlTbl[[Currency2]:[Units/1 USD]],2,FALSE)</f>
        <v>0</v>
      </c>
      <c r="BI23" s="154">
        <f>BH23/VLOOKUP($S23,'CP$'!$B$5:$D$74,2,FALSE)</f>
        <v>0</v>
      </c>
      <c r="BJ23" s="104">
        <v>40000</v>
      </c>
      <c r="BK23" s="104">
        <v>60000</v>
      </c>
      <c r="BL23" s="105">
        <f t="shared" si="10"/>
        <v>0.863684349432568</v>
      </c>
      <c r="BM23" s="105">
        <f t="shared" si="11"/>
        <v>0.13631565056743203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/>
      <c r="BS23" s="91"/>
      <c r="BT23" s="91"/>
      <c r="BU23" s="91">
        <f>Q807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0.31506849315068491</v>
      </c>
      <c r="CD23" s="107"/>
      <c r="CE23" s="152"/>
      <c r="CF23" s="68"/>
      <c r="CG23" s="149">
        <v>48980.487804878052</v>
      </c>
      <c r="CH23" s="147">
        <f>IF(LOWER(T23)="ILS",12,1)*CG23/VLOOKUP($T23,CPC_USDConversion_xlTbl[[Currency2]:[Units/1 USD]],2,FALSE)</f>
        <v>59547.812019517536</v>
      </c>
      <c r="CI23" s="155">
        <f t="shared" si="17"/>
        <v>83753.818882762745</v>
      </c>
      <c r="CJ23" s="155">
        <f t="shared" si="18"/>
        <v>24206.006863245209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IF(CN807=0,0,AF807)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AT807</f>
        <v>0</v>
      </c>
      <c r="CU23" s="157"/>
      <c r="CV23" s="108">
        <f t="shared" si="24"/>
        <v>0</v>
      </c>
      <c r="CW23" s="108">
        <f t="shared" si="25"/>
        <v>0</v>
      </c>
      <c r="CX23" s="42">
        <f>IF(AY807&gt;0,1,0)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117524</v>
      </c>
      <c r="C24" s="87">
        <v>119899</v>
      </c>
      <c r="D24" s="87">
        <v>75992</v>
      </c>
      <c r="E24" s="88" t="s">
        <v>1016</v>
      </c>
      <c r="F24" s="112" t="s">
        <v>567</v>
      </c>
      <c r="G24" s="87" t="s">
        <v>995</v>
      </c>
      <c r="H24" s="87" t="s">
        <v>940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42552</v>
      </c>
      <c r="P24" s="90">
        <f t="shared" si="1"/>
        <v>4.5041095890410956</v>
      </c>
      <c r="Q24" s="91" t="str">
        <f t="shared" ca="1" si="2"/>
        <v/>
      </c>
      <c r="R24" s="42"/>
      <c r="S24" s="92" t="s">
        <v>394</v>
      </c>
      <c r="T24" s="92" t="s">
        <v>88</v>
      </c>
      <c r="U24" s="92">
        <v>303250</v>
      </c>
      <c r="V24" s="92">
        <v>53709.090909090897</v>
      </c>
      <c r="W24" s="92"/>
      <c r="X24" s="92">
        <f t="shared" si="3"/>
        <v>356959.09090909088</v>
      </c>
      <c r="Y24" s="93" t="e">
        <f>VLOOKUP($B867,[12]Data!$B$12:$AV$5335,47,FALSE)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95432.943076443567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192909.51833014653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7416.2233009708734</v>
      </c>
      <c r="AX24" s="152"/>
      <c r="AY24" s="153"/>
      <c r="AZ24" s="42"/>
      <c r="BA24" s="102" t="s">
        <v>641</v>
      </c>
      <c r="BB24" s="103" t="s">
        <v>562</v>
      </c>
      <c r="BC24" s="42"/>
      <c r="BD24" s="149">
        <v>228000</v>
      </c>
      <c r="BE24" s="149">
        <v>57000</v>
      </c>
      <c r="BF24" s="149"/>
      <c r="BG24" s="92">
        <f t="shared" si="9"/>
        <v>285000</v>
      </c>
      <c r="BH24" s="147">
        <f>IF(LOWER(T24)="ILS",12,1)*BG24/VLOOKUP($T24,CPC_USDConversion_xlTbl[[Currency2]:[Units/1 USD]],2,FALSE)</f>
        <v>76194.694208567467</v>
      </c>
      <c r="BI24" s="154">
        <f>BH24/VLOOKUP($S24,'CP$'!$B$5:$D$74,2,FALSE)</f>
        <v>154021.04645681562</v>
      </c>
      <c r="BJ24" s="104">
        <v>260000</v>
      </c>
      <c r="BK24" s="104">
        <v>360000</v>
      </c>
      <c r="BL24" s="105">
        <f t="shared" si="10"/>
        <v>0.84953712546637639</v>
      </c>
      <c r="BM24" s="105">
        <f t="shared" si="11"/>
        <v>0.15046287453362364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3</v>
      </c>
      <c r="BS24" s="91">
        <v>3</v>
      </c>
      <c r="BT24" s="91">
        <v>3</v>
      </c>
      <c r="BU24" s="91">
        <f>Q867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>
        <v>22028.48</v>
      </c>
      <c r="CF24" s="68"/>
      <c r="CG24" s="149">
        <v>286785.36585365859</v>
      </c>
      <c r="CH24" s="147">
        <f>IF(LOWER(T24)="ILS",12,1)*CG24/VLOOKUP($T24,CPC_USDConversion_xlTbl[[Currency2]:[Units/1 USD]],2,FALSE)</f>
        <v>76672.01142004093</v>
      </c>
      <c r="CI24" s="155">
        <f t="shared" si="17"/>
        <v>95432.943076443567</v>
      </c>
      <c r="CJ24" s="155">
        <f t="shared" si="18"/>
        <v>18760.931656402638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IF(CN867=0,0,AF867)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AT867</f>
        <v>0</v>
      </c>
      <c r="CU24" s="157"/>
      <c r="CV24" s="108">
        <f t="shared" si="24"/>
        <v>0</v>
      </c>
      <c r="CW24" s="108">
        <f t="shared" si="25"/>
        <v>0</v>
      </c>
      <c r="CX24" s="42">
        <f>IF(AY867&gt;0,1,0)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129996</v>
      </c>
      <c r="C25" s="87">
        <v>112110</v>
      </c>
      <c r="D25" s="87">
        <v>88182</v>
      </c>
      <c r="E25" s="88" t="s">
        <v>1017</v>
      </c>
      <c r="F25" s="112" t="s">
        <v>567</v>
      </c>
      <c r="G25" s="87" t="s">
        <v>995</v>
      </c>
      <c r="H25" s="87" t="s">
        <v>940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42767</v>
      </c>
      <c r="P25" s="90">
        <f t="shared" si="1"/>
        <v>3.9150684931506849</v>
      </c>
      <c r="Q25" s="91" t="str">
        <f t="shared" ca="1" si="2"/>
        <v/>
      </c>
      <c r="R25" s="42"/>
      <c r="S25" s="92" t="s">
        <v>381</v>
      </c>
      <c r="T25" s="92" t="s">
        <v>104</v>
      </c>
      <c r="U25" s="92">
        <v>2009500</v>
      </c>
      <c r="V25" s="92">
        <v>363936.36363636359</v>
      </c>
      <c r="W25" s="92"/>
      <c r="X25" s="92">
        <f t="shared" si="3"/>
        <v>2373436.3636363638</v>
      </c>
      <c r="Y25" s="93" t="e">
        <f>VLOOKUP($B890,[12]Data!$B$12:$AV$5335,47,FALSE)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110825.1361836695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227333.37488455788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17127.514563106801</v>
      </c>
      <c r="AX25" s="152"/>
      <c r="AY25" s="153"/>
      <c r="AZ25" s="42"/>
      <c r="BA25" s="102"/>
      <c r="BB25" s="103" t="s">
        <v>562</v>
      </c>
      <c r="BC25" s="42"/>
      <c r="BD25" s="149">
        <v>1560000</v>
      </c>
      <c r="BE25" s="149">
        <v>390000</v>
      </c>
      <c r="BF25" s="149"/>
      <c r="BG25" s="92">
        <f t="shared" si="9"/>
        <v>1950000</v>
      </c>
      <c r="BH25" s="147">
        <f>IF(LOWER(T25)="ILS",12,1)*BG25/VLOOKUP($T25,CPC_USDConversion_xlTbl[[Currency2]:[Units/1 USD]],2,FALSE)</f>
        <v>91053.216706873456</v>
      </c>
      <c r="BI25" s="154">
        <f>BH25/VLOOKUP($S25,'CP$'!$B$5:$D$74,2,FALSE)</f>
        <v>186775.63376744752</v>
      </c>
      <c r="BJ25" s="104">
        <v>1500000</v>
      </c>
      <c r="BK25" s="104">
        <v>2700000</v>
      </c>
      <c r="BL25" s="105">
        <f t="shared" si="10"/>
        <v>0.84666268318280358</v>
      </c>
      <c r="BM25" s="105">
        <f t="shared" si="11"/>
        <v>0.15333731681719637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4</v>
      </c>
      <c r="BS25" s="91">
        <v>4</v>
      </c>
      <c r="BT25" s="91">
        <v>2</v>
      </c>
      <c r="BU25" s="91">
        <f>Q890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31965.24</v>
      </c>
      <c r="CF25" s="68"/>
      <c r="CG25" s="149">
        <v>1951419.512195122</v>
      </c>
      <c r="CH25" s="147">
        <f>IF(LOWER(T25)="ILS",12,1)*CG25/VLOOKUP($T25,CPC_USDConversion_xlTbl[[Currency2]:[Units/1 USD]],2,FALSE)</f>
        <v>91119.49934867883</v>
      </c>
      <c r="CI25" s="155">
        <f t="shared" si="17"/>
        <v>110825.1361836695</v>
      </c>
      <c r="CJ25" s="155">
        <f t="shared" si="18"/>
        <v>19705.63683499067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IF(CN890=0,0,AF890)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AT890</f>
        <v>0</v>
      </c>
      <c r="CU25" s="157"/>
      <c r="CV25" s="108">
        <f t="shared" si="24"/>
        <v>0</v>
      </c>
      <c r="CW25" s="108">
        <f t="shared" si="25"/>
        <v>0</v>
      </c>
      <c r="CX25" s="42">
        <f>IF(AY890&gt;0,1,0)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121202</v>
      </c>
      <c r="C26" s="87">
        <v>53908</v>
      </c>
      <c r="D26" s="87">
        <v>52073</v>
      </c>
      <c r="E26" s="88" t="s">
        <v>1018</v>
      </c>
      <c r="F26" s="112" t="s">
        <v>567</v>
      </c>
      <c r="G26" s="87" t="s">
        <v>995</v>
      </c>
      <c r="H26" s="87" t="s">
        <v>940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42248</v>
      </c>
      <c r="P26" s="90">
        <f t="shared" si="1"/>
        <v>5.3369863013698629</v>
      </c>
      <c r="Q26" s="91" t="str">
        <f t="shared" ca="1" si="2"/>
        <v/>
      </c>
      <c r="R26" s="42"/>
      <c r="S26" s="92" t="s">
        <v>388</v>
      </c>
      <c r="T26" s="92" t="s">
        <v>46</v>
      </c>
      <c r="U26" s="92">
        <v>20009500</v>
      </c>
      <c r="V26" s="92">
        <v>3636663.6363636358</v>
      </c>
      <c r="W26" s="92"/>
      <c r="X26" s="92">
        <f t="shared" si="3"/>
        <v>23646163.636363637</v>
      </c>
      <c r="Y26" s="93" t="e">
        <f>VLOOKUP($B901,[12]Data!$B$12:$AV$5335,47,FALSE)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79889.562837136924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222246.76556974952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17127.514563106801</v>
      </c>
      <c r="AX26" s="152"/>
      <c r="AY26" s="153"/>
      <c r="AZ26" s="42"/>
      <c r="BA26" s="102"/>
      <c r="BB26" s="103" t="s">
        <v>562</v>
      </c>
      <c r="BC26" s="42"/>
      <c r="BD26" s="149">
        <v>14960000</v>
      </c>
      <c r="BE26" s="149">
        <v>3740000</v>
      </c>
      <c r="BF26" s="149"/>
      <c r="BG26" s="92">
        <f t="shared" si="9"/>
        <v>18700000</v>
      </c>
      <c r="BH26" s="147">
        <f>IF(LOWER(T26)="ILS",12,1)*BG26/VLOOKUP($T26,CPC_USDConversion_xlTbl[[Currency2]:[Units/1 USD]],2,FALSE)</f>
        <v>63178.740028553795</v>
      </c>
      <c r="BI26" s="154">
        <f>BH26/VLOOKUP($S26,'CP$'!$B$5:$D$74,2,FALSE)</f>
        <v>175758.51119304181</v>
      </c>
      <c r="BJ26" s="104">
        <v>14000000</v>
      </c>
      <c r="BK26" s="104">
        <v>22000000</v>
      </c>
      <c r="BL26" s="105">
        <f t="shared" si="10"/>
        <v>0.84620491965254407</v>
      </c>
      <c r="BM26" s="105">
        <f t="shared" si="11"/>
        <v>0.15379508034745593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4</v>
      </c>
      <c r="BT26" s="91">
        <v>3</v>
      </c>
      <c r="BU26" s="91">
        <f>Q901</f>
        <v>0</v>
      </c>
      <c r="BV26" s="91"/>
      <c r="BW26" s="91"/>
      <c r="BX26" s="91"/>
      <c r="BY26" s="91"/>
      <c r="BZ26" s="91" t="s">
        <v>563</v>
      </c>
      <c r="CA26" s="106" t="s">
        <v>570</v>
      </c>
      <c r="CB26" s="101">
        <v>1</v>
      </c>
      <c r="CC26" s="107">
        <f t="shared" si="16"/>
        <v>1</v>
      </c>
      <c r="CD26" s="107"/>
      <c r="CE26" s="152">
        <v>37232.92</v>
      </c>
      <c r="CF26" s="68"/>
      <c r="CG26" s="149">
        <v>19512395.121951219</v>
      </c>
      <c r="CH26" s="147">
        <f>IF(LOWER(T26)="ILS",12,1)*CG26/VLOOKUP($T26,CPC_USDConversion_xlTbl[[Currency2]:[Units/1 USD]],2,FALSE)</f>
        <v>65923.451269742101</v>
      </c>
      <c r="CI26" s="155">
        <f t="shared" si="17"/>
        <v>79889.562837136924</v>
      </c>
      <c r="CJ26" s="155">
        <f t="shared" si="18"/>
        <v>13966.111567394822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IF(CN901=0,0,AF901)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AT901</f>
        <v>0</v>
      </c>
      <c r="CU26" s="157"/>
      <c r="CV26" s="108">
        <f t="shared" si="24"/>
        <v>0</v>
      </c>
      <c r="CW26" s="108">
        <f t="shared" si="25"/>
        <v>0</v>
      </c>
      <c r="CX26" s="42">
        <f>IF(AY901&gt;0,1,0)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134962</v>
      </c>
      <c r="C27" s="87">
        <v>54808</v>
      </c>
      <c r="D27" s="87">
        <v>99127</v>
      </c>
      <c r="E27" s="88" t="s">
        <v>1019</v>
      </c>
      <c r="F27" s="112" t="s">
        <v>567</v>
      </c>
      <c r="G27" s="87" t="s">
        <v>995</v>
      </c>
      <c r="H27" s="87" t="s">
        <v>940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43242</v>
      </c>
      <c r="P27" s="90">
        <f t="shared" si="1"/>
        <v>2.6136986301369864</v>
      </c>
      <c r="Q27" s="91" t="str">
        <f t="shared" ca="1" si="2"/>
        <v/>
      </c>
      <c r="R27" s="42"/>
      <c r="S27" s="92" t="s">
        <v>396</v>
      </c>
      <c r="T27" s="92" t="s">
        <v>126</v>
      </c>
      <c r="U27" s="92">
        <v>272000</v>
      </c>
      <c r="V27" s="92">
        <v>50299.999999999993</v>
      </c>
      <c r="W27" s="92"/>
      <c r="X27" s="92">
        <f t="shared" si="3"/>
        <v>322300</v>
      </c>
      <c r="Y27" s="93" t="e">
        <f>VLOOKUP($B1309,[12]Data!$B$12:$AV$5335,47,FALSE)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80376.106695682844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199774.50282323846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14665.76699029126</v>
      </c>
      <c r="AX27" s="152"/>
      <c r="AY27" s="153"/>
      <c r="AZ27" s="42"/>
      <c r="BA27" s="102"/>
      <c r="BB27" s="103" t="s">
        <v>562</v>
      </c>
      <c r="BC27" s="42"/>
      <c r="BD27" s="149">
        <v>200000</v>
      </c>
      <c r="BE27" s="149">
        <v>50000</v>
      </c>
      <c r="BF27" s="149"/>
      <c r="BG27" s="92">
        <f t="shared" si="9"/>
        <v>250000</v>
      </c>
      <c r="BH27" s="147">
        <f>IF(LOWER(T27)="ILS",12,1)*BG27/VLOOKUP($T27,CPC_USDConversion_xlTbl[[Currency2]:[Units/1 USD]],2,FALSE)</f>
        <v>62345.723468571865</v>
      </c>
      <c r="BI27" s="154">
        <f>BH27/VLOOKUP($S27,'CP$'!$B$5:$D$74,2,FALSE)</f>
        <v>154960.05493580399</v>
      </c>
      <c r="BJ27" s="104">
        <v>220000</v>
      </c>
      <c r="BK27" s="104">
        <v>300000</v>
      </c>
      <c r="BL27" s="105">
        <f t="shared" si="10"/>
        <v>0.84393422277381325</v>
      </c>
      <c r="BM27" s="105">
        <f t="shared" si="11"/>
        <v>0.15606577722618675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3</v>
      </c>
      <c r="BT27" s="91">
        <v>2</v>
      </c>
      <c r="BU27" s="91">
        <f>Q1309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16880.52</v>
      </c>
      <c r="CF27" s="68"/>
      <c r="CG27" s="149">
        <v>258736.58536585371</v>
      </c>
      <c r="CH27" s="147">
        <f>IF(LOWER(T27)="ILS",12,1)*CG27/VLOOKUP($T27,CPC_USDConversion_xlTbl[[Currency2]:[Units/1 USD]],2,FALSE)</f>
        <v>64524.478409688214</v>
      </c>
      <c r="CI27" s="155">
        <f t="shared" si="17"/>
        <v>80376.106695682844</v>
      </c>
      <c r="CJ27" s="155">
        <f t="shared" si="18"/>
        <v>15851.62828599463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IF(CN1309=0,0,AF1309)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AT1309</f>
        <v>0</v>
      </c>
      <c r="CU27" s="157"/>
      <c r="CV27" s="108">
        <f t="shared" si="24"/>
        <v>0</v>
      </c>
      <c r="CW27" s="108">
        <f t="shared" si="25"/>
        <v>0</v>
      </c>
      <c r="CX27" s="42">
        <f>IF(AY1309&gt;0,1,0)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114720</v>
      </c>
      <c r="C28" s="87">
        <v>39059</v>
      </c>
      <c r="D28" s="87">
        <v>71350</v>
      </c>
      <c r="E28" s="88" t="s">
        <v>1020</v>
      </c>
      <c r="F28" s="112" t="s">
        <v>567</v>
      </c>
      <c r="G28" s="87" t="s">
        <v>995</v>
      </c>
      <c r="H28" s="87" t="s">
        <v>940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42705</v>
      </c>
      <c r="P28" s="90">
        <f t="shared" si="1"/>
        <v>4.0849315068493155</v>
      </c>
      <c r="Q28" s="91" t="str">
        <f t="shared" ca="1" si="2"/>
        <v/>
      </c>
      <c r="R28" s="42"/>
      <c r="S28" s="92" t="s">
        <v>394</v>
      </c>
      <c r="T28" s="92" t="s">
        <v>88</v>
      </c>
      <c r="U28" s="92">
        <v>291500</v>
      </c>
      <c r="V28" s="92">
        <v>51572.727272727272</v>
      </c>
      <c r="W28" s="92"/>
      <c r="X28" s="92">
        <f t="shared" si="3"/>
        <v>343072.72727272729</v>
      </c>
      <c r="Y28" s="93" t="e">
        <f>VLOOKUP($B1314,[12]Data!$B$12:$AV$5335,47,FALSE)</f>
        <v>#N/A</v>
      </c>
      <c r="Z28" s="93" t="e">
        <f>VLOOKUP($B1314,[12]Data!$B$12:$AV$5335,41,FALSE)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91720.42647664815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185404.98408890938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43615</v>
      </c>
      <c r="AW28" s="152">
        <v>19547.553398058251</v>
      </c>
      <c r="AX28" s="152"/>
      <c r="AY28" s="153"/>
      <c r="AZ28" s="42"/>
      <c r="BA28" s="102"/>
      <c r="BB28" s="103" t="s">
        <v>562</v>
      </c>
      <c r="BC28" s="42"/>
      <c r="BD28" s="149">
        <v>225600</v>
      </c>
      <c r="BE28" s="149">
        <v>56400</v>
      </c>
      <c r="BF28" s="149"/>
      <c r="BG28" s="92">
        <f t="shared" si="9"/>
        <v>282000</v>
      </c>
      <c r="BH28" s="147">
        <f>IF(LOWER(T28)="ILS",12,1)*BG28/VLOOKUP($T28,CPC_USDConversion_xlTbl[[Currency2]:[Units/1 USD]],2,FALSE)</f>
        <v>75392.644795845714</v>
      </c>
      <c r="BI28" s="154">
        <f>BH28/VLOOKUP($S28,'CP$'!$B$5:$D$74,2,FALSE)</f>
        <v>152399.772283586</v>
      </c>
      <c r="BJ28" s="104">
        <v>160000</v>
      </c>
      <c r="BK28" s="104">
        <v>290000</v>
      </c>
      <c r="BL28" s="105">
        <f t="shared" si="10"/>
        <v>0.84967406857809102</v>
      </c>
      <c r="BM28" s="105">
        <f t="shared" si="11"/>
        <v>0.15032593142190895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3</v>
      </c>
      <c r="BS28" s="91">
        <v>2</v>
      </c>
      <c r="BT28" s="91">
        <v>2</v>
      </c>
      <c r="BU28" s="91">
        <f>Q1314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1</v>
      </c>
      <c r="CD28" s="107"/>
      <c r="CE28" s="152">
        <v>24901.759999999998</v>
      </c>
      <c r="CF28" s="68"/>
      <c r="CG28" s="149">
        <v>275321.95121951221</v>
      </c>
      <c r="CH28" s="147">
        <f>IF(LOWER(T28)="ILS",12,1)*CG28/VLOOKUP($T28,CPC_USDConversion_xlTbl[[Currency2]:[Units/1 USD]],2,FALSE)</f>
        <v>73607.269761673204</v>
      </c>
      <c r="CI28" s="155">
        <f t="shared" si="17"/>
        <v>91720.42647664815</v>
      </c>
      <c r="CJ28" s="155">
        <f t="shared" si="18"/>
        <v>18113.156714974946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IF(CN1314=0,0,AF1314)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AT1314</f>
        <v>0</v>
      </c>
      <c r="CU28" s="157"/>
      <c r="CV28" s="108">
        <f t="shared" si="24"/>
        <v>0</v>
      </c>
      <c r="CW28" s="108">
        <f t="shared" si="25"/>
        <v>0</v>
      </c>
      <c r="CX28" s="42">
        <f>IF(AY1314&gt;0,1,0)</f>
        <v>0</v>
      </c>
      <c r="DM28" t="e">
        <f>IF(LOWER(T28)="ILS",12,1)*Y28/VLOOKUP($T28,CPC_USDConversion_xlTbl[[Currency2]:[Units/1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8">
    <tabColor indexed="52"/>
  </sheetPr>
  <dimension ref="B2:J173"/>
  <sheetViews>
    <sheetView showGridLines="0" workbookViewId="0">
      <selection activeCell="CL12" sqref="CL12"/>
    </sheetView>
  </sheetViews>
  <sheetFormatPr defaultColWidth="9.1796875" defaultRowHeight="14.5" x14ac:dyDescent="0.35"/>
  <cols>
    <col min="1" max="1" width="2.54296875" style="118" customWidth="1"/>
    <col min="2" max="2" width="19.54296875" style="2" bestFit="1" customWidth="1"/>
    <col min="3" max="3" width="10.7265625" style="2" customWidth="1"/>
    <col min="4" max="4" width="12.7265625" style="2" bestFit="1" customWidth="1"/>
    <col min="5" max="7" width="9.1796875" style="4" customWidth="1"/>
    <col min="8" max="11" width="9.1796875" style="118" customWidth="1"/>
    <col min="12" max="13" width="10.54296875" style="118" bestFit="1" customWidth="1"/>
    <col min="14" max="14" width="9.1796875" style="118" customWidth="1"/>
    <col min="15" max="16384" width="9.1796875" style="118"/>
  </cols>
  <sheetData>
    <row r="2" spans="2:10" ht="18.5" customHeight="1" x14ac:dyDescent="0.45">
      <c r="B2" s="1" t="s">
        <v>15</v>
      </c>
      <c r="E2" s="3"/>
      <c r="F2" s="3"/>
    </row>
    <row r="4" spans="2:10" ht="15.5" customHeight="1" x14ac:dyDescent="0.35">
      <c r="B4" s="5"/>
      <c r="C4" s="5"/>
      <c r="D4" s="5"/>
      <c r="J4" s="129"/>
    </row>
    <row r="5" spans="2:10" x14ac:dyDescent="0.35">
      <c r="B5" s="166"/>
      <c r="C5" s="167"/>
      <c r="D5" s="167"/>
    </row>
    <row r="6" spans="2:10" x14ac:dyDescent="0.35">
      <c r="B6" s="6" t="s">
        <v>16</v>
      </c>
      <c r="C6" s="7" t="s">
        <v>17</v>
      </c>
      <c r="D6" s="8" t="s">
        <v>18</v>
      </c>
    </row>
    <row r="7" spans="2:10" x14ac:dyDescent="0.35">
      <c r="B7" s="9" t="s">
        <v>19</v>
      </c>
      <c r="C7" s="10" t="s">
        <v>20</v>
      </c>
      <c r="D7" s="11">
        <v>1</v>
      </c>
    </row>
    <row r="8" spans="2:10" x14ac:dyDescent="0.35">
      <c r="B8" s="9" t="s">
        <v>21</v>
      </c>
      <c r="C8" s="10" t="s">
        <v>22</v>
      </c>
      <c r="D8" s="11">
        <v>0.82254051230000003</v>
      </c>
    </row>
    <row r="9" spans="2:10" x14ac:dyDescent="0.35">
      <c r="B9" s="9" t="s">
        <v>23</v>
      </c>
      <c r="C9" s="10" t="s">
        <v>24</v>
      </c>
      <c r="D9" s="11">
        <v>0.72713400910000003</v>
      </c>
    </row>
    <row r="10" spans="2:10" x14ac:dyDescent="0.35">
      <c r="B10" s="9" t="s">
        <v>25</v>
      </c>
      <c r="C10" s="10" t="s">
        <v>26</v>
      </c>
      <c r="D10" s="11">
        <v>72.813561226199994</v>
      </c>
    </row>
    <row r="11" spans="2:10" x14ac:dyDescent="0.35">
      <c r="B11" s="9" t="s">
        <v>27</v>
      </c>
      <c r="C11" s="10" t="s">
        <v>28</v>
      </c>
      <c r="D11" s="11">
        <v>1.2922734183</v>
      </c>
    </row>
    <row r="12" spans="2:10" x14ac:dyDescent="0.35">
      <c r="B12" s="9" t="s">
        <v>29</v>
      </c>
      <c r="C12" s="10" t="s">
        <v>30</v>
      </c>
      <c r="D12" s="11">
        <v>1.2720142378999999</v>
      </c>
    </row>
    <row r="13" spans="2:10" x14ac:dyDescent="0.35">
      <c r="B13" s="9" t="s">
        <v>31</v>
      </c>
      <c r="C13" s="10" t="s">
        <v>32</v>
      </c>
      <c r="D13" s="11">
        <v>1.3251178598</v>
      </c>
    </row>
    <row r="14" spans="2:10" x14ac:dyDescent="0.35">
      <c r="B14" s="9" t="s">
        <v>33</v>
      </c>
      <c r="C14" s="10" t="s">
        <v>34</v>
      </c>
      <c r="D14" s="11">
        <v>0.88642317569999995</v>
      </c>
    </row>
    <row r="15" spans="2:10" x14ac:dyDescent="0.35">
      <c r="B15" s="9" t="s">
        <v>35</v>
      </c>
      <c r="C15" s="10" t="s">
        <v>36</v>
      </c>
      <c r="D15" s="11">
        <v>4.0442765525000004</v>
      </c>
    </row>
    <row r="16" spans="2:10" x14ac:dyDescent="0.35">
      <c r="B16" s="9" t="s">
        <v>37</v>
      </c>
      <c r="C16" s="10" t="s">
        <v>38</v>
      </c>
      <c r="D16" s="11">
        <v>103.6703654561</v>
      </c>
    </row>
    <row r="17" spans="2:4" x14ac:dyDescent="0.35">
      <c r="B17" s="9" t="s">
        <v>39</v>
      </c>
      <c r="C17" s="10" t="s">
        <v>40</v>
      </c>
      <c r="D17" s="11">
        <v>6.4641812414000004</v>
      </c>
    </row>
    <row r="18" spans="2:4" x14ac:dyDescent="0.35">
      <c r="B18" s="9" t="s">
        <v>41</v>
      </c>
      <c r="C18" s="10" t="s">
        <v>42</v>
      </c>
      <c r="D18" s="11">
        <v>1.3838980086999999</v>
      </c>
    </row>
    <row r="19" spans="2:4" x14ac:dyDescent="0.35">
      <c r="B19" s="9" t="s">
        <v>43</v>
      </c>
      <c r="C19" s="10" t="s">
        <v>44</v>
      </c>
      <c r="D19" s="11">
        <v>29.9772477006</v>
      </c>
    </row>
    <row r="20" spans="2:4" x14ac:dyDescent="0.35">
      <c r="B20" s="9" t="s">
        <v>45</v>
      </c>
      <c r="C20" s="10" t="s">
        <v>46</v>
      </c>
      <c r="D20" s="11">
        <v>295.985643138</v>
      </c>
    </row>
    <row r="21" spans="2:4" x14ac:dyDescent="0.35">
      <c r="B21" s="9" t="s">
        <v>47</v>
      </c>
      <c r="C21" s="10" t="s">
        <v>48</v>
      </c>
      <c r="D21" s="11">
        <v>3.6724999999999999</v>
      </c>
    </row>
    <row r="22" spans="2:4" x14ac:dyDescent="0.35">
      <c r="B22" s="9" t="s">
        <v>49</v>
      </c>
      <c r="C22" s="10" t="s">
        <v>50</v>
      </c>
      <c r="D22" s="11">
        <v>7.7513017061999996</v>
      </c>
    </row>
    <row r="23" spans="2:4" x14ac:dyDescent="0.35">
      <c r="B23" s="9" t="s">
        <v>51</v>
      </c>
      <c r="C23" s="10" t="s">
        <v>52</v>
      </c>
      <c r="D23" s="11">
        <v>20.0500115673</v>
      </c>
    </row>
    <row r="24" spans="2:4" x14ac:dyDescent="0.35">
      <c r="B24" s="9" t="s">
        <v>53</v>
      </c>
      <c r="C24" s="10" t="s">
        <v>54</v>
      </c>
      <c r="D24" s="11">
        <v>15.0832222711</v>
      </c>
    </row>
    <row r="25" spans="2:4" x14ac:dyDescent="0.35">
      <c r="B25" s="9" t="s">
        <v>55</v>
      </c>
      <c r="C25" s="10" t="s">
        <v>56</v>
      </c>
      <c r="D25" s="11">
        <v>48.092218607299998</v>
      </c>
    </row>
    <row r="26" spans="2:4" x14ac:dyDescent="0.35">
      <c r="B26" s="9" t="s">
        <v>57</v>
      </c>
      <c r="C26" s="10" t="s">
        <v>58</v>
      </c>
      <c r="D26" s="11">
        <v>8.3102316609999995</v>
      </c>
    </row>
    <row r="27" spans="2:4" x14ac:dyDescent="0.35">
      <c r="B27" s="9" t="s">
        <v>59</v>
      </c>
      <c r="C27" s="10" t="s">
        <v>60</v>
      </c>
      <c r="D27" s="11">
        <v>14065.9207610349</v>
      </c>
    </row>
    <row r="28" spans="2:4" x14ac:dyDescent="0.35">
      <c r="B28" s="9" t="s">
        <v>61</v>
      </c>
      <c r="C28" s="10" t="s">
        <v>62</v>
      </c>
      <c r="D28" s="11">
        <v>3.75</v>
      </c>
    </row>
    <row r="29" spans="2:4" x14ac:dyDescent="0.35">
      <c r="B29" s="9" t="s">
        <v>63</v>
      </c>
      <c r="C29" s="10" t="s">
        <v>64</v>
      </c>
      <c r="D29" s="11">
        <v>5.3564761271999997</v>
      </c>
    </row>
    <row r="30" spans="2:4" x14ac:dyDescent="0.35">
      <c r="B30" s="9" t="s">
        <v>65</v>
      </c>
      <c r="C30" s="10" t="s">
        <v>66</v>
      </c>
      <c r="D30" s="11">
        <v>7.3602713438</v>
      </c>
    </row>
    <row r="31" spans="2:4" x14ac:dyDescent="0.35">
      <c r="B31" s="9" t="s">
        <v>67</v>
      </c>
      <c r="C31" s="10" t="s">
        <v>68</v>
      </c>
      <c r="D31" s="11">
        <v>110.0877345458</v>
      </c>
    </row>
    <row r="32" spans="2:4" x14ac:dyDescent="0.35">
      <c r="B32" s="9" t="s">
        <v>69</v>
      </c>
      <c r="C32" s="10" t="s">
        <v>70</v>
      </c>
      <c r="D32" s="11">
        <v>1105.0420443654</v>
      </c>
    </row>
    <row r="33" spans="2:4" x14ac:dyDescent="0.35">
      <c r="B33" s="9" t="s">
        <v>71</v>
      </c>
      <c r="C33" s="10" t="s">
        <v>72</v>
      </c>
      <c r="D33" s="11">
        <v>15.755150043</v>
      </c>
    </row>
    <row r="34" spans="2:4" x14ac:dyDescent="0.35">
      <c r="B34" s="9" t="s">
        <v>73</v>
      </c>
      <c r="C34" s="10" t="s">
        <v>74</v>
      </c>
      <c r="D34" s="11">
        <v>1457.4842862626999</v>
      </c>
    </row>
    <row r="35" spans="2:4" x14ac:dyDescent="0.35">
      <c r="B35" s="9" t="s">
        <v>75</v>
      </c>
      <c r="C35" s="10" t="s">
        <v>76</v>
      </c>
      <c r="D35" s="11">
        <v>8.5553858895000001</v>
      </c>
    </row>
    <row r="36" spans="2:4" x14ac:dyDescent="0.35">
      <c r="B36" s="9" t="s">
        <v>77</v>
      </c>
      <c r="C36" s="10" t="s">
        <v>78</v>
      </c>
      <c r="D36" s="11">
        <v>0.30268653649999999</v>
      </c>
    </row>
    <row r="37" spans="2:4" x14ac:dyDescent="0.35">
      <c r="B37" s="9" t="s">
        <v>79</v>
      </c>
      <c r="C37" s="10" t="s">
        <v>80</v>
      </c>
      <c r="D37" s="11">
        <v>75.039587551799997</v>
      </c>
    </row>
    <row r="38" spans="2:4" x14ac:dyDescent="0.35">
      <c r="B38" s="9" t="s">
        <v>81</v>
      </c>
      <c r="C38" s="10" t="s">
        <v>82</v>
      </c>
      <c r="D38" s="11">
        <v>6.1188183055999996</v>
      </c>
    </row>
    <row r="39" spans="2:4" x14ac:dyDescent="0.35">
      <c r="B39" s="9" t="s">
        <v>83</v>
      </c>
      <c r="C39" s="10" t="s">
        <v>84</v>
      </c>
      <c r="D39" s="11">
        <v>160.75147346119999</v>
      </c>
    </row>
    <row r="40" spans="2:4" x14ac:dyDescent="0.35">
      <c r="B40" s="9" t="s">
        <v>85</v>
      </c>
      <c r="C40" s="10" t="s">
        <v>86</v>
      </c>
      <c r="D40" s="11">
        <v>3.2549999999999999</v>
      </c>
    </row>
    <row r="41" spans="2:4" x14ac:dyDescent="0.35">
      <c r="B41" s="9" t="s">
        <v>87</v>
      </c>
      <c r="C41" s="10" t="s">
        <v>88</v>
      </c>
      <c r="D41" s="11">
        <v>3.7404179249</v>
      </c>
    </row>
    <row r="42" spans="2:4" x14ac:dyDescent="0.35">
      <c r="B42" s="9" t="s">
        <v>89</v>
      </c>
      <c r="C42" s="10" t="s">
        <v>90</v>
      </c>
      <c r="D42" s="11">
        <v>3.64</v>
      </c>
    </row>
    <row r="43" spans="2:4" x14ac:dyDescent="0.35">
      <c r="B43" s="9" t="s">
        <v>91</v>
      </c>
      <c r="C43" s="10" t="s">
        <v>92</v>
      </c>
      <c r="D43" s="11">
        <v>5.4165880000000004E-4</v>
      </c>
    </row>
    <row r="44" spans="2:4" x14ac:dyDescent="0.35">
      <c r="B44" s="9" t="s">
        <v>93</v>
      </c>
      <c r="C44" s="10" t="s">
        <v>94</v>
      </c>
      <c r="D44" s="11">
        <v>0.38450000000000001</v>
      </c>
    </row>
    <row r="45" spans="2:4" x14ac:dyDescent="0.35">
      <c r="B45" s="9" t="s">
        <v>95</v>
      </c>
      <c r="C45" s="10" t="s">
        <v>96</v>
      </c>
      <c r="D45" s="11">
        <v>3614.1814884280998</v>
      </c>
    </row>
    <row r="46" spans="2:4" x14ac:dyDescent="0.35">
      <c r="B46" s="9" t="s">
        <v>97</v>
      </c>
      <c r="C46" s="10" t="s">
        <v>98</v>
      </c>
      <c r="D46" s="11">
        <v>733.15921450029998</v>
      </c>
    </row>
    <row r="47" spans="2:4" x14ac:dyDescent="0.35">
      <c r="B47" s="9" t="s">
        <v>99</v>
      </c>
      <c r="C47" s="10" t="s">
        <v>100</v>
      </c>
      <c r="D47" s="11">
        <v>28.0116043045</v>
      </c>
    </row>
    <row r="48" spans="2:4" x14ac:dyDescent="0.35">
      <c r="B48" s="9" t="s">
        <v>101</v>
      </c>
      <c r="C48" s="10" t="s">
        <v>102</v>
      </c>
      <c r="D48" s="11">
        <v>86.938272578199999</v>
      </c>
    </row>
    <row r="49" spans="2:4" x14ac:dyDescent="0.35">
      <c r="B49" s="9" t="s">
        <v>103</v>
      </c>
      <c r="C49" s="10" t="s">
        <v>104</v>
      </c>
      <c r="D49" s="11">
        <v>21.416047345999999</v>
      </c>
    </row>
    <row r="50" spans="2:4" x14ac:dyDescent="0.35">
      <c r="B50" s="9" t="s">
        <v>105</v>
      </c>
      <c r="C50" s="10" t="s">
        <v>106</v>
      </c>
      <c r="D50" s="11">
        <v>23107.837506459098</v>
      </c>
    </row>
    <row r="51" spans="2:4" x14ac:dyDescent="0.35">
      <c r="B51" s="9" t="s">
        <v>107</v>
      </c>
      <c r="C51" s="10" t="s">
        <v>108</v>
      </c>
      <c r="D51" s="11">
        <v>8.9598341475000005</v>
      </c>
    </row>
    <row r="52" spans="2:4" x14ac:dyDescent="0.35">
      <c r="B52" s="9" t="s">
        <v>109</v>
      </c>
      <c r="C52" s="10" t="s">
        <v>110</v>
      </c>
      <c r="D52" s="11">
        <v>0.70899999999999996</v>
      </c>
    </row>
    <row r="53" spans="2:4" x14ac:dyDescent="0.35">
      <c r="B53" s="9" t="s">
        <v>111</v>
      </c>
      <c r="C53" s="10" t="s">
        <v>112</v>
      </c>
      <c r="D53" s="11">
        <v>0.376</v>
      </c>
    </row>
    <row r="54" spans="2:4" x14ac:dyDescent="0.35">
      <c r="B54" s="9" t="s">
        <v>113</v>
      </c>
      <c r="C54" s="10" t="s">
        <v>114</v>
      </c>
      <c r="D54" s="11">
        <v>539.55120680430002</v>
      </c>
    </row>
    <row r="55" spans="2:4" x14ac:dyDescent="0.35">
      <c r="B55" s="9" t="s">
        <v>115</v>
      </c>
      <c r="C55" s="10" t="s">
        <v>116</v>
      </c>
      <c r="D55" s="11">
        <v>193.59299179210001</v>
      </c>
    </row>
    <row r="56" spans="2:4" x14ac:dyDescent="0.35">
      <c r="B56" s="9" t="s">
        <v>117</v>
      </c>
      <c r="C56" s="10" t="s">
        <v>118</v>
      </c>
      <c r="D56" s="11">
        <v>28.188349946100001</v>
      </c>
    </row>
    <row r="57" spans="2:4" x14ac:dyDescent="0.35">
      <c r="B57" s="9" t="s">
        <v>119</v>
      </c>
      <c r="C57" s="10" t="s">
        <v>120</v>
      </c>
      <c r="D57" s="11">
        <v>381.77180425210003</v>
      </c>
    </row>
    <row r="58" spans="2:4" x14ac:dyDescent="0.35">
      <c r="B58" s="9" t="s">
        <v>121</v>
      </c>
      <c r="C58" s="10" t="s">
        <v>122</v>
      </c>
      <c r="D58" s="11">
        <v>2.6787916220999999</v>
      </c>
    </row>
    <row r="59" spans="2:4" x14ac:dyDescent="0.35">
      <c r="B59" s="9" t="s">
        <v>123</v>
      </c>
      <c r="C59" s="10" t="s">
        <v>124</v>
      </c>
      <c r="D59" s="11">
        <v>3681.1252894791</v>
      </c>
    </row>
    <row r="60" spans="2:4" x14ac:dyDescent="0.35">
      <c r="B60" s="9" t="s">
        <v>125</v>
      </c>
      <c r="C60" s="10" t="s">
        <v>126</v>
      </c>
      <c r="D60" s="11">
        <v>4.0098981307999999</v>
      </c>
    </row>
    <row r="61" spans="2:4" x14ac:dyDescent="0.35">
      <c r="B61" s="9" t="s">
        <v>127</v>
      </c>
      <c r="C61" s="10" t="s">
        <v>128</v>
      </c>
      <c r="D61" s="11">
        <v>84.606260450999997</v>
      </c>
    </row>
    <row r="62" spans="2:4" x14ac:dyDescent="0.35">
      <c r="B62" s="9" t="s">
        <v>129</v>
      </c>
      <c r="C62" s="10" t="s">
        <v>130</v>
      </c>
      <c r="D62" s="11">
        <v>3.6443531288000002</v>
      </c>
    </row>
    <row r="63" spans="2:4" x14ac:dyDescent="0.35">
      <c r="B63" s="9" t="s">
        <v>131</v>
      </c>
      <c r="C63" s="10" t="s">
        <v>132</v>
      </c>
      <c r="D63" s="11">
        <v>3.2999459428</v>
      </c>
    </row>
    <row r="64" spans="2:4" ht="26" customHeight="1" x14ac:dyDescent="0.35">
      <c r="B64" s="9" t="s">
        <v>133</v>
      </c>
      <c r="C64" s="10" t="s">
        <v>134</v>
      </c>
      <c r="D64" s="11">
        <v>539.55120680430002</v>
      </c>
    </row>
    <row r="65" spans="2:4" x14ac:dyDescent="0.35">
      <c r="B65" s="9" t="s">
        <v>135</v>
      </c>
      <c r="C65" s="10" t="s">
        <v>136</v>
      </c>
      <c r="D65" s="11">
        <v>2.0275574814000001</v>
      </c>
    </row>
    <row r="66" spans="2:4" x14ac:dyDescent="0.35">
      <c r="B66" s="9" t="s">
        <v>137</v>
      </c>
      <c r="C66" s="10" t="s">
        <v>138</v>
      </c>
      <c r="D66" s="11">
        <v>9.9875000000000007</v>
      </c>
    </row>
    <row r="67" spans="2:4" x14ac:dyDescent="0.35">
      <c r="B67" s="9" t="s">
        <v>137</v>
      </c>
      <c r="C67" s="10" t="s">
        <v>139</v>
      </c>
      <c r="D67" s="11">
        <v>1783365.2542396199</v>
      </c>
    </row>
    <row r="68" spans="2:4" x14ac:dyDescent="0.35">
      <c r="B68" s="9" t="s">
        <v>140</v>
      </c>
      <c r="C68" s="10" t="s">
        <v>141</v>
      </c>
      <c r="D68" s="11">
        <v>2.5697458709999998</v>
      </c>
    </row>
    <row r="69" spans="2:4" x14ac:dyDescent="0.35">
      <c r="B69" s="9" t="s">
        <v>142</v>
      </c>
      <c r="C69" s="10" t="s">
        <v>143</v>
      </c>
      <c r="D69" s="11">
        <v>6.2136166497999996</v>
      </c>
    </row>
    <row r="70" spans="2:4" x14ac:dyDescent="0.35">
      <c r="B70" s="9" t="s">
        <v>144</v>
      </c>
      <c r="C70" s="10" t="s">
        <v>145</v>
      </c>
      <c r="D70" s="11">
        <v>10537.412550691801</v>
      </c>
    </row>
    <row r="71" spans="2:4" x14ac:dyDescent="0.35">
      <c r="B71" s="9" t="s">
        <v>146</v>
      </c>
      <c r="C71" s="10" t="s">
        <v>147</v>
      </c>
      <c r="D71" s="11">
        <v>1.6087494100999999</v>
      </c>
    </row>
    <row r="72" spans="2:4" x14ac:dyDescent="0.35">
      <c r="B72" s="9" t="s">
        <v>148</v>
      </c>
      <c r="C72" s="10" t="s">
        <v>149</v>
      </c>
      <c r="D72" s="11">
        <v>132.9006677847</v>
      </c>
    </row>
    <row r="73" spans="2:4" x14ac:dyDescent="0.35">
      <c r="B73" s="9" t="s">
        <v>150</v>
      </c>
      <c r="C73" s="10" t="s">
        <v>151</v>
      </c>
      <c r="D73" s="11">
        <v>41633.059962440901</v>
      </c>
    </row>
    <row r="74" spans="2:4" x14ac:dyDescent="0.35">
      <c r="B74" s="9" t="s">
        <v>152</v>
      </c>
      <c r="C74" s="10" t="s">
        <v>153</v>
      </c>
      <c r="D74" s="11">
        <v>57.928399320799997</v>
      </c>
    </row>
    <row r="75" spans="2:4" x14ac:dyDescent="0.35">
      <c r="B75" s="9" t="s">
        <v>154</v>
      </c>
      <c r="C75" s="10" t="s">
        <v>155</v>
      </c>
      <c r="D75" s="11">
        <v>129.13883525279999</v>
      </c>
    </row>
    <row r="76" spans="2:4" x14ac:dyDescent="0.35">
      <c r="B76" s="9" t="s">
        <v>156</v>
      </c>
      <c r="C76" s="10" t="s">
        <v>157</v>
      </c>
      <c r="D76" s="11">
        <v>3.9333280599999999E-2</v>
      </c>
    </row>
    <row r="77" spans="2:4" x14ac:dyDescent="0.35">
      <c r="B77" s="9" t="s">
        <v>158</v>
      </c>
      <c r="C77" s="10" t="s">
        <v>159</v>
      </c>
      <c r="D77" s="11">
        <v>610.43517775470002</v>
      </c>
    </row>
    <row r="78" spans="2:4" x14ac:dyDescent="0.35">
      <c r="B78" s="9" t="s">
        <v>160</v>
      </c>
      <c r="C78" s="10" t="s">
        <v>161</v>
      </c>
      <c r="D78" s="11">
        <v>512.8035415288</v>
      </c>
    </row>
    <row r="79" spans="2:4" x14ac:dyDescent="0.35">
      <c r="B79" s="9" t="s">
        <v>162</v>
      </c>
      <c r="C79" s="10" t="s">
        <v>163</v>
      </c>
      <c r="D79" s="11">
        <v>4.4547257096999999</v>
      </c>
    </row>
    <row r="80" spans="2:4" x14ac:dyDescent="0.35">
      <c r="B80" s="9" t="s">
        <v>164</v>
      </c>
      <c r="C80" s="10" t="s">
        <v>165</v>
      </c>
      <c r="D80" s="11">
        <v>145.67368724490001</v>
      </c>
    </row>
    <row r="81" spans="2:4" x14ac:dyDescent="0.35">
      <c r="B81" s="9" t="s">
        <v>166</v>
      </c>
      <c r="C81" s="10" t="s">
        <v>167</v>
      </c>
      <c r="D81" s="11">
        <v>39.5689602124</v>
      </c>
    </row>
    <row r="82" spans="2:4" x14ac:dyDescent="0.35">
      <c r="B82" s="9" t="s">
        <v>168</v>
      </c>
      <c r="C82" s="10" t="s">
        <v>169</v>
      </c>
      <c r="D82" s="11">
        <v>5.8222141603999997</v>
      </c>
    </row>
    <row r="83" spans="2:4" x14ac:dyDescent="0.35">
      <c r="B83" s="9" t="s">
        <v>170</v>
      </c>
      <c r="C83" s="10" t="s">
        <v>171</v>
      </c>
      <c r="D83" s="11">
        <v>655.01158652189997</v>
      </c>
    </row>
    <row r="84" spans="2:4" x14ac:dyDescent="0.35">
      <c r="B84" s="9" t="s">
        <v>172</v>
      </c>
      <c r="C84" s="10" t="s">
        <v>173</v>
      </c>
      <c r="D84" s="11">
        <v>42.091927392599999</v>
      </c>
    </row>
    <row r="85" spans="2:4" x14ac:dyDescent="0.35">
      <c r="B85" s="9" t="s">
        <v>174</v>
      </c>
      <c r="C85" s="10" t="s">
        <v>175</v>
      </c>
      <c r="D85" s="11">
        <v>78.088822796900004</v>
      </c>
    </row>
    <row r="86" spans="2:4" x14ac:dyDescent="0.35">
      <c r="B86" s="9" t="s">
        <v>176</v>
      </c>
      <c r="C86" s="10" t="s">
        <v>177</v>
      </c>
      <c r="D86" s="11">
        <v>1507.5</v>
      </c>
    </row>
    <row r="87" spans="2:4" x14ac:dyDescent="0.35">
      <c r="B87" s="9" t="s">
        <v>178</v>
      </c>
      <c r="C87" s="10" t="s">
        <v>179</v>
      </c>
      <c r="D87" s="11">
        <v>98.155192394099998</v>
      </c>
    </row>
    <row r="88" spans="2:4" x14ac:dyDescent="0.35">
      <c r="B88" s="9" t="s">
        <v>180</v>
      </c>
      <c r="C88" s="10" t="s">
        <v>181</v>
      </c>
      <c r="D88" s="11">
        <v>6.7853990002</v>
      </c>
    </row>
    <row r="89" spans="2:4" x14ac:dyDescent="0.35">
      <c r="B89" s="9" t="s">
        <v>182</v>
      </c>
      <c r="C89" s="10" t="s">
        <v>183</v>
      </c>
      <c r="D89" s="11">
        <v>2318.9459115585</v>
      </c>
    </row>
    <row r="90" spans="2:4" x14ac:dyDescent="0.35">
      <c r="B90" s="9" t="s">
        <v>184</v>
      </c>
      <c r="C90" s="10" t="s">
        <v>185</v>
      </c>
      <c r="D90" s="11">
        <v>101.71338330019999</v>
      </c>
    </row>
    <row r="91" spans="2:4" x14ac:dyDescent="0.35">
      <c r="B91" s="9" t="s">
        <v>186</v>
      </c>
      <c r="C91" s="10" t="s">
        <v>187</v>
      </c>
      <c r="D91" s="11">
        <v>2.7025124788000001</v>
      </c>
    </row>
    <row r="92" spans="2:4" x14ac:dyDescent="0.35">
      <c r="B92" s="9" t="s">
        <v>188</v>
      </c>
      <c r="C92" s="10" t="s">
        <v>189</v>
      </c>
      <c r="D92" s="11">
        <v>7.7615071453000004</v>
      </c>
    </row>
    <row r="93" spans="2:4" x14ac:dyDescent="0.35">
      <c r="B93" s="9" t="s">
        <v>190</v>
      </c>
      <c r="C93" s="10" t="s">
        <v>191</v>
      </c>
      <c r="D93" s="11">
        <v>117.0477996712</v>
      </c>
    </row>
    <row r="94" spans="2:4" x14ac:dyDescent="0.35">
      <c r="B94" s="9" t="s">
        <v>192</v>
      </c>
      <c r="C94" s="10" t="s">
        <v>193</v>
      </c>
      <c r="D94" s="11">
        <v>6.8679601122999996</v>
      </c>
    </row>
    <row r="95" spans="2:4" x14ac:dyDescent="0.35">
      <c r="B95" s="9" t="s">
        <v>194</v>
      </c>
      <c r="C95" s="10" t="s">
        <v>195</v>
      </c>
      <c r="D95" s="11">
        <v>361.9</v>
      </c>
    </row>
    <row r="96" spans="2:4" ht="26" customHeight="1" x14ac:dyDescent="0.35">
      <c r="B96" s="9" t="s">
        <v>196</v>
      </c>
      <c r="C96" s="10" t="s">
        <v>197</v>
      </c>
      <c r="D96" s="11">
        <v>2</v>
      </c>
    </row>
    <row r="97" spans="2:4" x14ac:dyDescent="0.35">
      <c r="B97" s="9" t="s">
        <v>198</v>
      </c>
      <c r="C97" s="10" t="s">
        <v>199</v>
      </c>
      <c r="D97" s="11">
        <v>1</v>
      </c>
    </row>
    <row r="98" spans="2:4" x14ac:dyDescent="0.35">
      <c r="B98" s="9" t="s">
        <v>200</v>
      </c>
      <c r="C98" s="10" t="s">
        <v>201</v>
      </c>
      <c r="D98" s="11">
        <v>9318.9516310245999</v>
      </c>
    </row>
    <row r="99" spans="2:4" x14ac:dyDescent="0.35">
      <c r="B99" s="9" t="s">
        <v>202</v>
      </c>
      <c r="C99" s="10" t="s">
        <v>203</v>
      </c>
      <c r="D99" s="11">
        <v>1.3251178598</v>
      </c>
    </row>
    <row r="100" spans="2:4" x14ac:dyDescent="0.35">
      <c r="B100" s="9" t="s">
        <v>204</v>
      </c>
      <c r="C100" s="10" t="s">
        <v>205</v>
      </c>
      <c r="D100" s="11">
        <v>10.9968343642</v>
      </c>
    </row>
    <row r="101" spans="2:4" x14ac:dyDescent="0.35">
      <c r="B101" s="9" t="s">
        <v>206</v>
      </c>
      <c r="C101" s="10" t="s">
        <v>207</v>
      </c>
      <c r="D101" s="11">
        <v>24.046324114800001</v>
      </c>
    </row>
    <row r="102" spans="2:4" x14ac:dyDescent="0.35">
      <c r="B102" s="9" t="s">
        <v>208</v>
      </c>
      <c r="C102" s="10" t="s">
        <v>209</v>
      </c>
      <c r="D102" s="11">
        <v>6925.4395160960003</v>
      </c>
    </row>
    <row r="103" spans="2:4" x14ac:dyDescent="0.35">
      <c r="B103" s="9" t="s">
        <v>210</v>
      </c>
      <c r="C103" s="10" t="s">
        <v>211</v>
      </c>
      <c r="D103" s="11">
        <v>39.389093280899999</v>
      </c>
    </row>
    <row r="104" spans="2:4" x14ac:dyDescent="0.35">
      <c r="B104" s="9" t="s">
        <v>212</v>
      </c>
      <c r="C104" s="10" t="s">
        <v>213</v>
      </c>
      <c r="D104" s="11">
        <v>15.0832222711</v>
      </c>
    </row>
    <row r="105" spans="2:4" ht="26" customHeight="1" x14ac:dyDescent="0.35">
      <c r="B105" s="9" t="s">
        <v>214</v>
      </c>
      <c r="C105" s="10" t="s">
        <v>215</v>
      </c>
      <c r="D105" s="11">
        <v>3.5091311748999998</v>
      </c>
    </row>
    <row r="106" spans="2:4" x14ac:dyDescent="0.35">
      <c r="B106" s="9" t="s">
        <v>216</v>
      </c>
      <c r="C106" s="10" t="s">
        <v>217</v>
      </c>
      <c r="D106" s="11">
        <v>55.279487655499999</v>
      </c>
    </row>
    <row r="107" spans="2:4" x14ac:dyDescent="0.35">
      <c r="B107" s="9" t="s">
        <v>218</v>
      </c>
      <c r="C107" s="10" t="s">
        <v>219</v>
      </c>
      <c r="D107" s="11">
        <v>7.9838407574000003</v>
      </c>
    </row>
    <row r="108" spans="2:4" x14ac:dyDescent="0.35">
      <c r="B108" s="9" t="s">
        <v>220</v>
      </c>
      <c r="C108" s="10" t="s">
        <v>221</v>
      </c>
      <c r="D108" s="11">
        <v>34.829748828</v>
      </c>
    </row>
    <row r="109" spans="2:4" x14ac:dyDescent="0.35">
      <c r="B109" s="9" t="s">
        <v>222</v>
      </c>
      <c r="C109" s="10" t="s">
        <v>223</v>
      </c>
      <c r="D109" s="11">
        <v>1</v>
      </c>
    </row>
    <row r="110" spans="2:4" x14ac:dyDescent="0.35">
      <c r="B110" s="9" t="s">
        <v>224</v>
      </c>
      <c r="C110" s="10" t="s">
        <v>225</v>
      </c>
      <c r="D110" s="11">
        <v>421.94434110840001</v>
      </c>
    </row>
    <row r="111" spans="2:4" x14ac:dyDescent="0.35">
      <c r="B111" s="9" t="s">
        <v>226</v>
      </c>
      <c r="C111" s="10" t="s">
        <v>227</v>
      </c>
      <c r="D111" s="11">
        <v>1</v>
      </c>
    </row>
    <row r="112" spans="2:4" ht="26" customHeight="1" x14ac:dyDescent="0.35">
      <c r="B112" s="9" t="s">
        <v>228</v>
      </c>
      <c r="C112" s="10" t="s">
        <v>229</v>
      </c>
      <c r="D112" s="11">
        <v>1.6087494100999999</v>
      </c>
    </row>
    <row r="113" spans="2:4" x14ac:dyDescent="0.35">
      <c r="B113" s="9" t="s">
        <v>230</v>
      </c>
      <c r="C113" s="10" t="s">
        <v>231</v>
      </c>
      <c r="D113" s="11">
        <v>208.18021864249999</v>
      </c>
    </row>
    <row r="114" spans="2:4" x14ac:dyDescent="0.35">
      <c r="B114" s="9" t="s">
        <v>232</v>
      </c>
      <c r="C114" s="10" t="s">
        <v>233</v>
      </c>
      <c r="D114" s="11">
        <v>250.3796534192</v>
      </c>
    </row>
    <row r="115" spans="2:4" x14ac:dyDescent="0.35">
      <c r="B115" s="9" t="s">
        <v>234</v>
      </c>
      <c r="C115" s="10" t="s">
        <v>235</v>
      </c>
      <c r="D115" s="11">
        <v>3757.3636084528998</v>
      </c>
    </row>
    <row r="116" spans="2:4" x14ac:dyDescent="0.35">
      <c r="B116" s="9" t="s">
        <v>236</v>
      </c>
      <c r="C116" s="10" t="s">
        <v>237</v>
      </c>
      <c r="D116" s="11">
        <v>0.82000002019999996</v>
      </c>
    </row>
    <row r="117" spans="2:4" x14ac:dyDescent="0.35">
      <c r="B117" s="9" t="s">
        <v>238</v>
      </c>
      <c r="C117" s="10" t="s">
        <v>239</v>
      </c>
      <c r="D117" s="11">
        <v>75.2356301409</v>
      </c>
    </row>
    <row r="118" spans="2:4" x14ac:dyDescent="0.35">
      <c r="B118" s="9" t="s">
        <v>240</v>
      </c>
      <c r="C118" s="10" t="s">
        <v>241</v>
      </c>
      <c r="D118" s="11">
        <v>96.707105262699997</v>
      </c>
    </row>
    <row r="119" spans="2:4" x14ac:dyDescent="0.35">
      <c r="B119" s="9" t="s">
        <v>242</v>
      </c>
      <c r="C119" s="10" t="s">
        <v>243</v>
      </c>
      <c r="D119" s="11">
        <v>21.177285290099999</v>
      </c>
    </row>
    <row r="120" spans="2:4" x14ac:dyDescent="0.35">
      <c r="B120" s="9" t="s">
        <v>244</v>
      </c>
      <c r="C120" s="10" t="s">
        <v>245</v>
      </c>
      <c r="D120" s="11">
        <v>525.47775272590002</v>
      </c>
    </row>
    <row r="121" spans="2:4" x14ac:dyDescent="0.35">
      <c r="B121" s="9" t="s">
        <v>246</v>
      </c>
      <c r="C121" s="10" t="s">
        <v>247</v>
      </c>
      <c r="D121" s="11">
        <v>8.0283376765999996</v>
      </c>
    </row>
    <row r="122" spans="2:4" x14ac:dyDescent="0.35">
      <c r="B122" s="9" t="s">
        <v>248</v>
      </c>
      <c r="C122" s="10" t="s">
        <v>249</v>
      </c>
      <c r="D122" s="11">
        <v>1.6989816711000001</v>
      </c>
    </row>
    <row r="123" spans="2:4" x14ac:dyDescent="0.35">
      <c r="B123" s="9" t="s">
        <v>250</v>
      </c>
      <c r="C123" s="10" t="s">
        <v>251</v>
      </c>
      <c r="D123" s="11">
        <v>10117.502730589</v>
      </c>
    </row>
    <row r="124" spans="2:4" x14ac:dyDescent="0.35">
      <c r="B124" s="9" t="s">
        <v>252</v>
      </c>
      <c r="C124" s="10" t="s">
        <v>253</v>
      </c>
      <c r="D124" s="11">
        <v>2.2797878541999999</v>
      </c>
    </row>
    <row r="125" spans="2:4" x14ac:dyDescent="0.35">
      <c r="B125" s="9" t="s">
        <v>254</v>
      </c>
      <c r="C125" s="10" t="s">
        <v>255</v>
      </c>
      <c r="D125" s="11">
        <v>2.0109761885999999</v>
      </c>
    </row>
    <row r="126" spans="2:4" x14ac:dyDescent="0.35">
      <c r="B126" s="9" t="s">
        <v>256</v>
      </c>
      <c r="C126" s="10" t="s">
        <v>257</v>
      </c>
      <c r="D126" s="11">
        <v>773.67715862559999</v>
      </c>
    </row>
    <row r="127" spans="2:4" x14ac:dyDescent="0.35">
      <c r="B127" s="9" t="s">
        <v>258</v>
      </c>
      <c r="C127" s="10" t="s">
        <v>259</v>
      </c>
      <c r="D127" s="11">
        <v>51.573367863900003</v>
      </c>
    </row>
    <row r="128" spans="2:4" x14ac:dyDescent="0.35">
      <c r="B128" s="9" t="s">
        <v>260</v>
      </c>
      <c r="C128" s="10" t="s">
        <v>261</v>
      </c>
      <c r="D128" s="11">
        <v>1937.9760555386999</v>
      </c>
    </row>
    <row r="129" spans="2:4" x14ac:dyDescent="0.35">
      <c r="B129" s="9" t="s">
        <v>262</v>
      </c>
      <c r="C129" s="10" t="s">
        <v>263</v>
      </c>
      <c r="D129" s="11">
        <v>575.82701779069998</v>
      </c>
    </row>
    <row r="130" spans="2:4" x14ac:dyDescent="0.35">
      <c r="B130" s="9" t="s">
        <v>264</v>
      </c>
      <c r="C130" s="10" t="s">
        <v>265</v>
      </c>
      <c r="D130" s="11">
        <v>73.875838893299999</v>
      </c>
    </row>
    <row r="131" spans="2:4" x14ac:dyDescent="0.35">
      <c r="B131" s="9" t="s">
        <v>266</v>
      </c>
      <c r="C131" s="10" t="s">
        <v>267</v>
      </c>
      <c r="D131" s="11">
        <v>10235.554193808901</v>
      </c>
    </row>
    <row r="132" spans="2:4" x14ac:dyDescent="0.35">
      <c r="B132" s="9" t="s">
        <v>268</v>
      </c>
      <c r="C132" s="10" t="s">
        <v>269</v>
      </c>
      <c r="D132" s="11">
        <v>15.3909187134</v>
      </c>
    </row>
    <row r="133" spans="2:4" x14ac:dyDescent="0.35">
      <c r="B133" s="9" t="s">
        <v>270</v>
      </c>
      <c r="C133" s="10" t="s">
        <v>271</v>
      </c>
      <c r="D133" s="11">
        <v>2853.5402774703998</v>
      </c>
    </row>
    <row r="134" spans="2:4" x14ac:dyDescent="0.35">
      <c r="B134" s="9" t="s">
        <v>272</v>
      </c>
      <c r="C134" s="10" t="s">
        <v>273</v>
      </c>
      <c r="D134" s="11">
        <v>1969.6890556189001</v>
      </c>
    </row>
    <row r="135" spans="2:4" x14ac:dyDescent="0.35">
      <c r="B135" s="9" t="s">
        <v>274</v>
      </c>
      <c r="C135" s="10" t="s">
        <v>275</v>
      </c>
      <c r="D135" s="11">
        <v>20.4419176462</v>
      </c>
    </row>
    <row r="136" spans="2:4" x14ac:dyDescent="0.35">
      <c r="B136" s="9" t="s">
        <v>276</v>
      </c>
      <c r="C136" s="10" t="s">
        <v>277</v>
      </c>
      <c r="D136" s="11">
        <v>11.370788811800001</v>
      </c>
    </row>
    <row r="137" spans="2:4" x14ac:dyDescent="0.35">
      <c r="B137" s="9" t="s">
        <v>278</v>
      </c>
      <c r="C137" s="10" t="s">
        <v>279</v>
      </c>
      <c r="D137" s="11">
        <v>900.06791827020004</v>
      </c>
    </row>
    <row r="138" spans="2:4" x14ac:dyDescent="0.35">
      <c r="B138" s="9" t="s">
        <v>280</v>
      </c>
      <c r="C138" s="10" t="s">
        <v>281</v>
      </c>
      <c r="D138" s="11">
        <v>1327.9273801633999</v>
      </c>
    </row>
    <row r="139" spans="2:4" x14ac:dyDescent="0.35">
      <c r="B139" s="9" t="s">
        <v>282</v>
      </c>
      <c r="C139" s="10" t="s">
        <v>283</v>
      </c>
      <c r="D139" s="11">
        <v>15.0832222711</v>
      </c>
    </row>
    <row r="140" spans="2:4" x14ac:dyDescent="0.35">
      <c r="B140" s="9" t="s">
        <v>284</v>
      </c>
      <c r="C140" s="10" t="s">
        <v>285</v>
      </c>
      <c r="D140" s="11">
        <v>170.33175085069999</v>
      </c>
    </row>
    <row r="141" spans="2:4" x14ac:dyDescent="0.35">
      <c r="B141" s="9" t="s">
        <v>286</v>
      </c>
      <c r="C141" s="10" t="s">
        <v>287</v>
      </c>
      <c r="D141" s="11">
        <v>84.789986833499995</v>
      </c>
    </row>
    <row r="142" spans="2:4" x14ac:dyDescent="0.35">
      <c r="B142" s="9" t="s">
        <v>288</v>
      </c>
      <c r="C142" s="10" t="s">
        <v>289</v>
      </c>
      <c r="D142" s="11">
        <v>0.72713400910000003</v>
      </c>
    </row>
    <row r="143" spans="2:4" x14ac:dyDescent="0.35">
      <c r="B143" s="9" t="s">
        <v>290</v>
      </c>
      <c r="C143" s="10" t="s">
        <v>291</v>
      </c>
      <c r="D143" s="11">
        <v>9.1290610000000004E-4</v>
      </c>
    </row>
    <row r="144" spans="2:4" x14ac:dyDescent="0.35">
      <c r="B144" s="9" t="s">
        <v>292</v>
      </c>
      <c r="C144" s="10" t="s">
        <v>293</v>
      </c>
      <c r="D144" s="11">
        <v>17.312953671900001</v>
      </c>
    </row>
    <row r="145" spans="2:4" x14ac:dyDescent="0.35">
      <c r="B145" s="9" t="s">
        <v>294</v>
      </c>
      <c r="C145" s="10" t="s">
        <v>295</v>
      </c>
      <c r="D145" s="11">
        <v>26.5</v>
      </c>
    </row>
    <row r="146" spans="2:4" x14ac:dyDescent="0.35">
      <c r="B146" s="9" t="s">
        <v>296</v>
      </c>
      <c r="C146" s="10" t="s">
        <v>297</v>
      </c>
      <c r="D146" s="11">
        <v>4060.3492295478</v>
      </c>
    </row>
    <row r="147" spans="2:4" x14ac:dyDescent="0.35">
      <c r="B147" s="9" t="s">
        <v>298</v>
      </c>
      <c r="C147" s="10" t="s">
        <v>299</v>
      </c>
      <c r="D147" s="11">
        <v>50.679993751700003</v>
      </c>
    </row>
    <row r="148" spans="2:4" x14ac:dyDescent="0.35">
      <c r="B148" s="9" t="s">
        <v>300</v>
      </c>
      <c r="C148" s="10" t="s">
        <v>301</v>
      </c>
      <c r="D148" s="11">
        <v>108.2581786856</v>
      </c>
    </row>
    <row r="149" spans="2:4" x14ac:dyDescent="0.35">
      <c r="B149" s="9" t="s">
        <v>302</v>
      </c>
      <c r="C149" s="10" t="s">
        <v>303</v>
      </c>
      <c r="D149" s="11">
        <v>35.951347362100002</v>
      </c>
    </row>
    <row r="150" spans="2:4" x14ac:dyDescent="0.35">
      <c r="B150" s="9" t="s">
        <v>304</v>
      </c>
      <c r="C150" s="10" t="s">
        <v>305</v>
      </c>
      <c r="D150" s="11">
        <v>1.7899852052</v>
      </c>
    </row>
    <row r="151" spans="2:4" x14ac:dyDescent="0.35">
      <c r="B151" s="9" t="s">
        <v>306</v>
      </c>
      <c r="C151" s="10" t="s">
        <v>307</v>
      </c>
      <c r="D151" s="11">
        <v>15.0832222711</v>
      </c>
    </row>
    <row r="152" spans="2:4" x14ac:dyDescent="0.35">
      <c r="B152" s="9" t="s">
        <v>308</v>
      </c>
      <c r="C152" s="10" t="s">
        <v>309</v>
      </c>
      <c r="D152" s="11">
        <v>90.701542287500004</v>
      </c>
    </row>
    <row r="153" spans="2:4" x14ac:dyDescent="0.35">
      <c r="B153" s="9" t="s">
        <v>310</v>
      </c>
      <c r="C153" s="10" t="s">
        <v>311</v>
      </c>
      <c r="D153" s="11">
        <v>14.152437361800001</v>
      </c>
    </row>
    <row r="154" spans="2:4" x14ac:dyDescent="0.35">
      <c r="B154" s="9" t="s">
        <v>312</v>
      </c>
      <c r="C154" s="10" t="s">
        <v>313</v>
      </c>
      <c r="D154" s="11">
        <v>4.3152750000000003E-4</v>
      </c>
    </row>
    <row r="155" spans="2:4" x14ac:dyDescent="0.35">
      <c r="B155" s="9" t="s">
        <v>314</v>
      </c>
      <c r="C155" s="10" t="s">
        <v>315</v>
      </c>
      <c r="D155" s="11">
        <v>8.75</v>
      </c>
    </row>
    <row r="156" spans="2:4" x14ac:dyDescent="0.35">
      <c r="B156" s="9" t="s">
        <v>316</v>
      </c>
      <c r="C156" s="10" t="s">
        <v>317</v>
      </c>
      <c r="D156" s="11">
        <v>1</v>
      </c>
    </row>
    <row r="157" spans="2:4" ht="26" customHeight="1" x14ac:dyDescent="0.35">
      <c r="B157" s="9" t="s">
        <v>318</v>
      </c>
      <c r="C157" s="10" t="s">
        <v>319</v>
      </c>
      <c r="D157" s="11">
        <v>0.69306787299999995</v>
      </c>
    </row>
    <row r="158" spans="2:4" x14ac:dyDescent="0.35">
      <c r="B158" s="9" t="s">
        <v>320</v>
      </c>
      <c r="C158" s="10" t="s">
        <v>321</v>
      </c>
      <c r="D158" s="11">
        <v>990.0103810997</v>
      </c>
    </row>
    <row r="159" spans="2:4" ht="26" customHeight="1" x14ac:dyDescent="0.35">
      <c r="B159" s="9" t="s">
        <v>322</v>
      </c>
      <c r="C159" s="10" t="s">
        <v>323</v>
      </c>
      <c r="D159" s="11">
        <v>1.79</v>
      </c>
    </row>
    <row r="160" spans="2:4" x14ac:dyDescent="0.35">
      <c r="B160" s="9" t="s">
        <v>324</v>
      </c>
      <c r="C160" s="10" t="s">
        <v>325</v>
      </c>
      <c r="D160" s="11">
        <v>177.7671801795</v>
      </c>
    </row>
    <row r="161" spans="2:4" x14ac:dyDescent="0.35">
      <c r="B161" s="9" t="s">
        <v>326</v>
      </c>
      <c r="C161" s="10" t="s">
        <v>327</v>
      </c>
      <c r="D161" s="11">
        <v>72.813561226199994</v>
      </c>
    </row>
    <row r="162" spans="2:4" x14ac:dyDescent="0.35">
      <c r="B162" s="9" t="s">
        <v>328</v>
      </c>
      <c r="C162" s="10" t="s">
        <v>329</v>
      </c>
      <c r="D162" s="11">
        <v>404.66340510319998</v>
      </c>
    </row>
    <row r="163" spans="2:4" x14ac:dyDescent="0.35">
      <c r="B163" s="9" t="s">
        <v>330</v>
      </c>
      <c r="C163" s="10" t="s">
        <v>331</v>
      </c>
      <c r="D163" s="11">
        <v>2.5209070422000002</v>
      </c>
    </row>
    <row r="164" spans="2:4" x14ac:dyDescent="0.35">
      <c r="B164" s="9" t="s">
        <v>332</v>
      </c>
      <c r="C164" s="10" t="s">
        <v>333</v>
      </c>
      <c r="D164" s="11">
        <v>0.16666666599999999</v>
      </c>
    </row>
    <row r="165" spans="2:4" x14ac:dyDescent="0.35">
      <c r="B165" s="9" t="s">
        <v>334</v>
      </c>
      <c r="C165" s="10" t="s">
        <v>335</v>
      </c>
      <c r="D165" s="11">
        <v>15</v>
      </c>
    </row>
    <row r="166" spans="2:4" x14ac:dyDescent="0.35">
      <c r="B166" s="9" t="s">
        <v>336</v>
      </c>
      <c r="C166" s="10" t="s">
        <v>337</v>
      </c>
      <c r="D166" s="11">
        <v>0.72713400910000003</v>
      </c>
    </row>
    <row r="167" spans="2:4" x14ac:dyDescent="0.35">
      <c r="B167" s="9" t="s">
        <v>338</v>
      </c>
      <c r="C167" s="10" t="s">
        <v>339</v>
      </c>
      <c r="D167" s="11">
        <v>0.72713400910000003</v>
      </c>
    </row>
    <row r="168" spans="2:4" x14ac:dyDescent="0.35">
      <c r="B168" s="9" t="s">
        <v>340</v>
      </c>
      <c r="C168" s="10" t="s">
        <v>341</v>
      </c>
      <c r="D168" s="11">
        <v>0.72713400910000003</v>
      </c>
    </row>
    <row r="169" spans="2:4" x14ac:dyDescent="0.35">
      <c r="B169" s="9" t="s">
        <v>342</v>
      </c>
      <c r="C169" s="10" t="s">
        <v>343</v>
      </c>
      <c r="D169" s="11">
        <v>3.5036260170000002</v>
      </c>
    </row>
    <row r="170" spans="2:4" x14ac:dyDescent="0.35">
      <c r="B170" s="9" t="s">
        <v>344</v>
      </c>
      <c r="C170" s="10" t="s">
        <v>345</v>
      </c>
      <c r="D170" s="11">
        <v>1.2922734183</v>
      </c>
    </row>
    <row r="171" spans="2:4" x14ac:dyDescent="0.35">
      <c r="B171" s="9" t="s">
        <v>346</v>
      </c>
      <c r="C171" s="10" t="s">
        <v>347</v>
      </c>
      <c r="D171" s="11">
        <v>0.72713400910000003</v>
      </c>
    </row>
    <row r="172" spans="2:4" x14ac:dyDescent="0.35">
      <c r="B172" s="9" t="s">
        <v>348</v>
      </c>
      <c r="C172" s="10" t="s">
        <v>349</v>
      </c>
      <c r="D172" s="11">
        <v>0.72713400910000003</v>
      </c>
    </row>
    <row r="173" spans="2:4" x14ac:dyDescent="0.35">
      <c r="B173" s="12" t="s">
        <v>350</v>
      </c>
      <c r="C173" s="13" t="s">
        <v>351</v>
      </c>
      <c r="D173" s="11">
        <v>21.40825641</v>
      </c>
    </row>
  </sheetData>
  <sheetProtection sheet="1"/>
  <mergeCells count="1">
    <mergeCell ref="B5:D5"/>
  </mergeCells>
  <hyperlinks>
    <hyperlink ref="C7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3" r:id="rId7" xr:uid="{00000000-0004-0000-0100-000006000000}"/>
    <hyperlink ref="C14" r:id="rId8" xr:uid="{00000000-0004-0000-0100-000007000000}"/>
    <hyperlink ref="C15" r:id="rId9" xr:uid="{00000000-0004-0000-0100-000008000000}"/>
    <hyperlink ref="C16" r:id="rId10" xr:uid="{00000000-0004-0000-0100-000009000000}"/>
    <hyperlink ref="C17" r:id="rId11" xr:uid="{00000000-0004-0000-0100-00000A000000}"/>
    <hyperlink ref="C18" r:id="rId12" xr:uid="{00000000-0004-0000-0100-00000B000000}"/>
    <hyperlink ref="C19" r:id="rId13" xr:uid="{00000000-0004-0000-0100-00000C000000}"/>
    <hyperlink ref="C20" r:id="rId14" xr:uid="{00000000-0004-0000-0100-00000D000000}"/>
    <hyperlink ref="C21" r:id="rId15" xr:uid="{00000000-0004-0000-0100-00000E000000}"/>
    <hyperlink ref="C22" r:id="rId16" xr:uid="{00000000-0004-0000-0100-00000F000000}"/>
    <hyperlink ref="C23" r:id="rId17" xr:uid="{00000000-0004-0000-0100-000010000000}"/>
    <hyperlink ref="C24" r:id="rId18" xr:uid="{00000000-0004-0000-0100-000011000000}"/>
    <hyperlink ref="C25" r:id="rId19" xr:uid="{00000000-0004-0000-0100-000012000000}"/>
    <hyperlink ref="C26" r:id="rId20" xr:uid="{00000000-0004-0000-0100-000013000000}"/>
    <hyperlink ref="C27" r:id="rId21" xr:uid="{00000000-0004-0000-0100-000014000000}"/>
    <hyperlink ref="C28" r:id="rId22" xr:uid="{00000000-0004-0000-0100-000015000000}"/>
    <hyperlink ref="C29" r:id="rId23" xr:uid="{00000000-0004-0000-0100-000016000000}"/>
    <hyperlink ref="C30" r:id="rId24" xr:uid="{00000000-0004-0000-0100-000017000000}"/>
    <hyperlink ref="C31" r:id="rId25" xr:uid="{00000000-0004-0000-0100-000018000000}"/>
    <hyperlink ref="C32" r:id="rId26" xr:uid="{00000000-0004-0000-0100-000019000000}"/>
    <hyperlink ref="C33" r:id="rId27" xr:uid="{00000000-0004-0000-0100-00001A000000}"/>
    <hyperlink ref="C34" r:id="rId28" xr:uid="{00000000-0004-0000-0100-00001B000000}"/>
    <hyperlink ref="C35" r:id="rId29" xr:uid="{00000000-0004-0000-0100-00001C000000}"/>
    <hyperlink ref="C36" r:id="rId30" xr:uid="{00000000-0004-0000-0100-00001D000000}"/>
    <hyperlink ref="C37" r:id="rId31" xr:uid="{00000000-0004-0000-0100-00001E000000}"/>
    <hyperlink ref="C38" r:id="rId32" xr:uid="{00000000-0004-0000-0100-00001F000000}"/>
    <hyperlink ref="C39" r:id="rId33" xr:uid="{00000000-0004-0000-0100-000020000000}"/>
    <hyperlink ref="C40" r:id="rId34" xr:uid="{00000000-0004-0000-0100-000021000000}"/>
    <hyperlink ref="C41" r:id="rId35" xr:uid="{00000000-0004-0000-0100-000022000000}"/>
    <hyperlink ref="C42" r:id="rId36" xr:uid="{00000000-0004-0000-0100-000023000000}"/>
    <hyperlink ref="C43" r:id="rId37" xr:uid="{00000000-0004-0000-0100-000024000000}"/>
    <hyperlink ref="C44" r:id="rId38" xr:uid="{00000000-0004-0000-0100-000025000000}"/>
    <hyperlink ref="C45" r:id="rId39" xr:uid="{00000000-0004-0000-0100-000026000000}"/>
    <hyperlink ref="C46" r:id="rId40" xr:uid="{00000000-0004-0000-0100-000027000000}"/>
    <hyperlink ref="C47" r:id="rId41" xr:uid="{00000000-0004-0000-0100-000028000000}"/>
    <hyperlink ref="C48" r:id="rId42" xr:uid="{00000000-0004-0000-0100-000029000000}"/>
    <hyperlink ref="C49" r:id="rId43" xr:uid="{00000000-0004-0000-0100-00002A000000}"/>
    <hyperlink ref="C50" r:id="rId44" xr:uid="{00000000-0004-0000-0100-00002B000000}"/>
    <hyperlink ref="C51" r:id="rId45" xr:uid="{00000000-0004-0000-0100-00002C000000}"/>
    <hyperlink ref="C52" r:id="rId46" xr:uid="{00000000-0004-0000-0100-00002D000000}"/>
    <hyperlink ref="C53" r:id="rId47" xr:uid="{00000000-0004-0000-0100-00002E000000}"/>
    <hyperlink ref="C54" r:id="rId48" xr:uid="{00000000-0004-0000-0100-00002F000000}"/>
    <hyperlink ref="C55" r:id="rId49" xr:uid="{00000000-0004-0000-0100-000030000000}"/>
    <hyperlink ref="C56" r:id="rId50" xr:uid="{00000000-0004-0000-0100-000031000000}"/>
    <hyperlink ref="C57" r:id="rId51" xr:uid="{00000000-0004-0000-0100-000032000000}"/>
    <hyperlink ref="C58" r:id="rId52" xr:uid="{00000000-0004-0000-0100-000033000000}"/>
    <hyperlink ref="C59" r:id="rId53" xr:uid="{00000000-0004-0000-0100-000034000000}"/>
    <hyperlink ref="C60" r:id="rId54" xr:uid="{00000000-0004-0000-0100-000035000000}"/>
    <hyperlink ref="C61" r:id="rId55" xr:uid="{00000000-0004-0000-0100-000036000000}"/>
    <hyperlink ref="C62" r:id="rId56" xr:uid="{00000000-0004-0000-0100-000037000000}"/>
    <hyperlink ref="C63" r:id="rId57" xr:uid="{00000000-0004-0000-0100-000038000000}"/>
    <hyperlink ref="C64" r:id="rId58" xr:uid="{00000000-0004-0000-0100-000039000000}"/>
    <hyperlink ref="C65" r:id="rId59" xr:uid="{00000000-0004-0000-0100-00003A000000}"/>
    <hyperlink ref="C66" r:id="rId60" xr:uid="{00000000-0004-0000-0100-00003B000000}"/>
    <hyperlink ref="C67" r:id="rId61" xr:uid="{00000000-0004-0000-0100-00003C000000}"/>
    <hyperlink ref="C68" r:id="rId62" xr:uid="{00000000-0004-0000-0100-00003D000000}"/>
    <hyperlink ref="C69" r:id="rId63" xr:uid="{00000000-0004-0000-0100-00003E000000}"/>
    <hyperlink ref="C70" r:id="rId64" xr:uid="{00000000-0004-0000-0100-00003F000000}"/>
    <hyperlink ref="C71" r:id="rId65" xr:uid="{00000000-0004-0000-0100-000040000000}"/>
    <hyperlink ref="C72" r:id="rId66" xr:uid="{00000000-0004-0000-0100-000041000000}"/>
    <hyperlink ref="C73" r:id="rId67" xr:uid="{00000000-0004-0000-0100-000042000000}"/>
    <hyperlink ref="C74" r:id="rId68" xr:uid="{00000000-0004-0000-0100-000043000000}"/>
    <hyperlink ref="C75" r:id="rId69" xr:uid="{00000000-0004-0000-0100-000044000000}"/>
    <hyperlink ref="C76" r:id="rId70" xr:uid="{00000000-0004-0000-0100-000045000000}"/>
    <hyperlink ref="C77" r:id="rId71" xr:uid="{00000000-0004-0000-0100-000046000000}"/>
    <hyperlink ref="C78" r:id="rId72" xr:uid="{00000000-0004-0000-0100-000047000000}"/>
    <hyperlink ref="C79" r:id="rId73" xr:uid="{00000000-0004-0000-0100-000048000000}"/>
    <hyperlink ref="C80" r:id="rId74" xr:uid="{00000000-0004-0000-0100-000049000000}"/>
    <hyperlink ref="C81" r:id="rId75" xr:uid="{00000000-0004-0000-0100-00004A000000}"/>
    <hyperlink ref="C82" r:id="rId76" xr:uid="{00000000-0004-0000-0100-00004B000000}"/>
    <hyperlink ref="C83" r:id="rId77" xr:uid="{00000000-0004-0000-0100-00004C000000}"/>
    <hyperlink ref="C84" r:id="rId78" xr:uid="{00000000-0004-0000-0100-00004D000000}"/>
    <hyperlink ref="C85" r:id="rId79" xr:uid="{00000000-0004-0000-0100-00004E000000}"/>
    <hyperlink ref="C86" r:id="rId80" xr:uid="{00000000-0004-0000-0100-00004F000000}"/>
    <hyperlink ref="C87" r:id="rId81" xr:uid="{00000000-0004-0000-0100-000050000000}"/>
    <hyperlink ref="C88" r:id="rId82" xr:uid="{00000000-0004-0000-0100-000051000000}"/>
    <hyperlink ref="C89" r:id="rId83" xr:uid="{00000000-0004-0000-0100-000052000000}"/>
    <hyperlink ref="C90" r:id="rId84" xr:uid="{00000000-0004-0000-0100-000053000000}"/>
    <hyperlink ref="C91" r:id="rId85" xr:uid="{00000000-0004-0000-0100-000054000000}"/>
    <hyperlink ref="C92" r:id="rId86" xr:uid="{00000000-0004-0000-0100-000055000000}"/>
    <hyperlink ref="C93" r:id="rId87" xr:uid="{00000000-0004-0000-0100-000056000000}"/>
    <hyperlink ref="C94" r:id="rId88" xr:uid="{00000000-0004-0000-0100-000057000000}"/>
    <hyperlink ref="C95" r:id="rId89" xr:uid="{00000000-0004-0000-0100-000058000000}"/>
    <hyperlink ref="C96" r:id="rId90" xr:uid="{00000000-0004-0000-0100-000059000000}"/>
    <hyperlink ref="C97" r:id="rId91" xr:uid="{00000000-0004-0000-0100-00005A000000}"/>
    <hyperlink ref="C98" r:id="rId92" xr:uid="{00000000-0004-0000-0100-00005B000000}"/>
    <hyperlink ref="C99" r:id="rId93" xr:uid="{00000000-0004-0000-0100-00005C000000}"/>
    <hyperlink ref="C100" r:id="rId94" xr:uid="{00000000-0004-0000-0100-00005D000000}"/>
    <hyperlink ref="C101" r:id="rId95" xr:uid="{00000000-0004-0000-0100-00005E000000}"/>
    <hyperlink ref="C102" r:id="rId96" xr:uid="{00000000-0004-0000-0100-00005F000000}"/>
    <hyperlink ref="C103" r:id="rId97" xr:uid="{00000000-0004-0000-0100-000060000000}"/>
    <hyperlink ref="C104" r:id="rId98" xr:uid="{00000000-0004-0000-0100-000061000000}"/>
    <hyperlink ref="C105" r:id="rId99" xr:uid="{00000000-0004-0000-0100-000062000000}"/>
    <hyperlink ref="C106" r:id="rId100" xr:uid="{00000000-0004-0000-0100-000063000000}"/>
    <hyperlink ref="C107" r:id="rId101" xr:uid="{00000000-0004-0000-0100-000064000000}"/>
    <hyperlink ref="C108" r:id="rId102" xr:uid="{00000000-0004-0000-0100-000065000000}"/>
    <hyperlink ref="C109" r:id="rId103" xr:uid="{00000000-0004-0000-0100-000066000000}"/>
    <hyperlink ref="C110" r:id="rId104" xr:uid="{00000000-0004-0000-0100-000067000000}"/>
    <hyperlink ref="C111" r:id="rId105" xr:uid="{00000000-0004-0000-0100-000068000000}"/>
    <hyperlink ref="C112" r:id="rId106" xr:uid="{00000000-0004-0000-0100-000069000000}"/>
    <hyperlink ref="C113" r:id="rId107" xr:uid="{00000000-0004-0000-0100-00006A000000}"/>
    <hyperlink ref="C114" r:id="rId108" xr:uid="{00000000-0004-0000-0100-00006B000000}"/>
    <hyperlink ref="C115" r:id="rId109" xr:uid="{00000000-0004-0000-0100-00006C000000}"/>
    <hyperlink ref="C116" r:id="rId110" xr:uid="{00000000-0004-0000-0100-00006D000000}"/>
    <hyperlink ref="C117" r:id="rId111" xr:uid="{00000000-0004-0000-0100-00006E000000}"/>
    <hyperlink ref="C118" r:id="rId112" xr:uid="{00000000-0004-0000-0100-00006F000000}"/>
    <hyperlink ref="C119" r:id="rId113" xr:uid="{00000000-0004-0000-0100-000070000000}"/>
    <hyperlink ref="C120" r:id="rId114" xr:uid="{00000000-0004-0000-0100-000071000000}"/>
    <hyperlink ref="C121" r:id="rId115" xr:uid="{00000000-0004-0000-0100-000072000000}"/>
    <hyperlink ref="C122" r:id="rId116" xr:uid="{00000000-0004-0000-0100-000073000000}"/>
    <hyperlink ref="C123" r:id="rId117" xr:uid="{00000000-0004-0000-0100-000074000000}"/>
    <hyperlink ref="C124" r:id="rId118" xr:uid="{00000000-0004-0000-0100-000075000000}"/>
    <hyperlink ref="C125" r:id="rId119" xr:uid="{00000000-0004-0000-0100-000076000000}"/>
    <hyperlink ref="C126" r:id="rId120" xr:uid="{00000000-0004-0000-0100-000077000000}"/>
    <hyperlink ref="C127" r:id="rId121" xr:uid="{00000000-0004-0000-0100-000078000000}"/>
    <hyperlink ref="C128" r:id="rId122" xr:uid="{00000000-0004-0000-0100-000079000000}"/>
    <hyperlink ref="C129" r:id="rId123" xr:uid="{00000000-0004-0000-0100-00007A000000}"/>
    <hyperlink ref="C130" r:id="rId124" xr:uid="{00000000-0004-0000-0100-00007B000000}"/>
    <hyperlink ref="C131" r:id="rId125" xr:uid="{00000000-0004-0000-0100-00007C000000}"/>
    <hyperlink ref="C132" r:id="rId126" xr:uid="{00000000-0004-0000-0100-00007D000000}"/>
    <hyperlink ref="C133" r:id="rId127" xr:uid="{00000000-0004-0000-0100-00007E000000}"/>
    <hyperlink ref="C134" r:id="rId128" xr:uid="{00000000-0004-0000-0100-00007F000000}"/>
    <hyperlink ref="C135" r:id="rId129" xr:uid="{00000000-0004-0000-0100-000080000000}"/>
    <hyperlink ref="C136" r:id="rId130" xr:uid="{00000000-0004-0000-0100-000081000000}"/>
    <hyperlink ref="C137" r:id="rId131" xr:uid="{00000000-0004-0000-0100-000082000000}"/>
    <hyperlink ref="C138" r:id="rId132" xr:uid="{00000000-0004-0000-0100-000083000000}"/>
    <hyperlink ref="C139" r:id="rId133" xr:uid="{00000000-0004-0000-0100-000084000000}"/>
    <hyperlink ref="C140" r:id="rId134" xr:uid="{00000000-0004-0000-0100-000085000000}"/>
    <hyperlink ref="C141" r:id="rId135" xr:uid="{00000000-0004-0000-0100-000086000000}"/>
    <hyperlink ref="C142" r:id="rId136" xr:uid="{00000000-0004-0000-0100-000087000000}"/>
    <hyperlink ref="C143" r:id="rId137" xr:uid="{00000000-0004-0000-0100-000088000000}"/>
    <hyperlink ref="C144" r:id="rId138" xr:uid="{00000000-0004-0000-0100-000089000000}"/>
    <hyperlink ref="C145" r:id="rId139" xr:uid="{00000000-0004-0000-0100-00008A000000}"/>
    <hyperlink ref="C146" r:id="rId140" xr:uid="{00000000-0004-0000-0100-00008B000000}"/>
    <hyperlink ref="C147" r:id="rId141" xr:uid="{00000000-0004-0000-0100-00008C000000}"/>
    <hyperlink ref="C148" r:id="rId142" xr:uid="{00000000-0004-0000-0100-00008D000000}"/>
    <hyperlink ref="C149" r:id="rId143" xr:uid="{00000000-0004-0000-0100-00008E000000}"/>
    <hyperlink ref="C150" r:id="rId144" xr:uid="{00000000-0004-0000-0100-00008F000000}"/>
    <hyperlink ref="C151" r:id="rId145" xr:uid="{00000000-0004-0000-0100-000090000000}"/>
    <hyperlink ref="C152" r:id="rId146" xr:uid="{00000000-0004-0000-0100-000091000000}"/>
    <hyperlink ref="C153" r:id="rId147" xr:uid="{00000000-0004-0000-0100-000092000000}"/>
    <hyperlink ref="C154" r:id="rId148" xr:uid="{00000000-0004-0000-0100-000093000000}"/>
    <hyperlink ref="C155" r:id="rId149" xr:uid="{00000000-0004-0000-0100-000094000000}"/>
    <hyperlink ref="C156" r:id="rId150" xr:uid="{00000000-0004-0000-0100-000095000000}"/>
    <hyperlink ref="C157" r:id="rId151" xr:uid="{00000000-0004-0000-0100-000096000000}"/>
    <hyperlink ref="C158" r:id="rId152" xr:uid="{00000000-0004-0000-0100-000097000000}"/>
    <hyperlink ref="C159" r:id="rId153" xr:uid="{00000000-0004-0000-0100-000098000000}"/>
    <hyperlink ref="C160" r:id="rId154" xr:uid="{00000000-0004-0000-0100-000099000000}"/>
    <hyperlink ref="C161" r:id="rId155" xr:uid="{00000000-0004-0000-0100-00009A000000}"/>
    <hyperlink ref="C162" r:id="rId156" xr:uid="{00000000-0004-0000-0100-00009B000000}"/>
    <hyperlink ref="C163" r:id="rId157" xr:uid="{00000000-0004-0000-0100-00009C000000}"/>
    <hyperlink ref="C164" r:id="rId158" xr:uid="{00000000-0004-0000-0100-00009D000000}"/>
    <hyperlink ref="C165" r:id="rId159" xr:uid="{00000000-0004-0000-0100-00009E000000}"/>
    <hyperlink ref="C166" r:id="rId160" xr:uid="{00000000-0004-0000-0100-00009F000000}"/>
    <hyperlink ref="C167" r:id="rId161" xr:uid="{00000000-0004-0000-0100-0000A0000000}"/>
    <hyperlink ref="C168" r:id="rId162" xr:uid="{00000000-0004-0000-0100-0000A1000000}"/>
    <hyperlink ref="C169" r:id="rId163" xr:uid="{00000000-0004-0000-0100-0000A2000000}"/>
    <hyperlink ref="C170" r:id="rId164" xr:uid="{00000000-0004-0000-0100-0000A3000000}"/>
    <hyperlink ref="C171" r:id="rId165" xr:uid="{00000000-0004-0000-0100-0000A4000000}"/>
    <hyperlink ref="C172" r:id="rId166" xr:uid="{00000000-0004-0000-0100-0000A5000000}"/>
    <hyperlink ref="C173" r:id="rId167" xr:uid="{00000000-0004-0000-0100-0000A6000000}"/>
  </hyperlinks>
  <pageMargins left="0.7" right="0.7" top="0.75" bottom="0.75" header="0.3" footer="0.3"/>
  <pageSetup paperSize="9" orientation="portrait"/>
  <headerFooter>
    <oddHeader>&amp;L&amp;G</oddHeader>
    <oddFooter>&amp;C©2019 Check Point Software Technologies Ltd. All rights reserved.</oddFooter>
  </headerFooter>
  <tableParts count="1">
    <tablePart r:id="rId1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9">
    <tabColor indexed="52"/>
  </sheetPr>
  <dimension ref="B2:L143"/>
  <sheetViews>
    <sheetView showGridLines="0" topLeftCell="A37" workbookViewId="0">
      <selection activeCell="CL12" sqref="CL12"/>
    </sheetView>
  </sheetViews>
  <sheetFormatPr defaultRowHeight="12" x14ac:dyDescent="0.3"/>
  <cols>
    <col min="1" max="1" width="2.54296875" style="16" customWidth="1"/>
    <col min="2" max="2" width="14.26953125" style="16" customWidth="1"/>
    <col min="3" max="3" width="9.26953125" style="15" customWidth="1"/>
    <col min="4" max="5" width="10.7265625" style="15" customWidth="1"/>
    <col min="6" max="6" width="8.7265625" style="15" customWidth="1"/>
    <col min="7" max="7" width="10.7265625" style="16" customWidth="1"/>
    <col min="8" max="8" width="8.1796875" style="16" customWidth="1"/>
    <col min="9" max="10" width="9.453125" style="16" bestFit="1" customWidth="1"/>
    <col min="11" max="11" width="8.26953125" style="16" bestFit="1" customWidth="1"/>
    <col min="12" max="12" width="9.453125" style="16" bestFit="1" customWidth="1"/>
    <col min="13" max="26" width="8.1796875" style="16" bestFit="1" customWidth="1"/>
    <col min="27" max="27" width="12.7265625" style="16" bestFit="1" customWidth="1"/>
    <col min="28" max="241" width="9.1796875" style="16" customWidth="1"/>
    <col min="242" max="242" width="12.7265625" style="16" customWidth="1"/>
    <col min="243" max="243" width="18.81640625" style="16" customWidth="1"/>
    <col min="244" max="244" width="9.26953125" style="16" customWidth="1"/>
    <col min="245" max="245" width="10.26953125" style="16" customWidth="1"/>
    <col min="246" max="246" width="6.26953125" style="16" customWidth="1"/>
    <col min="247" max="247" width="6.453125" style="16" customWidth="1"/>
    <col min="248" max="248" width="10.1796875" style="16" customWidth="1"/>
    <col min="249" max="251" width="8.26953125" style="16" bestFit="1" customWidth="1"/>
    <col min="252" max="252" width="9.26953125" style="16" customWidth="1"/>
    <col min="253" max="253" width="11.81640625" style="16" customWidth="1"/>
    <col min="254" max="255" width="10.26953125" style="16" bestFit="1" customWidth="1"/>
    <col min="256" max="259" width="8.1796875" style="16" bestFit="1" customWidth="1"/>
    <col min="260" max="260" width="9.26953125" style="16" customWidth="1"/>
    <col min="261" max="262" width="10.7265625" style="16" customWidth="1"/>
    <col min="263" max="263" width="8.1796875" style="16" customWidth="1"/>
    <col min="264" max="282" width="8.1796875" style="16" bestFit="1" customWidth="1"/>
    <col min="283" max="283" width="12.7265625" style="16" bestFit="1" customWidth="1"/>
    <col min="284" max="497" width="9.1796875" style="16" customWidth="1"/>
    <col min="498" max="498" width="12.7265625" style="16" customWidth="1"/>
    <col min="499" max="499" width="18.81640625" style="16" customWidth="1"/>
    <col min="500" max="500" width="9.26953125" style="16" customWidth="1"/>
    <col min="501" max="501" width="10.26953125" style="16" customWidth="1"/>
    <col min="502" max="502" width="6.26953125" style="16" customWidth="1"/>
    <col min="503" max="503" width="6.453125" style="16" customWidth="1"/>
    <col min="504" max="504" width="10.1796875" style="16" customWidth="1"/>
    <col min="505" max="507" width="8.26953125" style="16" bestFit="1" customWidth="1"/>
    <col min="508" max="508" width="9.26953125" style="16" customWidth="1"/>
    <col min="509" max="509" width="11.81640625" style="16" customWidth="1"/>
    <col min="510" max="511" width="10.26953125" style="16" bestFit="1" customWidth="1"/>
    <col min="512" max="515" width="8.1796875" style="16" bestFit="1" customWidth="1"/>
    <col min="516" max="516" width="9.26953125" style="16" customWidth="1"/>
    <col min="517" max="518" width="10.7265625" style="16" customWidth="1"/>
    <col min="519" max="519" width="8.1796875" style="16" customWidth="1"/>
    <col min="520" max="538" width="8.1796875" style="16" bestFit="1" customWidth="1"/>
    <col min="539" max="539" width="12.7265625" style="16" bestFit="1" customWidth="1"/>
    <col min="540" max="753" width="9.1796875" style="16" customWidth="1"/>
    <col min="754" max="754" width="12.7265625" style="16" customWidth="1"/>
    <col min="755" max="755" width="18.81640625" style="16" customWidth="1"/>
    <col min="756" max="756" width="9.26953125" style="16" customWidth="1"/>
    <col min="757" max="757" width="10.26953125" style="16" customWidth="1"/>
    <col min="758" max="758" width="6.26953125" style="16" customWidth="1"/>
    <col min="759" max="759" width="6.453125" style="16" customWidth="1"/>
    <col min="760" max="760" width="10.1796875" style="16" customWidth="1"/>
    <col min="761" max="763" width="8.26953125" style="16" bestFit="1" customWidth="1"/>
    <col min="764" max="764" width="9.26953125" style="16" customWidth="1"/>
    <col min="765" max="765" width="11.81640625" style="16" customWidth="1"/>
    <col min="766" max="767" width="10.26953125" style="16" bestFit="1" customWidth="1"/>
    <col min="768" max="771" width="8.1796875" style="16" bestFit="1" customWidth="1"/>
    <col min="772" max="772" width="9.26953125" style="16" customWidth="1"/>
    <col min="773" max="774" width="10.7265625" style="16" customWidth="1"/>
    <col min="775" max="775" width="8.1796875" style="16" customWidth="1"/>
    <col min="776" max="794" width="8.1796875" style="16" bestFit="1" customWidth="1"/>
    <col min="795" max="795" width="12.7265625" style="16" bestFit="1" customWidth="1"/>
    <col min="796" max="1009" width="9.1796875" style="16" customWidth="1"/>
    <col min="1010" max="1010" width="12.7265625" style="16" customWidth="1"/>
    <col min="1011" max="1011" width="18.81640625" style="16" customWidth="1"/>
    <col min="1012" max="1012" width="9.26953125" style="16" customWidth="1"/>
    <col min="1013" max="1013" width="10.26953125" style="16" customWidth="1"/>
    <col min="1014" max="1014" width="6.26953125" style="16" customWidth="1"/>
    <col min="1015" max="1015" width="6.453125" style="16" customWidth="1"/>
    <col min="1016" max="1016" width="10.1796875" style="16" customWidth="1"/>
    <col min="1017" max="1019" width="8.26953125" style="16" bestFit="1" customWidth="1"/>
    <col min="1020" max="1020" width="9.26953125" style="16" customWidth="1"/>
    <col min="1021" max="1021" width="11.81640625" style="16" customWidth="1"/>
    <col min="1022" max="1023" width="10.26953125" style="16" bestFit="1" customWidth="1"/>
    <col min="1024" max="1027" width="8.1796875" style="16" bestFit="1" customWidth="1"/>
    <col min="1028" max="1028" width="9.26953125" style="16" customWidth="1"/>
    <col min="1029" max="1030" width="10.7265625" style="16" customWidth="1"/>
    <col min="1031" max="1031" width="8.1796875" style="16" customWidth="1"/>
    <col min="1032" max="1050" width="8.1796875" style="16" bestFit="1" customWidth="1"/>
    <col min="1051" max="1051" width="12.7265625" style="16" bestFit="1" customWidth="1"/>
    <col min="1052" max="1265" width="9.1796875" style="16" customWidth="1"/>
    <col min="1266" max="1266" width="12.7265625" style="16" customWidth="1"/>
    <col min="1267" max="1267" width="18.81640625" style="16" customWidth="1"/>
    <col min="1268" max="1268" width="9.26953125" style="16" customWidth="1"/>
    <col min="1269" max="1269" width="10.26953125" style="16" customWidth="1"/>
    <col min="1270" max="1270" width="6.26953125" style="16" customWidth="1"/>
    <col min="1271" max="1271" width="6.453125" style="16" customWidth="1"/>
    <col min="1272" max="1272" width="10.1796875" style="16" customWidth="1"/>
    <col min="1273" max="1275" width="8.26953125" style="16" bestFit="1" customWidth="1"/>
    <col min="1276" max="1276" width="9.26953125" style="16" customWidth="1"/>
    <col min="1277" max="1277" width="11.81640625" style="16" customWidth="1"/>
    <col min="1278" max="1279" width="10.26953125" style="16" bestFit="1" customWidth="1"/>
    <col min="1280" max="1283" width="8.1796875" style="16" bestFit="1" customWidth="1"/>
    <col min="1284" max="1284" width="9.26953125" style="16" customWidth="1"/>
    <col min="1285" max="1286" width="10.7265625" style="16" customWidth="1"/>
    <col min="1287" max="1287" width="8.1796875" style="16" customWidth="1"/>
    <col min="1288" max="1306" width="8.1796875" style="16" bestFit="1" customWidth="1"/>
    <col min="1307" max="1307" width="12.7265625" style="16" bestFit="1" customWidth="1"/>
    <col min="1308" max="1521" width="9.1796875" style="16" customWidth="1"/>
    <col min="1522" max="1522" width="12.7265625" style="16" customWidth="1"/>
    <col min="1523" max="1523" width="18.81640625" style="16" customWidth="1"/>
    <col min="1524" max="1524" width="9.26953125" style="16" customWidth="1"/>
    <col min="1525" max="1525" width="10.26953125" style="16" customWidth="1"/>
    <col min="1526" max="1526" width="6.26953125" style="16" customWidth="1"/>
    <col min="1527" max="1527" width="6.453125" style="16" customWidth="1"/>
    <col min="1528" max="1528" width="10.1796875" style="16" customWidth="1"/>
    <col min="1529" max="1531" width="8.26953125" style="16" bestFit="1" customWidth="1"/>
    <col min="1532" max="1532" width="9.26953125" style="16" customWidth="1"/>
    <col min="1533" max="1533" width="11.81640625" style="16" customWidth="1"/>
    <col min="1534" max="1535" width="10.26953125" style="16" bestFit="1" customWidth="1"/>
    <col min="1536" max="1539" width="8.1796875" style="16" bestFit="1" customWidth="1"/>
    <col min="1540" max="1540" width="9.26953125" style="16" customWidth="1"/>
    <col min="1541" max="1542" width="10.7265625" style="16" customWidth="1"/>
    <col min="1543" max="1543" width="8.1796875" style="16" customWidth="1"/>
    <col min="1544" max="1562" width="8.1796875" style="16" bestFit="1" customWidth="1"/>
    <col min="1563" max="1563" width="12.7265625" style="16" bestFit="1" customWidth="1"/>
    <col min="1564" max="1777" width="9.1796875" style="16" customWidth="1"/>
    <col min="1778" max="1778" width="12.7265625" style="16" customWidth="1"/>
    <col min="1779" max="1779" width="18.81640625" style="16" customWidth="1"/>
    <col min="1780" max="1780" width="9.26953125" style="16" customWidth="1"/>
    <col min="1781" max="1781" width="10.26953125" style="16" customWidth="1"/>
    <col min="1782" max="1782" width="6.26953125" style="16" customWidth="1"/>
    <col min="1783" max="1783" width="6.453125" style="16" customWidth="1"/>
    <col min="1784" max="1784" width="10.1796875" style="16" customWidth="1"/>
    <col min="1785" max="1787" width="8.26953125" style="16" bestFit="1" customWidth="1"/>
    <col min="1788" max="1788" width="9.26953125" style="16" customWidth="1"/>
    <col min="1789" max="1789" width="11.81640625" style="16" customWidth="1"/>
    <col min="1790" max="1791" width="10.26953125" style="16" bestFit="1" customWidth="1"/>
    <col min="1792" max="1795" width="8.1796875" style="16" bestFit="1" customWidth="1"/>
    <col min="1796" max="1796" width="9.26953125" style="16" customWidth="1"/>
    <col min="1797" max="1798" width="10.7265625" style="16" customWidth="1"/>
    <col min="1799" max="1799" width="8.1796875" style="16" customWidth="1"/>
    <col min="1800" max="1818" width="8.1796875" style="16" bestFit="1" customWidth="1"/>
    <col min="1819" max="1819" width="12.7265625" style="16" bestFit="1" customWidth="1"/>
    <col min="1820" max="2033" width="9.1796875" style="16" customWidth="1"/>
    <col min="2034" max="2034" width="12.7265625" style="16" customWidth="1"/>
    <col min="2035" max="2035" width="18.81640625" style="16" customWidth="1"/>
    <col min="2036" max="2036" width="9.26953125" style="16" customWidth="1"/>
    <col min="2037" max="2037" width="10.26953125" style="16" customWidth="1"/>
    <col min="2038" max="2038" width="6.26953125" style="16" customWidth="1"/>
    <col min="2039" max="2039" width="6.453125" style="16" customWidth="1"/>
    <col min="2040" max="2040" width="10.1796875" style="16" customWidth="1"/>
    <col min="2041" max="2043" width="8.26953125" style="16" bestFit="1" customWidth="1"/>
    <col min="2044" max="2044" width="9.26953125" style="16" customWidth="1"/>
    <col min="2045" max="2045" width="11.81640625" style="16" customWidth="1"/>
    <col min="2046" max="2047" width="10.26953125" style="16" bestFit="1" customWidth="1"/>
    <col min="2048" max="2051" width="8.1796875" style="16" bestFit="1" customWidth="1"/>
    <col min="2052" max="2052" width="9.26953125" style="16" customWidth="1"/>
    <col min="2053" max="2054" width="10.7265625" style="16" customWidth="1"/>
    <col min="2055" max="2055" width="8.1796875" style="16" customWidth="1"/>
    <col min="2056" max="2074" width="8.1796875" style="16" bestFit="1" customWidth="1"/>
    <col min="2075" max="2075" width="12.7265625" style="16" bestFit="1" customWidth="1"/>
    <col min="2076" max="2289" width="9.1796875" style="16" customWidth="1"/>
    <col min="2290" max="2290" width="12.7265625" style="16" customWidth="1"/>
    <col min="2291" max="2291" width="18.81640625" style="16" customWidth="1"/>
    <col min="2292" max="2292" width="9.26953125" style="16" customWidth="1"/>
    <col min="2293" max="2293" width="10.26953125" style="16" customWidth="1"/>
    <col min="2294" max="2294" width="6.26953125" style="16" customWidth="1"/>
    <col min="2295" max="2295" width="6.453125" style="16" customWidth="1"/>
    <col min="2296" max="2296" width="10.1796875" style="16" customWidth="1"/>
    <col min="2297" max="2299" width="8.26953125" style="16" bestFit="1" customWidth="1"/>
    <col min="2300" max="2300" width="9.26953125" style="16" customWidth="1"/>
    <col min="2301" max="2301" width="11.81640625" style="16" customWidth="1"/>
    <col min="2302" max="2303" width="10.26953125" style="16" bestFit="1" customWidth="1"/>
    <col min="2304" max="2307" width="8.1796875" style="16" bestFit="1" customWidth="1"/>
    <col min="2308" max="2308" width="9.26953125" style="16" customWidth="1"/>
    <col min="2309" max="2310" width="10.7265625" style="16" customWidth="1"/>
    <col min="2311" max="2311" width="8.1796875" style="16" customWidth="1"/>
    <col min="2312" max="2330" width="8.1796875" style="16" bestFit="1" customWidth="1"/>
    <col min="2331" max="2331" width="12.7265625" style="16" bestFit="1" customWidth="1"/>
    <col min="2332" max="2545" width="9.1796875" style="16" customWidth="1"/>
    <col min="2546" max="2546" width="12.7265625" style="16" customWidth="1"/>
    <col min="2547" max="2547" width="18.81640625" style="16" customWidth="1"/>
    <col min="2548" max="2548" width="9.26953125" style="16" customWidth="1"/>
    <col min="2549" max="2549" width="10.26953125" style="16" customWidth="1"/>
    <col min="2550" max="2550" width="6.26953125" style="16" customWidth="1"/>
    <col min="2551" max="2551" width="6.453125" style="16" customWidth="1"/>
    <col min="2552" max="2552" width="10.1796875" style="16" customWidth="1"/>
    <col min="2553" max="2555" width="8.26953125" style="16" bestFit="1" customWidth="1"/>
    <col min="2556" max="2556" width="9.26953125" style="16" customWidth="1"/>
    <col min="2557" max="2557" width="11.81640625" style="16" customWidth="1"/>
    <col min="2558" max="2559" width="10.26953125" style="16" bestFit="1" customWidth="1"/>
    <col min="2560" max="2563" width="8.1796875" style="16" bestFit="1" customWidth="1"/>
    <col min="2564" max="2564" width="9.26953125" style="16" customWidth="1"/>
    <col min="2565" max="2566" width="10.7265625" style="16" customWidth="1"/>
    <col min="2567" max="2567" width="8.1796875" style="16" customWidth="1"/>
    <col min="2568" max="2586" width="8.1796875" style="16" bestFit="1" customWidth="1"/>
    <col min="2587" max="2587" width="12.7265625" style="16" bestFit="1" customWidth="1"/>
    <col min="2588" max="2801" width="9.1796875" style="16" customWidth="1"/>
    <col min="2802" max="2802" width="12.7265625" style="16" customWidth="1"/>
    <col min="2803" max="2803" width="18.81640625" style="16" customWidth="1"/>
    <col min="2804" max="2804" width="9.26953125" style="16" customWidth="1"/>
    <col min="2805" max="2805" width="10.26953125" style="16" customWidth="1"/>
    <col min="2806" max="2806" width="6.26953125" style="16" customWidth="1"/>
    <col min="2807" max="2807" width="6.453125" style="16" customWidth="1"/>
    <col min="2808" max="2808" width="10.1796875" style="16" customWidth="1"/>
    <col min="2809" max="2811" width="8.26953125" style="16" bestFit="1" customWidth="1"/>
    <col min="2812" max="2812" width="9.26953125" style="16" customWidth="1"/>
    <col min="2813" max="2813" width="11.81640625" style="16" customWidth="1"/>
    <col min="2814" max="2815" width="10.26953125" style="16" bestFit="1" customWidth="1"/>
    <col min="2816" max="2819" width="8.1796875" style="16" bestFit="1" customWidth="1"/>
    <col min="2820" max="2820" width="9.26953125" style="16" customWidth="1"/>
    <col min="2821" max="2822" width="10.7265625" style="16" customWidth="1"/>
    <col min="2823" max="2823" width="8.1796875" style="16" customWidth="1"/>
    <col min="2824" max="2842" width="8.1796875" style="16" bestFit="1" customWidth="1"/>
    <col min="2843" max="2843" width="12.7265625" style="16" bestFit="1" customWidth="1"/>
    <col min="2844" max="3057" width="9.1796875" style="16" customWidth="1"/>
    <col min="3058" max="3058" width="12.7265625" style="16" customWidth="1"/>
    <col min="3059" max="3059" width="18.81640625" style="16" customWidth="1"/>
    <col min="3060" max="3060" width="9.26953125" style="16" customWidth="1"/>
    <col min="3061" max="3061" width="10.26953125" style="16" customWidth="1"/>
    <col min="3062" max="3062" width="6.26953125" style="16" customWidth="1"/>
    <col min="3063" max="3063" width="6.453125" style="16" customWidth="1"/>
    <col min="3064" max="3064" width="10.1796875" style="16" customWidth="1"/>
    <col min="3065" max="3067" width="8.26953125" style="16" bestFit="1" customWidth="1"/>
    <col min="3068" max="3068" width="9.26953125" style="16" customWidth="1"/>
    <col min="3069" max="3069" width="11.81640625" style="16" customWidth="1"/>
    <col min="3070" max="3071" width="10.26953125" style="16" bestFit="1" customWidth="1"/>
    <col min="3072" max="3075" width="8.1796875" style="16" bestFit="1" customWidth="1"/>
    <col min="3076" max="3076" width="9.26953125" style="16" customWidth="1"/>
    <col min="3077" max="3078" width="10.7265625" style="16" customWidth="1"/>
    <col min="3079" max="3079" width="8.1796875" style="16" customWidth="1"/>
    <col min="3080" max="3098" width="8.1796875" style="16" bestFit="1" customWidth="1"/>
    <col min="3099" max="3099" width="12.7265625" style="16" bestFit="1" customWidth="1"/>
    <col min="3100" max="3313" width="9.1796875" style="16" customWidth="1"/>
    <col min="3314" max="3314" width="12.7265625" style="16" customWidth="1"/>
    <col min="3315" max="3315" width="18.81640625" style="16" customWidth="1"/>
    <col min="3316" max="3316" width="9.26953125" style="16" customWidth="1"/>
    <col min="3317" max="3317" width="10.26953125" style="16" customWidth="1"/>
    <col min="3318" max="3318" width="6.26953125" style="16" customWidth="1"/>
    <col min="3319" max="3319" width="6.453125" style="16" customWidth="1"/>
    <col min="3320" max="3320" width="10.1796875" style="16" customWidth="1"/>
    <col min="3321" max="3323" width="8.26953125" style="16" bestFit="1" customWidth="1"/>
    <col min="3324" max="3324" width="9.26953125" style="16" customWidth="1"/>
    <col min="3325" max="3325" width="11.81640625" style="16" customWidth="1"/>
    <col min="3326" max="3327" width="10.26953125" style="16" bestFit="1" customWidth="1"/>
    <col min="3328" max="3331" width="8.1796875" style="16" bestFit="1" customWidth="1"/>
    <col min="3332" max="3332" width="9.26953125" style="16" customWidth="1"/>
    <col min="3333" max="3334" width="10.7265625" style="16" customWidth="1"/>
    <col min="3335" max="3335" width="8.1796875" style="16" customWidth="1"/>
    <col min="3336" max="3354" width="8.1796875" style="16" bestFit="1" customWidth="1"/>
    <col min="3355" max="3355" width="12.7265625" style="16" bestFit="1" customWidth="1"/>
    <col min="3356" max="3569" width="9.1796875" style="16" customWidth="1"/>
    <col min="3570" max="3570" width="12.7265625" style="16" customWidth="1"/>
    <col min="3571" max="3571" width="18.81640625" style="16" customWidth="1"/>
    <col min="3572" max="3572" width="9.26953125" style="16" customWidth="1"/>
    <col min="3573" max="3573" width="10.26953125" style="16" customWidth="1"/>
    <col min="3574" max="3574" width="6.26953125" style="16" customWidth="1"/>
    <col min="3575" max="3575" width="6.453125" style="16" customWidth="1"/>
    <col min="3576" max="3576" width="10.1796875" style="16" customWidth="1"/>
    <col min="3577" max="3579" width="8.26953125" style="16" bestFit="1" customWidth="1"/>
    <col min="3580" max="3580" width="9.26953125" style="16" customWidth="1"/>
    <col min="3581" max="3581" width="11.81640625" style="16" customWidth="1"/>
    <col min="3582" max="3583" width="10.26953125" style="16" bestFit="1" customWidth="1"/>
    <col min="3584" max="3587" width="8.1796875" style="16" bestFit="1" customWidth="1"/>
    <col min="3588" max="3588" width="9.26953125" style="16" customWidth="1"/>
    <col min="3589" max="3590" width="10.7265625" style="16" customWidth="1"/>
    <col min="3591" max="3591" width="8.1796875" style="16" customWidth="1"/>
    <col min="3592" max="3610" width="8.1796875" style="16" bestFit="1" customWidth="1"/>
    <col min="3611" max="3611" width="12.7265625" style="16" bestFit="1" customWidth="1"/>
    <col min="3612" max="3825" width="9.1796875" style="16" customWidth="1"/>
    <col min="3826" max="3826" width="12.7265625" style="16" customWidth="1"/>
    <col min="3827" max="3827" width="18.81640625" style="16" customWidth="1"/>
    <col min="3828" max="3828" width="9.26953125" style="16" customWidth="1"/>
    <col min="3829" max="3829" width="10.26953125" style="16" customWidth="1"/>
    <col min="3830" max="3830" width="6.26953125" style="16" customWidth="1"/>
    <col min="3831" max="3831" width="6.453125" style="16" customWidth="1"/>
    <col min="3832" max="3832" width="10.1796875" style="16" customWidth="1"/>
    <col min="3833" max="3835" width="8.26953125" style="16" bestFit="1" customWidth="1"/>
    <col min="3836" max="3836" width="9.26953125" style="16" customWidth="1"/>
    <col min="3837" max="3837" width="11.81640625" style="16" customWidth="1"/>
    <col min="3838" max="3839" width="10.26953125" style="16" bestFit="1" customWidth="1"/>
    <col min="3840" max="3843" width="8.1796875" style="16" bestFit="1" customWidth="1"/>
    <col min="3844" max="3844" width="9.26953125" style="16" customWidth="1"/>
    <col min="3845" max="3846" width="10.7265625" style="16" customWidth="1"/>
    <col min="3847" max="3847" width="8.1796875" style="16" customWidth="1"/>
    <col min="3848" max="3866" width="8.1796875" style="16" bestFit="1" customWidth="1"/>
    <col min="3867" max="3867" width="12.7265625" style="16" bestFit="1" customWidth="1"/>
    <col min="3868" max="4081" width="9.1796875" style="16" customWidth="1"/>
    <col min="4082" max="4082" width="12.7265625" style="16" customWidth="1"/>
    <col min="4083" max="4083" width="18.81640625" style="16" customWidth="1"/>
    <col min="4084" max="4084" width="9.26953125" style="16" customWidth="1"/>
    <col min="4085" max="4085" width="10.26953125" style="16" customWidth="1"/>
    <col min="4086" max="4086" width="6.26953125" style="16" customWidth="1"/>
    <col min="4087" max="4087" width="6.453125" style="16" customWidth="1"/>
    <col min="4088" max="4088" width="10.1796875" style="16" customWidth="1"/>
    <col min="4089" max="4091" width="8.26953125" style="16" bestFit="1" customWidth="1"/>
    <col min="4092" max="4092" width="9.26953125" style="16" customWidth="1"/>
    <col min="4093" max="4093" width="11.81640625" style="16" customWidth="1"/>
    <col min="4094" max="4095" width="10.26953125" style="16" bestFit="1" customWidth="1"/>
    <col min="4096" max="4099" width="8.1796875" style="16" bestFit="1" customWidth="1"/>
    <col min="4100" max="4100" width="9.26953125" style="16" customWidth="1"/>
    <col min="4101" max="4102" width="10.7265625" style="16" customWidth="1"/>
    <col min="4103" max="4103" width="8.1796875" style="16" customWidth="1"/>
    <col min="4104" max="4122" width="8.1796875" style="16" bestFit="1" customWidth="1"/>
    <col min="4123" max="4123" width="12.7265625" style="16" bestFit="1" customWidth="1"/>
    <col min="4124" max="4337" width="9.1796875" style="16" customWidth="1"/>
    <col min="4338" max="4338" width="12.7265625" style="16" customWidth="1"/>
    <col min="4339" max="4339" width="18.81640625" style="16" customWidth="1"/>
    <col min="4340" max="4340" width="9.26953125" style="16" customWidth="1"/>
    <col min="4341" max="4341" width="10.26953125" style="16" customWidth="1"/>
    <col min="4342" max="4342" width="6.26953125" style="16" customWidth="1"/>
    <col min="4343" max="4343" width="6.453125" style="16" customWidth="1"/>
    <col min="4344" max="4344" width="10.1796875" style="16" customWidth="1"/>
    <col min="4345" max="4347" width="8.26953125" style="16" bestFit="1" customWidth="1"/>
    <col min="4348" max="4348" width="9.26953125" style="16" customWidth="1"/>
    <col min="4349" max="4349" width="11.81640625" style="16" customWidth="1"/>
    <col min="4350" max="4351" width="10.26953125" style="16" bestFit="1" customWidth="1"/>
    <col min="4352" max="4355" width="8.1796875" style="16" bestFit="1" customWidth="1"/>
    <col min="4356" max="4356" width="9.26953125" style="16" customWidth="1"/>
    <col min="4357" max="4358" width="10.7265625" style="16" customWidth="1"/>
    <col min="4359" max="4359" width="8.1796875" style="16" customWidth="1"/>
    <col min="4360" max="4378" width="8.1796875" style="16" bestFit="1" customWidth="1"/>
    <col min="4379" max="4379" width="12.7265625" style="16" bestFit="1" customWidth="1"/>
    <col min="4380" max="4593" width="9.1796875" style="16" customWidth="1"/>
    <col min="4594" max="4594" width="12.7265625" style="16" customWidth="1"/>
    <col min="4595" max="4595" width="18.81640625" style="16" customWidth="1"/>
    <col min="4596" max="4596" width="9.26953125" style="16" customWidth="1"/>
    <col min="4597" max="4597" width="10.26953125" style="16" customWidth="1"/>
    <col min="4598" max="4598" width="6.26953125" style="16" customWidth="1"/>
    <col min="4599" max="4599" width="6.453125" style="16" customWidth="1"/>
    <col min="4600" max="4600" width="10.1796875" style="16" customWidth="1"/>
    <col min="4601" max="4603" width="8.26953125" style="16" bestFit="1" customWidth="1"/>
    <col min="4604" max="4604" width="9.26953125" style="16" customWidth="1"/>
    <col min="4605" max="4605" width="11.81640625" style="16" customWidth="1"/>
    <col min="4606" max="4607" width="10.26953125" style="16" bestFit="1" customWidth="1"/>
    <col min="4608" max="4611" width="8.1796875" style="16" bestFit="1" customWidth="1"/>
    <col min="4612" max="4612" width="9.26953125" style="16" customWidth="1"/>
    <col min="4613" max="4614" width="10.7265625" style="16" customWidth="1"/>
    <col min="4615" max="4615" width="8.1796875" style="16" customWidth="1"/>
    <col min="4616" max="4634" width="8.1796875" style="16" bestFit="1" customWidth="1"/>
    <col min="4635" max="4635" width="12.7265625" style="16" bestFit="1" customWidth="1"/>
    <col min="4636" max="4849" width="9.1796875" style="16" customWidth="1"/>
    <col min="4850" max="4850" width="12.7265625" style="16" customWidth="1"/>
    <col min="4851" max="4851" width="18.81640625" style="16" customWidth="1"/>
    <col min="4852" max="4852" width="9.26953125" style="16" customWidth="1"/>
    <col min="4853" max="4853" width="10.26953125" style="16" customWidth="1"/>
    <col min="4854" max="4854" width="6.26953125" style="16" customWidth="1"/>
    <col min="4855" max="4855" width="6.453125" style="16" customWidth="1"/>
    <col min="4856" max="4856" width="10.1796875" style="16" customWidth="1"/>
    <col min="4857" max="4859" width="8.26953125" style="16" bestFit="1" customWidth="1"/>
    <col min="4860" max="4860" width="9.26953125" style="16" customWidth="1"/>
    <col min="4861" max="4861" width="11.81640625" style="16" customWidth="1"/>
    <col min="4862" max="4863" width="10.26953125" style="16" bestFit="1" customWidth="1"/>
    <col min="4864" max="4867" width="8.1796875" style="16" bestFit="1" customWidth="1"/>
    <col min="4868" max="4868" width="9.26953125" style="16" customWidth="1"/>
    <col min="4869" max="4870" width="10.7265625" style="16" customWidth="1"/>
    <col min="4871" max="4871" width="8.1796875" style="16" customWidth="1"/>
    <col min="4872" max="4890" width="8.1796875" style="16" bestFit="1" customWidth="1"/>
    <col min="4891" max="4891" width="12.7265625" style="16" bestFit="1" customWidth="1"/>
    <col min="4892" max="5105" width="9.1796875" style="16" customWidth="1"/>
    <col min="5106" max="5106" width="12.7265625" style="16" customWidth="1"/>
    <col min="5107" max="5107" width="18.81640625" style="16" customWidth="1"/>
    <col min="5108" max="5108" width="9.26953125" style="16" customWidth="1"/>
    <col min="5109" max="5109" width="10.26953125" style="16" customWidth="1"/>
    <col min="5110" max="5110" width="6.26953125" style="16" customWidth="1"/>
    <col min="5111" max="5111" width="6.453125" style="16" customWidth="1"/>
    <col min="5112" max="5112" width="10.1796875" style="16" customWidth="1"/>
    <col min="5113" max="5115" width="8.26953125" style="16" bestFit="1" customWidth="1"/>
    <col min="5116" max="5116" width="9.26953125" style="16" customWidth="1"/>
    <col min="5117" max="5117" width="11.81640625" style="16" customWidth="1"/>
    <col min="5118" max="5119" width="10.26953125" style="16" bestFit="1" customWidth="1"/>
    <col min="5120" max="5123" width="8.1796875" style="16" bestFit="1" customWidth="1"/>
    <col min="5124" max="5124" width="9.26953125" style="16" customWidth="1"/>
    <col min="5125" max="5126" width="10.7265625" style="16" customWidth="1"/>
    <col min="5127" max="5127" width="8.1796875" style="16" customWidth="1"/>
    <col min="5128" max="5146" width="8.1796875" style="16" bestFit="1" customWidth="1"/>
    <col min="5147" max="5147" width="12.7265625" style="16" bestFit="1" customWidth="1"/>
    <col min="5148" max="5361" width="9.1796875" style="16" customWidth="1"/>
    <col min="5362" max="5362" width="12.7265625" style="16" customWidth="1"/>
    <col min="5363" max="5363" width="18.81640625" style="16" customWidth="1"/>
    <col min="5364" max="5364" width="9.26953125" style="16" customWidth="1"/>
    <col min="5365" max="5365" width="10.26953125" style="16" customWidth="1"/>
    <col min="5366" max="5366" width="6.26953125" style="16" customWidth="1"/>
    <col min="5367" max="5367" width="6.453125" style="16" customWidth="1"/>
    <col min="5368" max="5368" width="10.1796875" style="16" customWidth="1"/>
    <col min="5369" max="5371" width="8.26953125" style="16" bestFit="1" customWidth="1"/>
    <col min="5372" max="5372" width="9.26953125" style="16" customWidth="1"/>
    <col min="5373" max="5373" width="11.81640625" style="16" customWidth="1"/>
    <col min="5374" max="5375" width="10.26953125" style="16" bestFit="1" customWidth="1"/>
    <col min="5376" max="5379" width="8.1796875" style="16" bestFit="1" customWidth="1"/>
    <col min="5380" max="5380" width="9.26953125" style="16" customWidth="1"/>
    <col min="5381" max="5382" width="10.7265625" style="16" customWidth="1"/>
    <col min="5383" max="5383" width="8.1796875" style="16" customWidth="1"/>
    <col min="5384" max="5402" width="8.1796875" style="16" bestFit="1" customWidth="1"/>
    <col min="5403" max="5403" width="12.7265625" style="16" bestFit="1" customWidth="1"/>
    <col min="5404" max="5617" width="9.1796875" style="16" customWidth="1"/>
    <col min="5618" max="5618" width="12.7265625" style="16" customWidth="1"/>
    <col min="5619" max="5619" width="18.81640625" style="16" customWidth="1"/>
    <col min="5620" max="5620" width="9.26953125" style="16" customWidth="1"/>
    <col min="5621" max="5621" width="10.26953125" style="16" customWidth="1"/>
    <col min="5622" max="5622" width="6.26953125" style="16" customWidth="1"/>
    <col min="5623" max="5623" width="6.453125" style="16" customWidth="1"/>
    <col min="5624" max="5624" width="10.1796875" style="16" customWidth="1"/>
    <col min="5625" max="5627" width="8.26953125" style="16" bestFit="1" customWidth="1"/>
    <col min="5628" max="5628" width="9.26953125" style="16" customWidth="1"/>
    <col min="5629" max="5629" width="11.81640625" style="16" customWidth="1"/>
    <col min="5630" max="5631" width="10.26953125" style="16" bestFit="1" customWidth="1"/>
    <col min="5632" max="5635" width="8.1796875" style="16" bestFit="1" customWidth="1"/>
    <col min="5636" max="5636" width="9.26953125" style="16" customWidth="1"/>
    <col min="5637" max="5638" width="10.7265625" style="16" customWidth="1"/>
    <col min="5639" max="5639" width="8.1796875" style="16" customWidth="1"/>
    <col min="5640" max="5658" width="8.1796875" style="16" bestFit="1" customWidth="1"/>
    <col min="5659" max="5659" width="12.7265625" style="16" bestFit="1" customWidth="1"/>
    <col min="5660" max="5873" width="9.1796875" style="16" customWidth="1"/>
    <col min="5874" max="5874" width="12.7265625" style="16" customWidth="1"/>
    <col min="5875" max="5875" width="18.81640625" style="16" customWidth="1"/>
    <col min="5876" max="5876" width="9.26953125" style="16" customWidth="1"/>
    <col min="5877" max="5877" width="10.26953125" style="16" customWidth="1"/>
    <col min="5878" max="5878" width="6.26953125" style="16" customWidth="1"/>
    <col min="5879" max="5879" width="6.453125" style="16" customWidth="1"/>
    <col min="5880" max="5880" width="10.1796875" style="16" customWidth="1"/>
    <col min="5881" max="5883" width="8.26953125" style="16" bestFit="1" customWidth="1"/>
    <col min="5884" max="5884" width="9.26953125" style="16" customWidth="1"/>
    <col min="5885" max="5885" width="11.81640625" style="16" customWidth="1"/>
    <col min="5886" max="5887" width="10.26953125" style="16" bestFit="1" customWidth="1"/>
    <col min="5888" max="5891" width="8.1796875" style="16" bestFit="1" customWidth="1"/>
    <col min="5892" max="5892" width="9.26953125" style="16" customWidth="1"/>
    <col min="5893" max="5894" width="10.7265625" style="16" customWidth="1"/>
    <col min="5895" max="5895" width="8.1796875" style="16" customWidth="1"/>
    <col min="5896" max="5914" width="8.1796875" style="16" bestFit="1" customWidth="1"/>
    <col min="5915" max="5915" width="12.7265625" style="16" bestFit="1" customWidth="1"/>
    <col min="5916" max="6129" width="9.1796875" style="16" customWidth="1"/>
    <col min="6130" max="6130" width="12.7265625" style="16" customWidth="1"/>
    <col min="6131" max="6131" width="18.81640625" style="16" customWidth="1"/>
    <col min="6132" max="6132" width="9.26953125" style="16" customWidth="1"/>
    <col min="6133" max="6133" width="10.26953125" style="16" customWidth="1"/>
    <col min="6134" max="6134" width="6.26953125" style="16" customWidth="1"/>
    <col min="6135" max="6135" width="6.453125" style="16" customWidth="1"/>
    <col min="6136" max="6136" width="10.1796875" style="16" customWidth="1"/>
    <col min="6137" max="6139" width="8.26953125" style="16" bestFit="1" customWidth="1"/>
    <col min="6140" max="6140" width="9.26953125" style="16" customWidth="1"/>
    <col min="6141" max="6141" width="11.81640625" style="16" customWidth="1"/>
    <col min="6142" max="6143" width="10.26953125" style="16" bestFit="1" customWidth="1"/>
    <col min="6144" max="6147" width="8.1796875" style="16" bestFit="1" customWidth="1"/>
    <col min="6148" max="6148" width="9.26953125" style="16" customWidth="1"/>
    <col min="6149" max="6150" width="10.7265625" style="16" customWidth="1"/>
    <col min="6151" max="6151" width="8.1796875" style="16" customWidth="1"/>
    <col min="6152" max="6170" width="8.1796875" style="16" bestFit="1" customWidth="1"/>
    <col min="6171" max="6171" width="12.7265625" style="16" bestFit="1" customWidth="1"/>
    <col min="6172" max="6385" width="9.1796875" style="16" customWidth="1"/>
    <col min="6386" max="6386" width="12.7265625" style="16" customWidth="1"/>
    <col min="6387" max="6387" width="18.81640625" style="16" customWidth="1"/>
    <col min="6388" max="6388" width="9.26953125" style="16" customWidth="1"/>
    <col min="6389" max="6389" width="10.26953125" style="16" customWidth="1"/>
    <col min="6390" max="6390" width="6.26953125" style="16" customWidth="1"/>
    <col min="6391" max="6391" width="6.453125" style="16" customWidth="1"/>
    <col min="6392" max="6392" width="10.1796875" style="16" customWidth="1"/>
    <col min="6393" max="6395" width="8.26953125" style="16" bestFit="1" customWidth="1"/>
    <col min="6396" max="6396" width="9.26953125" style="16" customWidth="1"/>
    <col min="6397" max="6397" width="11.81640625" style="16" customWidth="1"/>
    <col min="6398" max="6399" width="10.26953125" style="16" bestFit="1" customWidth="1"/>
    <col min="6400" max="6403" width="8.1796875" style="16" bestFit="1" customWidth="1"/>
    <col min="6404" max="6404" width="9.26953125" style="16" customWidth="1"/>
    <col min="6405" max="6406" width="10.7265625" style="16" customWidth="1"/>
    <col min="6407" max="6407" width="8.1796875" style="16" customWidth="1"/>
    <col min="6408" max="6426" width="8.1796875" style="16" bestFit="1" customWidth="1"/>
    <col min="6427" max="6427" width="12.7265625" style="16" bestFit="1" customWidth="1"/>
    <col min="6428" max="6641" width="9.1796875" style="16" customWidth="1"/>
    <col min="6642" max="6642" width="12.7265625" style="16" customWidth="1"/>
    <col min="6643" max="6643" width="18.81640625" style="16" customWidth="1"/>
    <col min="6644" max="6644" width="9.26953125" style="16" customWidth="1"/>
    <col min="6645" max="6645" width="10.26953125" style="16" customWidth="1"/>
    <col min="6646" max="6646" width="6.26953125" style="16" customWidth="1"/>
    <col min="6647" max="6647" width="6.453125" style="16" customWidth="1"/>
    <col min="6648" max="6648" width="10.1796875" style="16" customWidth="1"/>
    <col min="6649" max="6651" width="8.26953125" style="16" bestFit="1" customWidth="1"/>
    <col min="6652" max="6652" width="9.26953125" style="16" customWidth="1"/>
    <col min="6653" max="6653" width="11.81640625" style="16" customWidth="1"/>
    <col min="6654" max="6655" width="10.26953125" style="16" bestFit="1" customWidth="1"/>
    <col min="6656" max="6659" width="8.1796875" style="16" bestFit="1" customWidth="1"/>
    <col min="6660" max="6660" width="9.26953125" style="16" customWidth="1"/>
    <col min="6661" max="6662" width="10.7265625" style="16" customWidth="1"/>
    <col min="6663" max="6663" width="8.1796875" style="16" customWidth="1"/>
    <col min="6664" max="6682" width="8.1796875" style="16" bestFit="1" customWidth="1"/>
    <col min="6683" max="6683" width="12.7265625" style="16" bestFit="1" customWidth="1"/>
    <col min="6684" max="6897" width="9.1796875" style="16" customWidth="1"/>
    <col min="6898" max="6898" width="12.7265625" style="16" customWidth="1"/>
    <col min="6899" max="6899" width="18.81640625" style="16" customWidth="1"/>
    <col min="6900" max="6900" width="9.26953125" style="16" customWidth="1"/>
    <col min="6901" max="6901" width="10.26953125" style="16" customWidth="1"/>
    <col min="6902" max="6902" width="6.26953125" style="16" customWidth="1"/>
    <col min="6903" max="6903" width="6.453125" style="16" customWidth="1"/>
    <col min="6904" max="6904" width="10.1796875" style="16" customWidth="1"/>
    <col min="6905" max="6907" width="8.26953125" style="16" bestFit="1" customWidth="1"/>
    <col min="6908" max="6908" width="9.26953125" style="16" customWidth="1"/>
    <col min="6909" max="6909" width="11.81640625" style="16" customWidth="1"/>
    <col min="6910" max="6911" width="10.26953125" style="16" bestFit="1" customWidth="1"/>
    <col min="6912" max="6915" width="8.1796875" style="16" bestFit="1" customWidth="1"/>
    <col min="6916" max="6916" width="9.26953125" style="16" customWidth="1"/>
    <col min="6917" max="6918" width="10.7265625" style="16" customWidth="1"/>
    <col min="6919" max="6919" width="8.1796875" style="16" customWidth="1"/>
    <col min="6920" max="6938" width="8.1796875" style="16" bestFit="1" customWidth="1"/>
    <col min="6939" max="6939" width="12.7265625" style="16" bestFit="1" customWidth="1"/>
    <col min="6940" max="7153" width="9.1796875" style="16" customWidth="1"/>
    <col min="7154" max="7154" width="12.7265625" style="16" customWidth="1"/>
    <col min="7155" max="7155" width="18.81640625" style="16" customWidth="1"/>
    <col min="7156" max="7156" width="9.26953125" style="16" customWidth="1"/>
    <col min="7157" max="7157" width="10.26953125" style="16" customWidth="1"/>
    <col min="7158" max="7158" width="6.26953125" style="16" customWidth="1"/>
    <col min="7159" max="7159" width="6.453125" style="16" customWidth="1"/>
    <col min="7160" max="7160" width="10.1796875" style="16" customWidth="1"/>
    <col min="7161" max="7163" width="8.26953125" style="16" bestFit="1" customWidth="1"/>
    <col min="7164" max="7164" width="9.26953125" style="16" customWidth="1"/>
    <col min="7165" max="7165" width="11.81640625" style="16" customWidth="1"/>
    <col min="7166" max="7167" width="10.26953125" style="16" bestFit="1" customWidth="1"/>
    <col min="7168" max="7171" width="8.1796875" style="16" bestFit="1" customWidth="1"/>
    <col min="7172" max="7172" width="9.26953125" style="16" customWidth="1"/>
    <col min="7173" max="7174" width="10.7265625" style="16" customWidth="1"/>
    <col min="7175" max="7175" width="8.1796875" style="16" customWidth="1"/>
    <col min="7176" max="7194" width="8.1796875" style="16" bestFit="1" customWidth="1"/>
    <col min="7195" max="7195" width="12.7265625" style="16" bestFit="1" customWidth="1"/>
    <col min="7196" max="7409" width="9.1796875" style="16" customWidth="1"/>
    <col min="7410" max="7410" width="12.7265625" style="16" customWidth="1"/>
    <col min="7411" max="7411" width="18.81640625" style="16" customWidth="1"/>
    <col min="7412" max="7412" width="9.26953125" style="16" customWidth="1"/>
    <col min="7413" max="7413" width="10.26953125" style="16" customWidth="1"/>
    <col min="7414" max="7414" width="6.26953125" style="16" customWidth="1"/>
    <col min="7415" max="7415" width="6.453125" style="16" customWidth="1"/>
    <col min="7416" max="7416" width="10.1796875" style="16" customWidth="1"/>
    <col min="7417" max="7419" width="8.26953125" style="16" bestFit="1" customWidth="1"/>
    <col min="7420" max="7420" width="9.26953125" style="16" customWidth="1"/>
    <col min="7421" max="7421" width="11.81640625" style="16" customWidth="1"/>
    <col min="7422" max="7423" width="10.26953125" style="16" bestFit="1" customWidth="1"/>
    <col min="7424" max="7427" width="8.1796875" style="16" bestFit="1" customWidth="1"/>
    <col min="7428" max="7428" width="9.26953125" style="16" customWidth="1"/>
    <col min="7429" max="7430" width="10.7265625" style="16" customWidth="1"/>
    <col min="7431" max="7431" width="8.1796875" style="16" customWidth="1"/>
    <col min="7432" max="7450" width="8.1796875" style="16" bestFit="1" customWidth="1"/>
    <col min="7451" max="7451" width="12.7265625" style="16" bestFit="1" customWidth="1"/>
    <col min="7452" max="7665" width="9.1796875" style="16" customWidth="1"/>
    <col min="7666" max="7666" width="12.7265625" style="16" customWidth="1"/>
    <col min="7667" max="7667" width="18.81640625" style="16" customWidth="1"/>
    <col min="7668" max="7668" width="9.26953125" style="16" customWidth="1"/>
    <col min="7669" max="7669" width="10.26953125" style="16" customWidth="1"/>
    <col min="7670" max="7670" width="6.26953125" style="16" customWidth="1"/>
    <col min="7671" max="7671" width="6.453125" style="16" customWidth="1"/>
    <col min="7672" max="7672" width="10.1796875" style="16" customWidth="1"/>
    <col min="7673" max="7675" width="8.26953125" style="16" bestFit="1" customWidth="1"/>
    <col min="7676" max="7676" width="9.26953125" style="16" customWidth="1"/>
    <col min="7677" max="7677" width="11.81640625" style="16" customWidth="1"/>
    <col min="7678" max="7679" width="10.26953125" style="16" bestFit="1" customWidth="1"/>
    <col min="7680" max="7683" width="8.1796875" style="16" bestFit="1" customWidth="1"/>
    <col min="7684" max="7684" width="9.26953125" style="16" customWidth="1"/>
    <col min="7685" max="7686" width="10.7265625" style="16" customWidth="1"/>
    <col min="7687" max="7687" width="8.1796875" style="16" customWidth="1"/>
    <col min="7688" max="7706" width="8.1796875" style="16" bestFit="1" customWidth="1"/>
    <col min="7707" max="7707" width="12.7265625" style="16" bestFit="1" customWidth="1"/>
    <col min="7708" max="7921" width="9.1796875" style="16" customWidth="1"/>
    <col min="7922" max="7922" width="12.7265625" style="16" customWidth="1"/>
    <col min="7923" max="7923" width="18.81640625" style="16" customWidth="1"/>
    <col min="7924" max="7924" width="9.26953125" style="16" customWidth="1"/>
    <col min="7925" max="7925" width="10.26953125" style="16" customWidth="1"/>
    <col min="7926" max="7926" width="6.26953125" style="16" customWidth="1"/>
    <col min="7927" max="7927" width="6.453125" style="16" customWidth="1"/>
    <col min="7928" max="7928" width="10.1796875" style="16" customWidth="1"/>
    <col min="7929" max="7931" width="8.26953125" style="16" bestFit="1" customWidth="1"/>
    <col min="7932" max="7932" width="9.26953125" style="16" customWidth="1"/>
    <col min="7933" max="7933" width="11.81640625" style="16" customWidth="1"/>
    <col min="7934" max="7935" width="10.26953125" style="16" bestFit="1" customWidth="1"/>
    <col min="7936" max="7939" width="8.1796875" style="16" bestFit="1" customWidth="1"/>
    <col min="7940" max="7940" width="9.26953125" style="16" customWidth="1"/>
    <col min="7941" max="7942" width="10.7265625" style="16" customWidth="1"/>
    <col min="7943" max="7943" width="8.1796875" style="16" customWidth="1"/>
    <col min="7944" max="7962" width="8.1796875" style="16" bestFit="1" customWidth="1"/>
    <col min="7963" max="7963" width="12.7265625" style="16" bestFit="1" customWidth="1"/>
    <col min="7964" max="8177" width="9.1796875" style="16" customWidth="1"/>
    <col min="8178" max="8178" width="12.7265625" style="16" customWidth="1"/>
    <col min="8179" max="8179" width="18.81640625" style="16" customWidth="1"/>
    <col min="8180" max="8180" width="9.26953125" style="16" customWidth="1"/>
    <col min="8181" max="8181" width="10.26953125" style="16" customWidth="1"/>
    <col min="8182" max="8182" width="6.26953125" style="16" customWidth="1"/>
    <col min="8183" max="8183" width="6.453125" style="16" customWidth="1"/>
    <col min="8184" max="8184" width="10.1796875" style="16" customWidth="1"/>
    <col min="8185" max="8187" width="8.26953125" style="16" bestFit="1" customWidth="1"/>
    <col min="8188" max="8188" width="9.26953125" style="16" customWidth="1"/>
    <col min="8189" max="8189" width="11.81640625" style="16" customWidth="1"/>
    <col min="8190" max="8191" width="10.26953125" style="16" bestFit="1" customWidth="1"/>
    <col min="8192" max="8195" width="8.1796875" style="16" bestFit="1" customWidth="1"/>
    <col min="8196" max="8196" width="9.26953125" style="16" customWidth="1"/>
    <col min="8197" max="8198" width="10.7265625" style="16" customWidth="1"/>
    <col min="8199" max="8199" width="8.1796875" style="16" customWidth="1"/>
    <col min="8200" max="8218" width="8.1796875" style="16" bestFit="1" customWidth="1"/>
    <col min="8219" max="8219" width="12.7265625" style="16" bestFit="1" customWidth="1"/>
    <col min="8220" max="8433" width="9.1796875" style="16" customWidth="1"/>
    <col min="8434" max="8434" width="12.7265625" style="16" customWidth="1"/>
    <col min="8435" max="8435" width="18.81640625" style="16" customWidth="1"/>
    <col min="8436" max="8436" width="9.26953125" style="16" customWidth="1"/>
    <col min="8437" max="8437" width="10.26953125" style="16" customWidth="1"/>
    <col min="8438" max="8438" width="6.26953125" style="16" customWidth="1"/>
    <col min="8439" max="8439" width="6.453125" style="16" customWidth="1"/>
    <col min="8440" max="8440" width="10.1796875" style="16" customWidth="1"/>
    <col min="8441" max="8443" width="8.26953125" style="16" bestFit="1" customWidth="1"/>
    <col min="8444" max="8444" width="9.26953125" style="16" customWidth="1"/>
    <col min="8445" max="8445" width="11.81640625" style="16" customWidth="1"/>
    <col min="8446" max="8447" width="10.26953125" style="16" bestFit="1" customWidth="1"/>
    <col min="8448" max="8451" width="8.1796875" style="16" bestFit="1" customWidth="1"/>
    <col min="8452" max="8452" width="9.26953125" style="16" customWidth="1"/>
    <col min="8453" max="8454" width="10.7265625" style="16" customWidth="1"/>
    <col min="8455" max="8455" width="8.1796875" style="16" customWidth="1"/>
    <col min="8456" max="8474" width="8.1796875" style="16" bestFit="1" customWidth="1"/>
    <col min="8475" max="8475" width="12.7265625" style="16" bestFit="1" customWidth="1"/>
    <col min="8476" max="8689" width="9.1796875" style="16" customWidth="1"/>
    <col min="8690" max="8690" width="12.7265625" style="16" customWidth="1"/>
    <col min="8691" max="8691" width="18.81640625" style="16" customWidth="1"/>
    <col min="8692" max="8692" width="9.26953125" style="16" customWidth="1"/>
    <col min="8693" max="8693" width="10.26953125" style="16" customWidth="1"/>
    <col min="8694" max="8694" width="6.26953125" style="16" customWidth="1"/>
    <col min="8695" max="8695" width="6.453125" style="16" customWidth="1"/>
    <col min="8696" max="8696" width="10.1796875" style="16" customWidth="1"/>
    <col min="8697" max="8699" width="8.26953125" style="16" bestFit="1" customWidth="1"/>
    <col min="8700" max="8700" width="9.26953125" style="16" customWidth="1"/>
    <col min="8701" max="8701" width="11.81640625" style="16" customWidth="1"/>
    <col min="8702" max="8703" width="10.26953125" style="16" bestFit="1" customWidth="1"/>
    <col min="8704" max="8707" width="8.1796875" style="16" bestFit="1" customWidth="1"/>
    <col min="8708" max="8708" width="9.26953125" style="16" customWidth="1"/>
    <col min="8709" max="8710" width="10.7265625" style="16" customWidth="1"/>
    <col min="8711" max="8711" width="8.1796875" style="16" customWidth="1"/>
    <col min="8712" max="8730" width="8.1796875" style="16" bestFit="1" customWidth="1"/>
    <col min="8731" max="8731" width="12.7265625" style="16" bestFit="1" customWidth="1"/>
    <col min="8732" max="8945" width="9.1796875" style="16" customWidth="1"/>
    <col min="8946" max="8946" width="12.7265625" style="16" customWidth="1"/>
    <col min="8947" max="8947" width="18.81640625" style="16" customWidth="1"/>
    <col min="8948" max="8948" width="9.26953125" style="16" customWidth="1"/>
    <col min="8949" max="8949" width="10.26953125" style="16" customWidth="1"/>
    <col min="8950" max="8950" width="6.26953125" style="16" customWidth="1"/>
    <col min="8951" max="8951" width="6.453125" style="16" customWidth="1"/>
    <col min="8952" max="8952" width="10.1796875" style="16" customWidth="1"/>
    <col min="8953" max="8955" width="8.26953125" style="16" bestFit="1" customWidth="1"/>
    <col min="8956" max="8956" width="9.26953125" style="16" customWidth="1"/>
    <col min="8957" max="8957" width="11.81640625" style="16" customWidth="1"/>
    <col min="8958" max="8959" width="10.26953125" style="16" bestFit="1" customWidth="1"/>
    <col min="8960" max="8963" width="8.1796875" style="16" bestFit="1" customWidth="1"/>
    <col min="8964" max="8964" width="9.26953125" style="16" customWidth="1"/>
    <col min="8965" max="8966" width="10.7265625" style="16" customWidth="1"/>
    <col min="8967" max="8967" width="8.1796875" style="16" customWidth="1"/>
    <col min="8968" max="8986" width="8.1796875" style="16" bestFit="1" customWidth="1"/>
    <col min="8987" max="8987" width="12.7265625" style="16" bestFit="1" customWidth="1"/>
    <col min="8988" max="9201" width="9.1796875" style="16" customWidth="1"/>
    <col min="9202" max="9202" width="12.7265625" style="16" customWidth="1"/>
    <col min="9203" max="9203" width="18.81640625" style="16" customWidth="1"/>
    <col min="9204" max="9204" width="9.26953125" style="16" customWidth="1"/>
    <col min="9205" max="9205" width="10.26953125" style="16" customWidth="1"/>
    <col min="9206" max="9206" width="6.26953125" style="16" customWidth="1"/>
    <col min="9207" max="9207" width="6.453125" style="16" customWidth="1"/>
    <col min="9208" max="9208" width="10.1796875" style="16" customWidth="1"/>
    <col min="9209" max="9211" width="8.26953125" style="16" bestFit="1" customWidth="1"/>
    <col min="9212" max="9212" width="9.26953125" style="16" customWidth="1"/>
    <col min="9213" max="9213" width="11.81640625" style="16" customWidth="1"/>
    <col min="9214" max="9215" width="10.26953125" style="16" bestFit="1" customWidth="1"/>
    <col min="9216" max="9219" width="8.1796875" style="16" bestFit="1" customWidth="1"/>
    <col min="9220" max="9220" width="9.26953125" style="16" customWidth="1"/>
    <col min="9221" max="9222" width="10.7265625" style="16" customWidth="1"/>
    <col min="9223" max="9223" width="8.1796875" style="16" customWidth="1"/>
    <col min="9224" max="9242" width="8.1796875" style="16" bestFit="1" customWidth="1"/>
    <col min="9243" max="9243" width="12.7265625" style="16" bestFit="1" customWidth="1"/>
    <col min="9244" max="9457" width="9.1796875" style="16" customWidth="1"/>
    <col min="9458" max="9458" width="12.7265625" style="16" customWidth="1"/>
    <col min="9459" max="9459" width="18.81640625" style="16" customWidth="1"/>
    <col min="9460" max="9460" width="9.26953125" style="16" customWidth="1"/>
    <col min="9461" max="9461" width="10.26953125" style="16" customWidth="1"/>
    <col min="9462" max="9462" width="6.26953125" style="16" customWidth="1"/>
    <col min="9463" max="9463" width="6.453125" style="16" customWidth="1"/>
    <col min="9464" max="9464" width="10.1796875" style="16" customWidth="1"/>
    <col min="9465" max="9467" width="8.26953125" style="16" bestFit="1" customWidth="1"/>
    <col min="9468" max="9468" width="9.26953125" style="16" customWidth="1"/>
    <col min="9469" max="9469" width="11.81640625" style="16" customWidth="1"/>
    <col min="9470" max="9471" width="10.26953125" style="16" bestFit="1" customWidth="1"/>
    <col min="9472" max="9475" width="8.1796875" style="16" bestFit="1" customWidth="1"/>
    <col min="9476" max="9476" width="9.26953125" style="16" customWidth="1"/>
    <col min="9477" max="9478" width="10.7265625" style="16" customWidth="1"/>
    <col min="9479" max="9479" width="8.1796875" style="16" customWidth="1"/>
    <col min="9480" max="9498" width="8.1796875" style="16" bestFit="1" customWidth="1"/>
    <col min="9499" max="9499" width="12.7265625" style="16" bestFit="1" customWidth="1"/>
    <col min="9500" max="9713" width="9.1796875" style="16" customWidth="1"/>
    <col min="9714" max="9714" width="12.7265625" style="16" customWidth="1"/>
    <col min="9715" max="9715" width="18.81640625" style="16" customWidth="1"/>
    <col min="9716" max="9716" width="9.26953125" style="16" customWidth="1"/>
    <col min="9717" max="9717" width="10.26953125" style="16" customWidth="1"/>
    <col min="9718" max="9718" width="6.26953125" style="16" customWidth="1"/>
    <col min="9719" max="9719" width="6.453125" style="16" customWidth="1"/>
    <col min="9720" max="9720" width="10.1796875" style="16" customWidth="1"/>
    <col min="9721" max="9723" width="8.26953125" style="16" bestFit="1" customWidth="1"/>
    <col min="9724" max="9724" width="9.26953125" style="16" customWidth="1"/>
    <col min="9725" max="9725" width="11.81640625" style="16" customWidth="1"/>
    <col min="9726" max="9727" width="10.26953125" style="16" bestFit="1" customWidth="1"/>
    <col min="9728" max="9731" width="8.1796875" style="16" bestFit="1" customWidth="1"/>
    <col min="9732" max="9732" width="9.26953125" style="16" customWidth="1"/>
    <col min="9733" max="9734" width="10.7265625" style="16" customWidth="1"/>
    <col min="9735" max="9735" width="8.1796875" style="16" customWidth="1"/>
    <col min="9736" max="9754" width="8.1796875" style="16" bestFit="1" customWidth="1"/>
    <col min="9755" max="9755" width="12.7265625" style="16" bestFit="1" customWidth="1"/>
    <col min="9756" max="9969" width="9.1796875" style="16" customWidth="1"/>
    <col min="9970" max="9970" width="12.7265625" style="16" customWidth="1"/>
    <col min="9971" max="9971" width="18.81640625" style="16" customWidth="1"/>
    <col min="9972" max="9972" width="9.26953125" style="16" customWidth="1"/>
    <col min="9973" max="9973" width="10.26953125" style="16" customWidth="1"/>
    <col min="9974" max="9974" width="6.26953125" style="16" customWidth="1"/>
    <col min="9975" max="9975" width="6.453125" style="16" customWidth="1"/>
    <col min="9976" max="9976" width="10.1796875" style="16" customWidth="1"/>
    <col min="9977" max="9979" width="8.26953125" style="16" bestFit="1" customWidth="1"/>
    <col min="9980" max="9980" width="9.26953125" style="16" customWidth="1"/>
    <col min="9981" max="9981" width="11.81640625" style="16" customWidth="1"/>
    <col min="9982" max="9983" width="10.26953125" style="16" bestFit="1" customWidth="1"/>
    <col min="9984" max="9987" width="8.1796875" style="16" bestFit="1" customWidth="1"/>
    <col min="9988" max="9988" width="9.26953125" style="16" customWidth="1"/>
    <col min="9989" max="9990" width="10.7265625" style="16" customWidth="1"/>
    <col min="9991" max="9991" width="8.1796875" style="16" customWidth="1"/>
    <col min="9992" max="10010" width="8.1796875" style="16" bestFit="1" customWidth="1"/>
    <col min="10011" max="10011" width="12.7265625" style="16" bestFit="1" customWidth="1"/>
    <col min="10012" max="10225" width="9.1796875" style="16" customWidth="1"/>
    <col min="10226" max="10226" width="12.7265625" style="16" customWidth="1"/>
    <col min="10227" max="10227" width="18.81640625" style="16" customWidth="1"/>
    <col min="10228" max="10228" width="9.26953125" style="16" customWidth="1"/>
    <col min="10229" max="10229" width="10.26953125" style="16" customWidth="1"/>
    <col min="10230" max="10230" width="6.26953125" style="16" customWidth="1"/>
    <col min="10231" max="10231" width="6.453125" style="16" customWidth="1"/>
    <col min="10232" max="10232" width="10.1796875" style="16" customWidth="1"/>
    <col min="10233" max="10235" width="8.26953125" style="16" bestFit="1" customWidth="1"/>
    <col min="10236" max="10236" width="9.26953125" style="16" customWidth="1"/>
    <col min="10237" max="10237" width="11.81640625" style="16" customWidth="1"/>
    <col min="10238" max="10239" width="10.26953125" style="16" bestFit="1" customWidth="1"/>
    <col min="10240" max="10243" width="8.1796875" style="16" bestFit="1" customWidth="1"/>
    <col min="10244" max="10244" width="9.26953125" style="16" customWidth="1"/>
    <col min="10245" max="10246" width="10.7265625" style="16" customWidth="1"/>
    <col min="10247" max="10247" width="8.1796875" style="16" customWidth="1"/>
    <col min="10248" max="10266" width="8.1796875" style="16" bestFit="1" customWidth="1"/>
    <col min="10267" max="10267" width="12.7265625" style="16" bestFit="1" customWidth="1"/>
    <col min="10268" max="10481" width="9.1796875" style="16" customWidth="1"/>
    <col min="10482" max="10482" width="12.7265625" style="16" customWidth="1"/>
    <col min="10483" max="10483" width="18.81640625" style="16" customWidth="1"/>
    <col min="10484" max="10484" width="9.26953125" style="16" customWidth="1"/>
    <col min="10485" max="10485" width="10.26953125" style="16" customWidth="1"/>
    <col min="10486" max="10486" width="6.26953125" style="16" customWidth="1"/>
    <col min="10487" max="10487" width="6.453125" style="16" customWidth="1"/>
    <col min="10488" max="10488" width="10.1796875" style="16" customWidth="1"/>
    <col min="10489" max="10491" width="8.26953125" style="16" bestFit="1" customWidth="1"/>
    <col min="10492" max="10492" width="9.26953125" style="16" customWidth="1"/>
    <col min="10493" max="10493" width="11.81640625" style="16" customWidth="1"/>
    <col min="10494" max="10495" width="10.26953125" style="16" bestFit="1" customWidth="1"/>
    <col min="10496" max="10499" width="8.1796875" style="16" bestFit="1" customWidth="1"/>
    <col min="10500" max="10500" width="9.26953125" style="16" customWidth="1"/>
    <col min="10501" max="10502" width="10.7265625" style="16" customWidth="1"/>
    <col min="10503" max="10503" width="8.1796875" style="16" customWidth="1"/>
    <col min="10504" max="10522" width="8.1796875" style="16" bestFit="1" customWidth="1"/>
    <col min="10523" max="10523" width="12.7265625" style="16" bestFit="1" customWidth="1"/>
    <col min="10524" max="10737" width="9.1796875" style="16" customWidth="1"/>
    <col min="10738" max="10738" width="12.7265625" style="16" customWidth="1"/>
    <col min="10739" max="10739" width="18.81640625" style="16" customWidth="1"/>
    <col min="10740" max="10740" width="9.26953125" style="16" customWidth="1"/>
    <col min="10741" max="10741" width="10.26953125" style="16" customWidth="1"/>
    <col min="10742" max="10742" width="6.26953125" style="16" customWidth="1"/>
    <col min="10743" max="10743" width="6.453125" style="16" customWidth="1"/>
    <col min="10744" max="10744" width="10.1796875" style="16" customWidth="1"/>
    <col min="10745" max="10747" width="8.26953125" style="16" bestFit="1" customWidth="1"/>
    <col min="10748" max="10748" width="9.26953125" style="16" customWidth="1"/>
    <col min="10749" max="10749" width="11.81640625" style="16" customWidth="1"/>
    <col min="10750" max="10751" width="10.26953125" style="16" bestFit="1" customWidth="1"/>
    <col min="10752" max="10755" width="8.1796875" style="16" bestFit="1" customWidth="1"/>
    <col min="10756" max="10756" width="9.26953125" style="16" customWidth="1"/>
    <col min="10757" max="10758" width="10.7265625" style="16" customWidth="1"/>
    <col min="10759" max="10759" width="8.1796875" style="16" customWidth="1"/>
    <col min="10760" max="10778" width="8.1796875" style="16" bestFit="1" customWidth="1"/>
    <col min="10779" max="10779" width="12.7265625" style="16" bestFit="1" customWidth="1"/>
    <col min="10780" max="10993" width="9.1796875" style="16" customWidth="1"/>
    <col min="10994" max="10994" width="12.7265625" style="16" customWidth="1"/>
    <col min="10995" max="10995" width="18.81640625" style="16" customWidth="1"/>
    <col min="10996" max="10996" width="9.26953125" style="16" customWidth="1"/>
    <col min="10997" max="10997" width="10.26953125" style="16" customWidth="1"/>
    <col min="10998" max="10998" width="6.26953125" style="16" customWidth="1"/>
    <col min="10999" max="10999" width="6.453125" style="16" customWidth="1"/>
    <col min="11000" max="11000" width="10.1796875" style="16" customWidth="1"/>
    <col min="11001" max="11003" width="8.26953125" style="16" bestFit="1" customWidth="1"/>
    <col min="11004" max="11004" width="9.26953125" style="16" customWidth="1"/>
    <col min="11005" max="11005" width="11.81640625" style="16" customWidth="1"/>
    <col min="11006" max="11007" width="10.26953125" style="16" bestFit="1" customWidth="1"/>
    <col min="11008" max="11011" width="8.1796875" style="16" bestFit="1" customWidth="1"/>
    <col min="11012" max="11012" width="9.26953125" style="16" customWidth="1"/>
    <col min="11013" max="11014" width="10.7265625" style="16" customWidth="1"/>
    <col min="11015" max="11015" width="8.1796875" style="16" customWidth="1"/>
    <col min="11016" max="11034" width="8.1796875" style="16" bestFit="1" customWidth="1"/>
    <col min="11035" max="11035" width="12.7265625" style="16" bestFit="1" customWidth="1"/>
    <col min="11036" max="11249" width="9.1796875" style="16" customWidth="1"/>
    <col min="11250" max="11250" width="12.7265625" style="16" customWidth="1"/>
    <col min="11251" max="11251" width="18.81640625" style="16" customWidth="1"/>
    <col min="11252" max="11252" width="9.26953125" style="16" customWidth="1"/>
    <col min="11253" max="11253" width="10.26953125" style="16" customWidth="1"/>
    <col min="11254" max="11254" width="6.26953125" style="16" customWidth="1"/>
    <col min="11255" max="11255" width="6.453125" style="16" customWidth="1"/>
    <col min="11256" max="11256" width="10.1796875" style="16" customWidth="1"/>
    <col min="11257" max="11259" width="8.26953125" style="16" bestFit="1" customWidth="1"/>
    <col min="11260" max="11260" width="9.26953125" style="16" customWidth="1"/>
    <col min="11261" max="11261" width="11.81640625" style="16" customWidth="1"/>
    <col min="11262" max="11263" width="10.26953125" style="16" bestFit="1" customWidth="1"/>
    <col min="11264" max="11267" width="8.1796875" style="16" bestFit="1" customWidth="1"/>
    <col min="11268" max="11268" width="9.26953125" style="16" customWidth="1"/>
    <col min="11269" max="11270" width="10.7265625" style="16" customWidth="1"/>
    <col min="11271" max="11271" width="8.1796875" style="16" customWidth="1"/>
    <col min="11272" max="11290" width="8.1796875" style="16" bestFit="1" customWidth="1"/>
    <col min="11291" max="11291" width="12.7265625" style="16" bestFit="1" customWidth="1"/>
    <col min="11292" max="11505" width="9.1796875" style="16" customWidth="1"/>
    <col min="11506" max="11506" width="12.7265625" style="16" customWidth="1"/>
    <col min="11507" max="11507" width="18.81640625" style="16" customWidth="1"/>
    <col min="11508" max="11508" width="9.26953125" style="16" customWidth="1"/>
    <col min="11509" max="11509" width="10.26953125" style="16" customWidth="1"/>
    <col min="11510" max="11510" width="6.26953125" style="16" customWidth="1"/>
    <col min="11511" max="11511" width="6.453125" style="16" customWidth="1"/>
    <col min="11512" max="11512" width="10.1796875" style="16" customWidth="1"/>
    <col min="11513" max="11515" width="8.26953125" style="16" bestFit="1" customWidth="1"/>
    <col min="11516" max="11516" width="9.26953125" style="16" customWidth="1"/>
    <col min="11517" max="11517" width="11.81640625" style="16" customWidth="1"/>
    <col min="11518" max="11519" width="10.26953125" style="16" bestFit="1" customWidth="1"/>
    <col min="11520" max="11523" width="8.1796875" style="16" bestFit="1" customWidth="1"/>
    <col min="11524" max="11524" width="9.26953125" style="16" customWidth="1"/>
    <col min="11525" max="11526" width="10.7265625" style="16" customWidth="1"/>
    <col min="11527" max="11527" width="8.1796875" style="16" customWidth="1"/>
    <col min="11528" max="11546" width="8.1796875" style="16" bestFit="1" customWidth="1"/>
    <col min="11547" max="11547" width="12.7265625" style="16" bestFit="1" customWidth="1"/>
    <col min="11548" max="11761" width="9.1796875" style="16" customWidth="1"/>
    <col min="11762" max="11762" width="12.7265625" style="16" customWidth="1"/>
    <col min="11763" max="11763" width="18.81640625" style="16" customWidth="1"/>
    <col min="11764" max="11764" width="9.26953125" style="16" customWidth="1"/>
    <col min="11765" max="11765" width="10.26953125" style="16" customWidth="1"/>
    <col min="11766" max="11766" width="6.26953125" style="16" customWidth="1"/>
    <col min="11767" max="11767" width="6.453125" style="16" customWidth="1"/>
    <col min="11768" max="11768" width="10.1796875" style="16" customWidth="1"/>
    <col min="11769" max="11771" width="8.26953125" style="16" bestFit="1" customWidth="1"/>
    <col min="11772" max="11772" width="9.26953125" style="16" customWidth="1"/>
    <col min="11773" max="11773" width="11.81640625" style="16" customWidth="1"/>
    <col min="11774" max="11775" width="10.26953125" style="16" bestFit="1" customWidth="1"/>
    <col min="11776" max="11779" width="8.1796875" style="16" bestFit="1" customWidth="1"/>
    <col min="11780" max="11780" width="9.26953125" style="16" customWidth="1"/>
    <col min="11781" max="11782" width="10.7265625" style="16" customWidth="1"/>
    <col min="11783" max="11783" width="8.1796875" style="16" customWidth="1"/>
    <col min="11784" max="11802" width="8.1796875" style="16" bestFit="1" customWidth="1"/>
    <col min="11803" max="11803" width="12.7265625" style="16" bestFit="1" customWidth="1"/>
    <col min="11804" max="12017" width="9.1796875" style="16" customWidth="1"/>
    <col min="12018" max="12018" width="12.7265625" style="16" customWidth="1"/>
    <col min="12019" max="12019" width="18.81640625" style="16" customWidth="1"/>
    <col min="12020" max="12020" width="9.26953125" style="16" customWidth="1"/>
    <col min="12021" max="12021" width="10.26953125" style="16" customWidth="1"/>
    <col min="12022" max="12022" width="6.26953125" style="16" customWidth="1"/>
    <col min="12023" max="12023" width="6.453125" style="16" customWidth="1"/>
    <col min="12024" max="12024" width="10.1796875" style="16" customWidth="1"/>
    <col min="12025" max="12027" width="8.26953125" style="16" bestFit="1" customWidth="1"/>
    <col min="12028" max="12028" width="9.26953125" style="16" customWidth="1"/>
    <col min="12029" max="12029" width="11.81640625" style="16" customWidth="1"/>
    <col min="12030" max="12031" width="10.26953125" style="16" bestFit="1" customWidth="1"/>
    <col min="12032" max="12035" width="8.1796875" style="16" bestFit="1" customWidth="1"/>
    <col min="12036" max="12036" width="9.26953125" style="16" customWidth="1"/>
    <col min="12037" max="12038" width="10.7265625" style="16" customWidth="1"/>
    <col min="12039" max="12039" width="8.1796875" style="16" customWidth="1"/>
    <col min="12040" max="12058" width="8.1796875" style="16" bestFit="1" customWidth="1"/>
    <col min="12059" max="12059" width="12.7265625" style="16" bestFit="1" customWidth="1"/>
    <col min="12060" max="12273" width="9.1796875" style="16" customWidth="1"/>
    <col min="12274" max="12274" width="12.7265625" style="16" customWidth="1"/>
    <col min="12275" max="12275" width="18.81640625" style="16" customWidth="1"/>
    <col min="12276" max="12276" width="9.26953125" style="16" customWidth="1"/>
    <col min="12277" max="12277" width="10.26953125" style="16" customWidth="1"/>
    <col min="12278" max="12278" width="6.26953125" style="16" customWidth="1"/>
    <col min="12279" max="12279" width="6.453125" style="16" customWidth="1"/>
    <col min="12280" max="12280" width="10.1796875" style="16" customWidth="1"/>
    <col min="12281" max="12283" width="8.26953125" style="16" bestFit="1" customWidth="1"/>
    <col min="12284" max="12284" width="9.26953125" style="16" customWidth="1"/>
    <col min="12285" max="12285" width="11.81640625" style="16" customWidth="1"/>
    <col min="12286" max="12287" width="10.26953125" style="16" bestFit="1" customWidth="1"/>
    <col min="12288" max="12291" width="8.1796875" style="16" bestFit="1" customWidth="1"/>
    <col min="12292" max="12292" width="9.26953125" style="16" customWidth="1"/>
    <col min="12293" max="12294" width="10.7265625" style="16" customWidth="1"/>
    <col min="12295" max="12295" width="8.1796875" style="16" customWidth="1"/>
    <col min="12296" max="12314" width="8.1796875" style="16" bestFit="1" customWidth="1"/>
    <col min="12315" max="12315" width="12.7265625" style="16" bestFit="1" customWidth="1"/>
    <col min="12316" max="12529" width="9.1796875" style="16" customWidth="1"/>
    <col min="12530" max="12530" width="12.7265625" style="16" customWidth="1"/>
    <col min="12531" max="12531" width="18.81640625" style="16" customWidth="1"/>
    <col min="12532" max="12532" width="9.26953125" style="16" customWidth="1"/>
    <col min="12533" max="12533" width="10.26953125" style="16" customWidth="1"/>
    <col min="12534" max="12534" width="6.26953125" style="16" customWidth="1"/>
    <col min="12535" max="12535" width="6.453125" style="16" customWidth="1"/>
    <col min="12536" max="12536" width="10.1796875" style="16" customWidth="1"/>
    <col min="12537" max="12539" width="8.26953125" style="16" bestFit="1" customWidth="1"/>
    <col min="12540" max="12540" width="9.26953125" style="16" customWidth="1"/>
    <col min="12541" max="12541" width="11.81640625" style="16" customWidth="1"/>
    <col min="12542" max="12543" width="10.26953125" style="16" bestFit="1" customWidth="1"/>
    <col min="12544" max="12547" width="8.1796875" style="16" bestFit="1" customWidth="1"/>
    <col min="12548" max="12548" width="9.26953125" style="16" customWidth="1"/>
    <col min="12549" max="12550" width="10.7265625" style="16" customWidth="1"/>
    <col min="12551" max="12551" width="8.1796875" style="16" customWidth="1"/>
    <col min="12552" max="12570" width="8.1796875" style="16" bestFit="1" customWidth="1"/>
    <col min="12571" max="12571" width="12.7265625" style="16" bestFit="1" customWidth="1"/>
    <col min="12572" max="12785" width="9.1796875" style="16" customWidth="1"/>
    <col min="12786" max="12786" width="12.7265625" style="16" customWidth="1"/>
    <col min="12787" max="12787" width="18.81640625" style="16" customWidth="1"/>
    <col min="12788" max="12788" width="9.26953125" style="16" customWidth="1"/>
    <col min="12789" max="12789" width="10.26953125" style="16" customWidth="1"/>
    <col min="12790" max="12790" width="6.26953125" style="16" customWidth="1"/>
    <col min="12791" max="12791" width="6.453125" style="16" customWidth="1"/>
    <col min="12792" max="12792" width="10.1796875" style="16" customWidth="1"/>
    <col min="12793" max="12795" width="8.26953125" style="16" bestFit="1" customWidth="1"/>
    <col min="12796" max="12796" width="9.26953125" style="16" customWidth="1"/>
    <col min="12797" max="12797" width="11.81640625" style="16" customWidth="1"/>
    <col min="12798" max="12799" width="10.26953125" style="16" bestFit="1" customWidth="1"/>
    <col min="12800" max="12803" width="8.1796875" style="16" bestFit="1" customWidth="1"/>
    <col min="12804" max="12804" width="9.26953125" style="16" customWidth="1"/>
    <col min="12805" max="12806" width="10.7265625" style="16" customWidth="1"/>
    <col min="12807" max="12807" width="8.1796875" style="16" customWidth="1"/>
    <col min="12808" max="12826" width="8.1796875" style="16" bestFit="1" customWidth="1"/>
    <col min="12827" max="12827" width="12.7265625" style="16" bestFit="1" customWidth="1"/>
    <col min="12828" max="13041" width="9.1796875" style="16" customWidth="1"/>
    <col min="13042" max="13042" width="12.7265625" style="16" customWidth="1"/>
    <col min="13043" max="13043" width="18.81640625" style="16" customWidth="1"/>
    <col min="13044" max="13044" width="9.26953125" style="16" customWidth="1"/>
    <col min="13045" max="13045" width="10.26953125" style="16" customWidth="1"/>
    <col min="13046" max="13046" width="6.26953125" style="16" customWidth="1"/>
    <col min="13047" max="13047" width="6.453125" style="16" customWidth="1"/>
    <col min="13048" max="13048" width="10.1796875" style="16" customWidth="1"/>
    <col min="13049" max="13051" width="8.26953125" style="16" bestFit="1" customWidth="1"/>
    <col min="13052" max="13052" width="9.26953125" style="16" customWidth="1"/>
    <col min="13053" max="13053" width="11.81640625" style="16" customWidth="1"/>
    <col min="13054" max="13055" width="10.26953125" style="16" bestFit="1" customWidth="1"/>
    <col min="13056" max="13059" width="8.1796875" style="16" bestFit="1" customWidth="1"/>
    <col min="13060" max="13060" width="9.26953125" style="16" customWidth="1"/>
    <col min="13061" max="13062" width="10.7265625" style="16" customWidth="1"/>
    <col min="13063" max="13063" width="8.1796875" style="16" customWidth="1"/>
    <col min="13064" max="13082" width="8.1796875" style="16" bestFit="1" customWidth="1"/>
    <col min="13083" max="13083" width="12.7265625" style="16" bestFit="1" customWidth="1"/>
    <col min="13084" max="13297" width="9.1796875" style="16" customWidth="1"/>
    <col min="13298" max="13298" width="12.7265625" style="16" customWidth="1"/>
    <col min="13299" max="13299" width="18.81640625" style="16" customWidth="1"/>
    <col min="13300" max="13300" width="9.26953125" style="16" customWidth="1"/>
    <col min="13301" max="13301" width="10.26953125" style="16" customWidth="1"/>
    <col min="13302" max="13302" width="6.26953125" style="16" customWidth="1"/>
    <col min="13303" max="13303" width="6.453125" style="16" customWidth="1"/>
    <col min="13304" max="13304" width="10.1796875" style="16" customWidth="1"/>
    <col min="13305" max="13307" width="8.26953125" style="16" bestFit="1" customWidth="1"/>
    <col min="13308" max="13308" width="9.26953125" style="16" customWidth="1"/>
    <col min="13309" max="13309" width="11.81640625" style="16" customWidth="1"/>
    <col min="13310" max="13311" width="10.26953125" style="16" bestFit="1" customWidth="1"/>
    <col min="13312" max="13315" width="8.1796875" style="16" bestFit="1" customWidth="1"/>
    <col min="13316" max="13316" width="9.26953125" style="16" customWidth="1"/>
    <col min="13317" max="13318" width="10.7265625" style="16" customWidth="1"/>
    <col min="13319" max="13319" width="8.1796875" style="16" customWidth="1"/>
    <col min="13320" max="13338" width="8.1796875" style="16" bestFit="1" customWidth="1"/>
    <col min="13339" max="13339" width="12.7265625" style="16" bestFit="1" customWidth="1"/>
    <col min="13340" max="13553" width="9.1796875" style="16" customWidth="1"/>
    <col min="13554" max="13554" width="12.7265625" style="16" customWidth="1"/>
    <col min="13555" max="13555" width="18.81640625" style="16" customWidth="1"/>
    <col min="13556" max="13556" width="9.26953125" style="16" customWidth="1"/>
    <col min="13557" max="13557" width="10.26953125" style="16" customWidth="1"/>
    <col min="13558" max="13558" width="6.26953125" style="16" customWidth="1"/>
    <col min="13559" max="13559" width="6.453125" style="16" customWidth="1"/>
    <col min="13560" max="13560" width="10.1796875" style="16" customWidth="1"/>
    <col min="13561" max="13563" width="8.26953125" style="16" bestFit="1" customWidth="1"/>
    <col min="13564" max="13564" width="9.26953125" style="16" customWidth="1"/>
    <col min="13565" max="13565" width="11.81640625" style="16" customWidth="1"/>
    <col min="13566" max="13567" width="10.26953125" style="16" bestFit="1" customWidth="1"/>
    <col min="13568" max="13571" width="8.1796875" style="16" bestFit="1" customWidth="1"/>
    <col min="13572" max="13572" width="9.26953125" style="16" customWidth="1"/>
    <col min="13573" max="13574" width="10.7265625" style="16" customWidth="1"/>
    <col min="13575" max="13575" width="8.1796875" style="16" customWidth="1"/>
    <col min="13576" max="13594" width="8.1796875" style="16" bestFit="1" customWidth="1"/>
    <col min="13595" max="13595" width="12.7265625" style="16" bestFit="1" customWidth="1"/>
    <col min="13596" max="13809" width="9.1796875" style="16" customWidth="1"/>
    <col min="13810" max="13810" width="12.7265625" style="16" customWidth="1"/>
    <col min="13811" max="13811" width="18.81640625" style="16" customWidth="1"/>
    <col min="13812" max="13812" width="9.26953125" style="16" customWidth="1"/>
    <col min="13813" max="13813" width="10.26953125" style="16" customWidth="1"/>
    <col min="13814" max="13814" width="6.26953125" style="16" customWidth="1"/>
    <col min="13815" max="13815" width="6.453125" style="16" customWidth="1"/>
    <col min="13816" max="13816" width="10.1796875" style="16" customWidth="1"/>
    <col min="13817" max="13819" width="8.26953125" style="16" bestFit="1" customWidth="1"/>
    <col min="13820" max="13820" width="9.26953125" style="16" customWidth="1"/>
    <col min="13821" max="13821" width="11.81640625" style="16" customWidth="1"/>
    <col min="13822" max="13823" width="10.26953125" style="16" bestFit="1" customWidth="1"/>
    <col min="13824" max="13827" width="8.1796875" style="16" bestFit="1" customWidth="1"/>
    <col min="13828" max="13828" width="9.26953125" style="16" customWidth="1"/>
    <col min="13829" max="13830" width="10.7265625" style="16" customWidth="1"/>
    <col min="13831" max="13831" width="8.1796875" style="16" customWidth="1"/>
    <col min="13832" max="13850" width="8.1796875" style="16" bestFit="1" customWidth="1"/>
    <col min="13851" max="13851" width="12.7265625" style="16" bestFit="1" customWidth="1"/>
    <col min="13852" max="14065" width="9.1796875" style="16" customWidth="1"/>
    <col min="14066" max="14066" width="12.7265625" style="16" customWidth="1"/>
    <col min="14067" max="14067" width="18.81640625" style="16" customWidth="1"/>
    <col min="14068" max="14068" width="9.26953125" style="16" customWidth="1"/>
    <col min="14069" max="14069" width="10.26953125" style="16" customWidth="1"/>
    <col min="14070" max="14070" width="6.26953125" style="16" customWidth="1"/>
    <col min="14071" max="14071" width="6.453125" style="16" customWidth="1"/>
    <col min="14072" max="14072" width="10.1796875" style="16" customWidth="1"/>
    <col min="14073" max="14075" width="8.26953125" style="16" bestFit="1" customWidth="1"/>
    <col min="14076" max="14076" width="9.26953125" style="16" customWidth="1"/>
    <col min="14077" max="14077" width="11.81640625" style="16" customWidth="1"/>
    <col min="14078" max="14079" width="10.26953125" style="16" bestFit="1" customWidth="1"/>
    <col min="14080" max="14083" width="8.1796875" style="16" bestFit="1" customWidth="1"/>
    <col min="14084" max="14084" width="9.26953125" style="16" customWidth="1"/>
    <col min="14085" max="14086" width="10.7265625" style="16" customWidth="1"/>
    <col min="14087" max="14087" width="8.1796875" style="16" customWidth="1"/>
    <col min="14088" max="14106" width="8.1796875" style="16" bestFit="1" customWidth="1"/>
    <col min="14107" max="14107" width="12.7265625" style="16" bestFit="1" customWidth="1"/>
    <col min="14108" max="14321" width="9.1796875" style="16" customWidth="1"/>
    <col min="14322" max="14322" width="12.7265625" style="16" customWidth="1"/>
    <col min="14323" max="14323" width="18.81640625" style="16" customWidth="1"/>
    <col min="14324" max="14324" width="9.26953125" style="16" customWidth="1"/>
    <col min="14325" max="14325" width="10.26953125" style="16" customWidth="1"/>
    <col min="14326" max="14326" width="6.26953125" style="16" customWidth="1"/>
    <col min="14327" max="14327" width="6.453125" style="16" customWidth="1"/>
    <col min="14328" max="14328" width="10.1796875" style="16" customWidth="1"/>
    <col min="14329" max="14331" width="8.26953125" style="16" bestFit="1" customWidth="1"/>
    <col min="14332" max="14332" width="9.26953125" style="16" customWidth="1"/>
    <col min="14333" max="14333" width="11.81640625" style="16" customWidth="1"/>
    <col min="14334" max="14335" width="10.26953125" style="16" bestFit="1" customWidth="1"/>
    <col min="14336" max="14339" width="8.1796875" style="16" bestFit="1" customWidth="1"/>
    <col min="14340" max="14340" width="9.26953125" style="16" customWidth="1"/>
    <col min="14341" max="14342" width="10.7265625" style="16" customWidth="1"/>
    <col min="14343" max="14343" width="8.1796875" style="16" customWidth="1"/>
    <col min="14344" max="14362" width="8.1796875" style="16" bestFit="1" customWidth="1"/>
    <col min="14363" max="14363" width="12.7265625" style="16" bestFit="1" customWidth="1"/>
    <col min="14364" max="14577" width="9.1796875" style="16" customWidth="1"/>
    <col min="14578" max="14578" width="12.7265625" style="16" customWidth="1"/>
    <col min="14579" max="14579" width="18.81640625" style="16" customWidth="1"/>
    <col min="14580" max="14580" width="9.26953125" style="16" customWidth="1"/>
    <col min="14581" max="14581" width="10.26953125" style="16" customWidth="1"/>
    <col min="14582" max="14582" width="6.26953125" style="16" customWidth="1"/>
    <col min="14583" max="14583" width="6.453125" style="16" customWidth="1"/>
    <col min="14584" max="14584" width="10.1796875" style="16" customWidth="1"/>
    <col min="14585" max="14587" width="8.26953125" style="16" bestFit="1" customWidth="1"/>
    <col min="14588" max="14588" width="9.26953125" style="16" customWidth="1"/>
    <col min="14589" max="14589" width="11.81640625" style="16" customWidth="1"/>
    <col min="14590" max="14591" width="10.26953125" style="16" bestFit="1" customWidth="1"/>
    <col min="14592" max="14595" width="8.1796875" style="16" bestFit="1" customWidth="1"/>
    <col min="14596" max="14596" width="9.26953125" style="16" customWidth="1"/>
    <col min="14597" max="14598" width="10.7265625" style="16" customWidth="1"/>
    <col min="14599" max="14599" width="8.1796875" style="16" customWidth="1"/>
    <col min="14600" max="14618" width="8.1796875" style="16" bestFit="1" customWidth="1"/>
    <col min="14619" max="14619" width="12.7265625" style="16" bestFit="1" customWidth="1"/>
    <col min="14620" max="14833" width="9.1796875" style="16" customWidth="1"/>
    <col min="14834" max="14834" width="12.7265625" style="16" customWidth="1"/>
    <col min="14835" max="14835" width="18.81640625" style="16" customWidth="1"/>
    <col min="14836" max="14836" width="9.26953125" style="16" customWidth="1"/>
    <col min="14837" max="14837" width="10.26953125" style="16" customWidth="1"/>
    <col min="14838" max="14838" width="6.26953125" style="16" customWidth="1"/>
    <col min="14839" max="14839" width="6.453125" style="16" customWidth="1"/>
    <col min="14840" max="14840" width="10.1796875" style="16" customWidth="1"/>
    <col min="14841" max="14843" width="8.26953125" style="16" bestFit="1" customWidth="1"/>
    <col min="14844" max="14844" width="9.26953125" style="16" customWidth="1"/>
    <col min="14845" max="14845" width="11.81640625" style="16" customWidth="1"/>
    <col min="14846" max="14847" width="10.26953125" style="16" bestFit="1" customWidth="1"/>
    <col min="14848" max="14851" width="8.1796875" style="16" bestFit="1" customWidth="1"/>
    <col min="14852" max="14852" width="9.26953125" style="16" customWidth="1"/>
    <col min="14853" max="14854" width="10.7265625" style="16" customWidth="1"/>
    <col min="14855" max="14855" width="8.1796875" style="16" customWidth="1"/>
    <col min="14856" max="14874" width="8.1796875" style="16" bestFit="1" customWidth="1"/>
    <col min="14875" max="14875" width="12.7265625" style="16" bestFit="1" customWidth="1"/>
    <col min="14876" max="15089" width="9.1796875" style="16" customWidth="1"/>
    <col min="15090" max="15090" width="12.7265625" style="16" customWidth="1"/>
    <col min="15091" max="15091" width="18.81640625" style="16" customWidth="1"/>
    <col min="15092" max="15092" width="9.26953125" style="16" customWidth="1"/>
    <col min="15093" max="15093" width="10.26953125" style="16" customWidth="1"/>
    <col min="15094" max="15094" width="6.26953125" style="16" customWidth="1"/>
    <col min="15095" max="15095" width="6.453125" style="16" customWidth="1"/>
    <col min="15096" max="15096" width="10.1796875" style="16" customWidth="1"/>
    <col min="15097" max="15099" width="8.26953125" style="16" bestFit="1" customWidth="1"/>
    <col min="15100" max="15100" width="9.26953125" style="16" customWidth="1"/>
    <col min="15101" max="15101" width="11.81640625" style="16" customWidth="1"/>
    <col min="15102" max="15103" width="10.26953125" style="16" bestFit="1" customWidth="1"/>
    <col min="15104" max="15107" width="8.1796875" style="16" bestFit="1" customWidth="1"/>
    <col min="15108" max="15108" width="9.26953125" style="16" customWidth="1"/>
    <col min="15109" max="15110" width="10.7265625" style="16" customWidth="1"/>
    <col min="15111" max="15111" width="8.1796875" style="16" customWidth="1"/>
    <col min="15112" max="15130" width="8.1796875" style="16" bestFit="1" customWidth="1"/>
    <col min="15131" max="15131" width="12.7265625" style="16" bestFit="1" customWidth="1"/>
    <col min="15132" max="15345" width="9.1796875" style="16" customWidth="1"/>
    <col min="15346" max="15346" width="12.7265625" style="16" customWidth="1"/>
    <col min="15347" max="15347" width="18.81640625" style="16" customWidth="1"/>
    <col min="15348" max="15348" width="9.26953125" style="16" customWidth="1"/>
    <col min="15349" max="15349" width="10.26953125" style="16" customWidth="1"/>
    <col min="15350" max="15350" width="6.26953125" style="16" customWidth="1"/>
    <col min="15351" max="15351" width="6.453125" style="16" customWidth="1"/>
    <col min="15352" max="15352" width="10.1796875" style="16" customWidth="1"/>
    <col min="15353" max="15355" width="8.26953125" style="16" bestFit="1" customWidth="1"/>
    <col min="15356" max="15356" width="9.26953125" style="16" customWidth="1"/>
    <col min="15357" max="15357" width="11.81640625" style="16" customWidth="1"/>
    <col min="15358" max="15359" width="10.26953125" style="16" bestFit="1" customWidth="1"/>
    <col min="15360" max="15363" width="8.1796875" style="16" bestFit="1" customWidth="1"/>
    <col min="15364" max="15364" width="9.26953125" style="16" customWidth="1"/>
    <col min="15365" max="15366" width="10.7265625" style="16" customWidth="1"/>
    <col min="15367" max="15367" width="8.1796875" style="16" customWidth="1"/>
    <col min="15368" max="15386" width="8.1796875" style="16" bestFit="1" customWidth="1"/>
    <col min="15387" max="15387" width="12.7265625" style="16" bestFit="1" customWidth="1"/>
    <col min="15388" max="15601" width="9.1796875" style="16" customWidth="1"/>
    <col min="15602" max="15602" width="12.7265625" style="16" customWidth="1"/>
    <col min="15603" max="15603" width="18.81640625" style="16" customWidth="1"/>
    <col min="15604" max="15604" width="9.26953125" style="16" customWidth="1"/>
    <col min="15605" max="15605" width="10.26953125" style="16" customWidth="1"/>
    <col min="15606" max="15606" width="6.26953125" style="16" customWidth="1"/>
    <col min="15607" max="15607" width="6.453125" style="16" customWidth="1"/>
    <col min="15608" max="15608" width="10.1796875" style="16" customWidth="1"/>
    <col min="15609" max="15611" width="8.26953125" style="16" bestFit="1" customWidth="1"/>
    <col min="15612" max="15612" width="9.26953125" style="16" customWidth="1"/>
    <col min="15613" max="15613" width="11.81640625" style="16" customWidth="1"/>
    <col min="15614" max="15615" width="10.26953125" style="16" bestFit="1" customWidth="1"/>
    <col min="15616" max="15619" width="8.1796875" style="16" bestFit="1" customWidth="1"/>
    <col min="15620" max="15620" width="9.26953125" style="16" customWidth="1"/>
    <col min="15621" max="15622" width="10.7265625" style="16" customWidth="1"/>
    <col min="15623" max="15623" width="8.1796875" style="16" customWidth="1"/>
    <col min="15624" max="15642" width="8.1796875" style="16" bestFit="1" customWidth="1"/>
    <col min="15643" max="15643" width="12.7265625" style="16" bestFit="1" customWidth="1"/>
    <col min="15644" max="15857" width="9.1796875" style="16" customWidth="1"/>
    <col min="15858" max="15858" width="12.7265625" style="16" customWidth="1"/>
    <col min="15859" max="15859" width="18.81640625" style="16" customWidth="1"/>
    <col min="15860" max="15860" width="9.26953125" style="16" customWidth="1"/>
    <col min="15861" max="15861" width="10.26953125" style="16" customWidth="1"/>
    <col min="15862" max="15862" width="6.26953125" style="16" customWidth="1"/>
    <col min="15863" max="15863" width="6.453125" style="16" customWidth="1"/>
    <col min="15864" max="15864" width="10.1796875" style="16" customWidth="1"/>
    <col min="15865" max="15867" width="8.26953125" style="16" bestFit="1" customWidth="1"/>
    <col min="15868" max="15868" width="9.26953125" style="16" customWidth="1"/>
    <col min="15869" max="15869" width="11.81640625" style="16" customWidth="1"/>
    <col min="15870" max="15871" width="10.26953125" style="16" bestFit="1" customWidth="1"/>
    <col min="15872" max="15875" width="8.1796875" style="16" bestFit="1" customWidth="1"/>
    <col min="15876" max="15876" width="9.26953125" style="16" customWidth="1"/>
    <col min="15877" max="15878" width="10.7265625" style="16" customWidth="1"/>
    <col min="15879" max="15879" width="8.1796875" style="16" customWidth="1"/>
    <col min="15880" max="15898" width="8.1796875" style="16" bestFit="1" customWidth="1"/>
    <col min="15899" max="15899" width="12.7265625" style="16" bestFit="1" customWidth="1"/>
    <col min="15900" max="16113" width="9.1796875" style="16" customWidth="1"/>
    <col min="16114" max="16114" width="12.7265625" style="16" customWidth="1"/>
    <col min="16115" max="16115" width="18.81640625" style="16" customWidth="1"/>
    <col min="16116" max="16116" width="9.26953125" style="16" customWidth="1"/>
    <col min="16117" max="16117" width="10.26953125" style="16" customWidth="1"/>
    <col min="16118" max="16118" width="6.26953125" style="16" customWidth="1"/>
    <col min="16119" max="16119" width="6.453125" style="16" customWidth="1"/>
    <col min="16120" max="16120" width="10.1796875" style="16" customWidth="1"/>
    <col min="16121" max="16123" width="8.26953125" style="16" bestFit="1" customWidth="1"/>
    <col min="16124" max="16124" width="9.26953125" style="16" customWidth="1"/>
    <col min="16125" max="16125" width="11.81640625" style="16" customWidth="1"/>
    <col min="16126" max="16127" width="10.26953125" style="16" bestFit="1" customWidth="1"/>
    <col min="16128" max="16131" width="8.1796875" style="16" bestFit="1" customWidth="1"/>
    <col min="16132" max="16132" width="9.26953125" style="16" customWidth="1"/>
    <col min="16133" max="16134" width="10.7265625" style="16" customWidth="1"/>
    <col min="16135" max="16135" width="8.1796875" style="16" customWidth="1"/>
    <col min="16136" max="16154" width="8.1796875" style="16" bestFit="1" customWidth="1"/>
    <col min="16155" max="16155" width="12.7265625" style="16" bestFit="1" customWidth="1"/>
    <col min="16156" max="16384" width="9.1796875" style="16" customWidth="1"/>
  </cols>
  <sheetData>
    <row r="2" spans="2:12" x14ac:dyDescent="0.3">
      <c r="B2" s="14" t="s">
        <v>352</v>
      </c>
    </row>
    <row r="4" spans="2:12" s="23" customFormat="1" x14ac:dyDescent="0.35">
      <c r="B4" s="17" t="s">
        <v>353</v>
      </c>
      <c r="C4" s="18" t="s">
        <v>354</v>
      </c>
      <c r="D4" s="19" t="s">
        <v>355</v>
      </c>
      <c r="E4" s="19" t="s">
        <v>356</v>
      </c>
      <c r="F4" s="19" t="s">
        <v>357</v>
      </c>
      <c r="G4" s="19" t="s">
        <v>358</v>
      </c>
      <c r="H4" s="19" t="s">
        <v>359</v>
      </c>
      <c r="I4" s="20" t="s">
        <v>360</v>
      </c>
      <c r="J4" s="19" t="s">
        <v>361</v>
      </c>
      <c r="K4" s="21" t="s">
        <v>362</v>
      </c>
      <c r="L4" s="22" t="s">
        <v>363</v>
      </c>
    </row>
    <row r="5" spans="2:12" x14ac:dyDescent="0.3">
      <c r="B5" s="24" t="s">
        <v>364</v>
      </c>
      <c r="C5" s="25">
        <v>0.76226692173343402</v>
      </c>
      <c r="D5" s="26">
        <v>0.69246652154616917</v>
      </c>
      <c r="E5" s="26">
        <v>0.68428338769707009</v>
      </c>
      <c r="F5" s="26">
        <v>0.60206058801434603</v>
      </c>
      <c r="G5" s="26">
        <v>0.55772707552568146</v>
      </c>
      <c r="H5" s="26">
        <v>0.63928139862283995</v>
      </c>
      <c r="I5" s="130">
        <v>0.65926367160431865</v>
      </c>
      <c r="J5" s="130">
        <v>0.74791829746760463</v>
      </c>
      <c r="K5" s="130">
        <v>0.61851695933883111</v>
      </c>
      <c r="L5" s="131">
        <v>0.60124851188530259</v>
      </c>
    </row>
    <row r="6" spans="2:12" x14ac:dyDescent="0.3">
      <c r="B6" s="24" t="s">
        <v>365</v>
      </c>
      <c r="C6" s="25">
        <v>0.36063408418476289</v>
      </c>
      <c r="D6" s="26">
        <v>0.42215749937754221</v>
      </c>
      <c r="E6" s="26">
        <v>0.48876856242569389</v>
      </c>
      <c r="F6" s="26">
        <v>0.30197965467076349</v>
      </c>
      <c r="G6" s="26">
        <v>0.25824440705425111</v>
      </c>
      <c r="H6" s="26">
        <v>0.34627378094595929</v>
      </c>
      <c r="I6" s="130">
        <v>0.55225956540578713</v>
      </c>
      <c r="J6" s="130">
        <v>0.41680934130404629</v>
      </c>
      <c r="K6" s="130">
        <v>0.37616757708778259</v>
      </c>
      <c r="L6" s="131">
        <v>0.39959806948017329</v>
      </c>
    </row>
    <row r="7" spans="2:12" x14ac:dyDescent="0.3">
      <c r="B7" s="24" t="s">
        <v>366</v>
      </c>
      <c r="C7" s="25">
        <v>0.4351531876974889</v>
      </c>
      <c r="D7" s="26">
        <v>0.46887352287214917</v>
      </c>
      <c r="E7" s="26">
        <v>0.60222486111234608</v>
      </c>
      <c r="F7" s="26">
        <v>0.56989512554302402</v>
      </c>
      <c r="G7" s="26">
        <v>0.53577024959885533</v>
      </c>
      <c r="H7" s="26">
        <v>0.45401285431138172</v>
      </c>
      <c r="I7" s="130">
        <v>0.92726373557705044</v>
      </c>
      <c r="J7" s="130">
        <v>0.74986126634055872</v>
      </c>
      <c r="K7" s="130">
        <v>0.82701831393348624</v>
      </c>
      <c r="L7" s="131">
        <v>0.70278628646427166</v>
      </c>
    </row>
    <row r="8" spans="2:12" x14ac:dyDescent="0.3">
      <c r="B8" s="24" t="s">
        <v>367</v>
      </c>
      <c r="C8" s="25">
        <v>0.7441829909244404</v>
      </c>
      <c r="D8" s="26">
        <v>0.77645705413710964</v>
      </c>
      <c r="E8" s="26">
        <v>0.76931942020719746</v>
      </c>
      <c r="F8" s="26">
        <v>0.78907741058258951</v>
      </c>
      <c r="G8" s="26">
        <v>0.7919303136642899</v>
      </c>
      <c r="H8" s="26">
        <v>0.77970067047587854</v>
      </c>
      <c r="I8" s="130">
        <v>1.056631723288407</v>
      </c>
      <c r="J8" s="130">
        <v>1.055369365751839</v>
      </c>
      <c r="K8" s="130">
        <v>1.106723624576561</v>
      </c>
      <c r="L8" s="131">
        <v>1.148711755831944</v>
      </c>
    </row>
    <row r="9" spans="2:12" x14ac:dyDescent="0.3">
      <c r="B9" s="24" t="s">
        <v>368</v>
      </c>
      <c r="C9" s="25">
        <v>0.55966910280538495</v>
      </c>
      <c r="D9" s="26">
        <v>0.59021904079942378</v>
      </c>
      <c r="E9" s="26">
        <v>0.69164667685958658</v>
      </c>
      <c r="F9" s="26">
        <v>0.58992457583043778</v>
      </c>
      <c r="G9" s="26">
        <v>0.58614334539643986</v>
      </c>
      <c r="H9" s="26">
        <v>0.55509261675403809</v>
      </c>
      <c r="I9" s="130">
        <v>0.69974081008987321</v>
      </c>
      <c r="J9" s="130">
        <v>0.64896509685261405</v>
      </c>
      <c r="K9" s="130">
        <v>0.93155134494115854</v>
      </c>
      <c r="L9" s="131"/>
    </row>
    <row r="10" spans="2:12" x14ac:dyDescent="0.3">
      <c r="B10" s="24" t="s">
        <v>369</v>
      </c>
      <c r="C10" s="25">
        <v>0.41435995166389389</v>
      </c>
      <c r="D10" s="26">
        <v>0.46034776433754693</v>
      </c>
      <c r="E10" s="26">
        <v>0.54366404031994309</v>
      </c>
      <c r="F10" s="26">
        <v>0.59075023793304449</v>
      </c>
      <c r="G10" s="26">
        <v>0.57674645288047299</v>
      </c>
      <c r="H10" s="26">
        <v>0.5626769673627019</v>
      </c>
      <c r="I10" s="130">
        <v>0.49063886309162258</v>
      </c>
      <c r="J10" s="130">
        <v>0.4552978674117179</v>
      </c>
      <c r="K10" s="130">
        <v>0.52501015944687701</v>
      </c>
      <c r="L10" s="131">
        <v>0.46376456139887667</v>
      </c>
    </row>
    <row r="11" spans="2:12" x14ac:dyDescent="0.3">
      <c r="B11" s="24" t="s">
        <v>370</v>
      </c>
      <c r="C11" s="25">
        <v>0.7150109624233949</v>
      </c>
      <c r="D11" s="26">
        <v>0.73480700491077044</v>
      </c>
      <c r="E11" s="26">
        <v>0.66694332106248999</v>
      </c>
      <c r="F11" s="26">
        <v>0.62612262114479644</v>
      </c>
      <c r="G11" s="26">
        <v>0.5751032675513098</v>
      </c>
      <c r="H11" s="26">
        <v>0.53493693362378458</v>
      </c>
      <c r="I11" s="130">
        <v>0.49965077847590861</v>
      </c>
      <c r="J11" s="130">
        <v>0.49264687990318262</v>
      </c>
      <c r="K11" s="130">
        <v>0.5</v>
      </c>
      <c r="L11" s="131"/>
    </row>
    <row r="12" spans="2:12" x14ac:dyDescent="0.3">
      <c r="B12" s="24" t="s">
        <v>371</v>
      </c>
      <c r="C12" s="25">
        <v>0.42848975078592533</v>
      </c>
      <c r="D12" s="26">
        <v>0.45448734676785002</v>
      </c>
      <c r="E12" s="26">
        <v>0.45788858257572129</v>
      </c>
      <c r="F12" s="26">
        <v>0.40591624328738479</v>
      </c>
      <c r="G12" s="26">
        <v>0.72266272748273985</v>
      </c>
      <c r="H12" s="26">
        <v>0.72466214643934157</v>
      </c>
      <c r="I12" s="130">
        <v>0.56222881966710947</v>
      </c>
      <c r="J12" s="130">
        <v>0.51146789558238781</v>
      </c>
      <c r="K12" s="130"/>
      <c r="L12" s="131"/>
    </row>
    <row r="13" spans="2:12" x14ac:dyDescent="0.3">
      <c r="B13" s="24" t="s">
        <v>372</v>
      </c>
      <c r="C13" s="25">
        <v>0.44554729118051661</v>
      </c>
      <c r="D13" s="26">
        <v>0.44905256934325982</v>
      </c>
      <c r="E13" s="26">
        <v>0.45160977794128238</v>
      </c>
      <c r="F13" s="26">
        <v>0.43222131592614399</v>
      </c>
      <c r="G13" s="26">
        <v>0.4318671237566345</v>
      </c>
      <c r="H13" s="26">
        <v>0.48596298732842319</v>
      </c>
      <c r="I13" s="130">
        <v>0.48587801558131422</v>
      </c>
      <c r="J13" s="130">
        <v>0.46504074741966162</v>
      </c>
      <c r="K13" s="130">
        <v>0.52145379642933798</v>
      </c>
      <c r="L13" s="131">
        <v>0.54364757487371007</v>
      </c>
    </row>
    <row r="14" spans="2:12" x14ac:dyDescent="0.3">
      <c r="B14" s="24" t="s">
        <v>373</v>
      </c>
      <c r="C14" s="25">
        <v>0.47685000764770857</v>
      </c>
      <c r="D14" s="26">
        <v>0.52281479558054977</v>
      </c>
      <c r="E14" s="26">
        <v>0.52371028573479106</v>
      </c>
      <c r="F14" s="26">
        <v>0.53218805848775452</v>
      </c>
      <c r="G14" s="26">
        <v>0.3411239109182343</v>
      </c>
      <c r="H14" s="26"/>
      <c r="I14" s="130"/>
      <c r="J14" s="130"/>
      <c r="K14" s="130"/>
      <c r="L14" s="131"/>
    </row>
    <row r="15" spans="2:12" x14ac:dyDescent="0.3">
      <c r="B15" s="24" t="s">
        <v>374</v>
      </c>
      <c r="C15" s="25">
        <v>0.47162928155646389</v>
      </c>
      <c r="D15" s="26">
        <v>0.50657711321795307</v>
      </c>
      <c r="E15" s="26">
        <v>0.52268960717434276</v>
      </c>
      <c r="F15" s="26">
        <v>0.44636678219662718</v>
      </c>
      <c r="G15" s="26">
        <v>0.39105570855658389</v>
      </c>
      <c r="H15" s="26">
        <v>0.4106942455903711</v>
      </c>
      <c r="I15" s="130"/>
      <c r="J15" s="130"/>
      <c r="K15" s="130"/>
      <c r="L15" s="131"/>
    </row>
    <row r="16" spans="2:12" x14ac:dyDescent="0.3">
      <c r="B16" s="24" t="s">
        <v>375</v>
      </c>
      <c r="C16" s="25">
        <v>1</v>
      </c>
      <c r="D16" s="26">
        <v>1</v>
      </c>
      <c r="E16" s="26">
        <v>1</v>
      </c>
      <c r="F16" s="26">
        <v>1</v>
      </c>
      <c r="G16" s="26">
        <v>1</v>
      </c>
      <c r="H16" s="26">
        <v>1</v>
      </c>
      <c r="I16" s="130">
        <v>1</v>
      </c>
      <c r="J16" s="130">
        <v>1</v>
      </c>
      <c r="K16" s="130">
        <v>1</v>
      </c>
      <c r="L16" s="131">
        <v>1</v>
      </c>
    </row>
    <row r="17" spans="2:12" x14ac:dyDescent="0.3">
      <c r="B17" s="24" t="s">
        <v>376</v>
      </c>
      <c r="C17" s="25">
        <v>0.50637582001882064</v>
      </c>
      <c r="D17" s="26">
        <v>0.4765157858876955</v>
      </c>
      <c r="E17" s="26">
        <v>0.46768611116482589</v>
      </c>
      <c r="F17" s="26">
        <v>0.42270246063704647</v>
      </c>
      <c r="G17" s="26"/>
      <c r="H17" s="26"/>
      <c r="I17" s="130"/>
      <c r="J17" s="130"/>
      <c r="K17" s="130"/>
      <c r="L17" s="131"/>
    </row>
    <row r="18" spans="2:12" x14ac:dyDescent="0.3">
      <c r="B18" s="24" t="s">
        <v>377</v>
      </c>
      <c r="C18" s="25">
        <v>0.63121648982724865</v>
      </c>
      <c r="D18" s="26">
        <v>0.63600599150360848</v>
      </c>
      <c r="E18" s="26">
        <v>0.62391077535634387</v>
      </c>
      <c r="F18" s="26"/>
      <c r="G18" s="26"/>
      <c r="H18" s="26"/>
      <c r="I18" s="130"/>
      <c r="J18" s="130"/>
      <c r="K18" s="130"/>
      <c r="L18" s="131"/>
    </row>
    <row r="19" spans="2:12" x14ac:dyDescent="0.3">
      <c r="B19" s="24" t="s">
        <v>378</v>
      </c>
      <c r="C19" s="25">
        <v>0.69099877222596873</v>
      </c>
      <c r="D19" s="26">
        <v>0.7342899573492625</v>
      </c>
      <c r="E19" s="26">
        <v>0.80179949265468919</v>
      </c>
      <c r="F19" s="26">
        <v>0.72809904586352425</v>
      </c>
      <c r="G19" s="26">
        <v>0.72678760198188253</v>
      </c>
      <c r="H19" s="26">
        <v>0.68820628882962387</v>
      </c>
      <c r="I19" s="130">
        <v>0.91057931296435157</v>
      </c>
      <c r="J19" s="130">
        <v>0.91122460121545756</v>
      </c>
      <c r="K19" s="130">
        <v>0.93799455034480272</v>
      </c>
      <c r="L19" s="131">
        <v>0.80891809449250629</v>
      </c>
    </row>
    <row r="20" spans="2:12" x14ac:dyDescent="0.3">
      <c r="B20" s="24" t="s">
        <v>379</v>
      </c>
      <c r="C20" s="25">
        <v>0.74453450063244009</v>
      </c>
      <c r="D20" s="26">
        <v>0.79184050282727536</v>
      </c>
      <c r="E20" s="26">
        <v>0.83289800945154235</v>
      </c>
      <c r="F20" s="26">
        <v>0.77265445044781511</v>
      </c>
      <c r="G20" s="26">
        <v>0.76743952265548909</v>
      </c>
      <c r="H20" s="26">
        <v>0.73491178628188469</v>
      </c>
      <c r="I20" s="130">
        <v>0.94539419636700794</v>
      </c>
      <c r="J20" s="130">
        <v>0.94746180751852582</v>
      </c>
      <c r="K20" s="130">
        <v>0.94839466193275979</v>
      </c>
      <c r="L20" s="131">
        <v>0.84499623257028822</v>
      </c>
    </row>
    <row r="21" spans="2:12" x14ac:dyDescent="0.3">
      <c r="B21" s="24" t="s">
        <v>380</v>
      </c>
      <c r="C21" s="25">
        <v>0.54317611303808189</v>
      </c>
      <c r="D21" s="26">
        <v>0.6084881386787655</v>
      </c>
      <c r="E21" s="26">
        <v>0.6388449415975449</v>
      </c>
      <c r="F21" s="26">
        <v>0.57660309947703381</v>
      </c>
      <c r="G21" s="26">
        <v>0.65371173933077964</v>
      </c>
      <c r="H21" s="26">
        <v>0.59837105139322522</v>
      </c>
      <c r="I21" s="130"/>
      <c r="J21" s="130"/>
      <c r="K21" s="130"/>
      <c r="L21" s="131"/>
    </row>
    <row r="22" spans="2:12" x14ac:dyDescent="0.3">
      <c r="B22" s="24" t="s">
        <v>381</v>
      </c>
      <c r="C22" s="25">
        <v>0.48750050994469069</v>
      </c>
      <c r="D22" s="26">
        <v>0.53714073478105684</v>
      </c>
      <c r="E22" s="26">
        <v>0.56349894345347895</v>
      </c>
      <c r="F22" s="26">
        <v>0.50736956467776217</v>
      </c>
      <c r="G22" s="26">
        <v>0.49514434719006323</v>
      </c>
      <c r="H22" s="26">
        <v>0.51134313868103354</v>
      </c>
      <c r="I22" s="130">
        <v>0.70302396914359411</v>
      </c>
      <c r="J22" s="130">
        <v>0.66551055964626571</v>
      </c>
      <c r="K22" s="130">
        <v>0.71439980300795347</v>
      </c>
      <c r="L22" s="131">
        <v>0.64166645893991192</v>
      </c>
    </row>
    <row r="23" spans="2:12" x14ac:dyDescent="0.3">
      <c r="B23" s="24" t="s">
        <v>382</v>
      </c>
      <c r="C23" s="25">
        <v>0.8651885624786062</v>
      </c>
      <c r="D23" s="26">
        <v>0.97809939102113508</v>
      </c>
      <c r="E23" s="26">
        <v>0.87086628060936833</v>
      </c>
      <c r="F23" s="26">
        <v>0.81463394067003714</v>
      </c>
      <c r="G23" s="26">
        <v>0.84042032709898473</v>
      </c>
      <c r="H23" s="26">
        <v>0.81607353139962713</v>
      </c>
      <c r="I23" s="130">
        <v>1.1259630717080991</v>
      </c>
      <c r="J23" s="130">
        <v>1.0774290447723449</v>
      </c>
      <c r="K23" s="130">
        <v>1.097465185013603</v>
      </c>
      <c r="L23" s="131">
        <v>1.0257466254512979</v>
      </c>
    </row>
    <row r="24" spans="2:12" x14ac:dyDescent="0.3">
      <c r="B24" s="24" t="s">
        <v>383</v>
      </c>
      <c r="C24" s="25">
        <v>0.54403086529840006</v>
      </c>
      <c r="D24" s="26">
        <v>0.58906482852926145</v>
      </c>
      <c r="E24" s="26">
        <v>0.59826640790253849</v>
      </c>
      <c r="F24" s="26">
        <v>0.55249802390101355</v>
      </c>
      <c r="G24" s="26">
        <v>0.55462146611995156</v>
      </c>
      <c r="H24" s="26">
        <v>0.55280645199064393</v>
      </c>
      <c r="I24" s="130"/>
      <c r="J24" s="130"/>
      <c r="K24" s="130"/>
      <c r="L24" s="131"/>
    </row>
    <row r="25" spans="2:12" x14ac:dyDescent="0.3">
      <c r="B25" s="24" t="s">
        <v>384</v>
      </c>
      <c r="C25" s="25">
        <v>0.68959240988844073</v>
      </c>
      <c r="D25" s="26">
        <v>0.7673620914638537</v>
      </c>
      <c r="E25" s="26">
        <v>0.77523165198499955</v>
      </c>
      <c r="F25" s="26">
        <v>0.70236241589214965</v>
      </c>
      <c r="G25" s="26">
        <v>0.68337540308546363</v>
      </c>
      <c r="H25" s="26">
        <v>0.66505506623116684</v>
      </c>
      <c r="I25" s="130">
        <v>0.9298893773543051</v>
      </c>
      <c r="J25" s="130">
        <v>0.86718008972863747</v>
      </c>
      <c r="K25" s="130">
        <v>0.88396590779367068</v>
      </c>
      <c r="L25" s="131">
        <v>0.81756880356069239</v>
      </c>
    </row>
    <row r="26" spans="2:12" x14ac:dyDescent="0.3">
      <c r="B26" s="24" t="s">
        <v>385</v>
      </c>
      <c r="C26" s="25">
        <v>0.66316847206658658</v>
      </c>
      <c r="D26" s="26">
        <v>0.73403820664160091</v>
      </c>
      <c r="E26" s="26">
        <v>0.76427397682299603</v>
      </c>
      <c r="F26" s="26">
        <v>0.70145439785195918</v>
      </c>
      <c r="G26" s="26">
        <v>0.69941006344937584</v>
      </c>
      <c r="H26" s="26">
        <v>0.68334270886087456</v>
      </c>
      <c r="I26" s="130">
        <v>0.93530879210265505</v>
      </c>
      <c r="J26" s="130">
        <v>0.91911583119799234</v>
      </c>
      <c r="K26" s="130">
        <v>0.92199039081667777</v>
      </c>
      <c r="L26" s="131">
        <v>0.83893839767891942</v>
      </c>
    </row>
    <row r="27" spans="2:12" x14ac:dyDescent="0.3">
      <c r="B27" s="24" t="s">
        <v>386</v>
      </c>
      <c r="C27" s="25">
        <v>0.70674454921205809</v>
      </c>
      <c r="D27" s="26">
        <v>0.80234942970751155</v>
      </c>
      <c r="E27" s="26">
        <v>0.80799407638796206</v>
      </c>
      <c r="F27" s="26">
        <v>0.74022187856706845</v>
      </c>
      <c r="G27" s="26">
        <v>0.73826742075881646</v>
      </c>
      <c r="H27" s="26">
        <v>0.7393134349237378</v>
      </c>
      <c r="I27" s="130">
        <v>1.0087734958654919</v>
      </c>
      <c r="J27" s="130">
        <v>1.0100019694862901</v>
      </c>
      <c r="K27" s="130">
        <v>0.99221509394922913</v>
      </c>
      <c r="L27" s="131">
        <v>0.91608544072848574</v>
      </c>
    </row>
    <row r="28" spans="2:12" x14ac:dyDescent="0.3">
      <c r="B28" s="24" t="s">
        <v>387</v>
      </c>
      <c r="C28" s="25">
        <v>0.44088089648706441</v>
      </c>
      <c r="D28" s="26">
        <v>0.50736824550632464</v>
      </c>
      <c r="E28" s="26">
        <v>0.50957394009187107</v>
      </c>
      <c r="F28" s="26">
        <v>0.47654518404589491</v>
      </c>
      <c r="G28" s="26">
        <v>0.47611331241267912</v>
      </c>
      <c r="H28" s="26">
        <v>0.52996619074664053</v>
      </c>
      <c r="I28" s="130">
        <v>0.73139946894932362</v>
      </c>
      <c r="J28" s="130">
        <v>0.72784686769479967</v>
      </c>
      <c r="K28" s="130">
        <v>0.7178617330926701</v>
      </c>
      <c r="L28" s="131">
        <v>0.66397175351266469</v>
      </c>
    </row>
    <row r="29" spans="2:12" x14ac:dyDescent="0.3">
      <c r="B29" s="24" t="s">
        <v>388</v>
      </c>
      <c r="C29" s="25">
        <v>0.35946333181647372</v>
      </c>
      <c r="D29" s="26">
        <v>0.42645861572476518</v>
      </c>
      <c r="E29" s="26">
        <v>0.46401086079689552</v>
      </c>
      <c r="F29" s="26">
        <v>0.3910417310717641</v>
      </c>
      <c r="G29" s="26">
        <v>0.39456284960867161</v>
      </c>
      <c r="H29" s="26">
        <v>0.38363806306888959</v>
      </c>
      <c r="I29" s="130">
        <v>0.58638044173574477</v>
      </c>
      <c r="J29" s="130">
        <v>0.57101273461151858</v>
      </c>
      <c r="K29" s="130">
        <v>0.56145961521161447</v>
      </c>
      <c r="L29" s="131">
        <v>0.50840534560953221</v>
      </c>
    </row>
    <row r="30" spans="2:12" x14ac:dyDescent="0.3">
      <c r="B30" s="24" t="s">
        <v>364</v>
      </c>
      <c r="C30" s="25">
        <v>0.76226692173343402</v>
      </c>
      <c r="D30" s="26">
        <v>0.69652281172144181</v>
      </c>
      <c r="E30" s="26">
        <v>0.68428338769707009</v>
      </c>
      <c r="F30" s="26">
        <v>0.60206058801434603</v>
      </c>
      <c r="G30" s="26">
        <v>0.55772707552568146</v>
      </c>
      <c r="H30" s="26">
        <v>0.63928139862283995</v>
      </c>
      <c r="I30" s="130">
        <v>0.65926367160431865</v>
      </c>
      <c r="J30" s="130">
        <v>0.74791829746760463</v>
      </c>
      <c r="K30" s="130">
        <v>0.61851695933883111</v>
      </c>
      <c r="L30" s="131">
        <v>0.60124851188530259</v>
      </c>
    </row>
    <row r="31" spans="2:12" x14ac:dyDescent="0.3">
      <c r="B31" s="24" t="s">
        <v>389</v>
      </c>
      <c r="C31" s="25">
        <v>0.65726173716356873</v>
      </c>
      <c r="D31" s="26">
        <v>0.68815944657365846</v>
      </c>
      <c r="E31" s="26">
        <v>0.71802490939010855</v>
      </c>
      <c r="F31" s="26">
        <v>0.65205675108493055</v>
      </c>
      <c r="G31" s="26">
        <v>0.62613081589021036</v>
      </c>
      <c r="H31" s="26">
        <v>0.65912878001783715</v>
      </c>
      <c r="I31" s="130">
        <v>0.84487730557482865</v>
      </c>
      <c r="J31" s="130">
        <v>0.79138273246080137</v>
      </c>
      <c r="K31" s="130">
        <v>0.78609231660225054</v>
      </c>
      <c r="L31" s="131">
        <v>0.756107284517469</v>
      </c>
    </row>
    <row r="32" spans="2:12" x14ac:dyDescent="0.3">
      <c r="B32" s="24" t="s">
        <v>390</v>
      </c>
      <c r="C32" s="25">
        <v>0.5565855821320137</v>
      </c>
      <c r="D32" s="26">
        <v>0.50945565493078859</v>
      </c>
      <c r="E32" s="26">
        <v>0.40769956617817471</v>
      </c>
      <c r="F32" s="26">
        <v>0.38842518770454049</v>
      </c>
      <c r="G32" s="26">
        <v>0.36084811995369909</v>
      </c>
      <c r="H32" s="26">
        <v>0.38071519995461711</v>
      </c>
      <c r="I32" s="130">
        <v>0.33404486614962298</v>
      </c>
      <c r="J32" s="130">
        <v>0.35214380275101748</v>
      </c>
      <c r="K32" s="130">
        <v>0.36731090372625791</v>
      </c>
      <c r="L32" s="131"/>
    </row>
    <row r="33" spans="2:12" x14ac:dyDescent="0.3">
      <c r="B33" s="24" t="s">
        <v>391</v>
      </c>
      <c r="C33" s="25">
        <v>0.70701518272730657</v>
      </c>
      <c r="D33" s="26">
        <v>0.73141921192688208</v>
      </c>
      <c r="E33" s="26">
        <v>0.7443907396160846</v>
      </c>
      <c r="F33" s="26">
        <v>0.65107041532285326</v>
      </c>
      <c r="G33" s="26">
        <v>0.66300730338671021</v>
      </c>
      <c r="H33" s="26">
        <v>0.66781719429670228</v>
      </c>
      <c r="I33" s="130">
        <v>0.91983899914692246</v>
      </c>
      <c r="J33" s="130">
        <v>0.91274928158524182</v>
      </c>
      <c r="K33" s="130">
        <v>0.94608533804929063</v>
      </c>
      <c r="L33" s="131">
        <v>0.89404370886993245</v>
      </c>
    </row>
    <row r="34" spans="2:12" x14ac:dyDescent="0.3">
      <c r="B34" s="24" t="s">
        <v>392</v>
      </c>
      <c r="C34" s="25">
        <v>0.36050034164939287</v>
      </c>
      <c r="D34" s="26">
        <v>0.30919987380612418</v>
      </c>
      <c r="E34" s="26">
        <v>0.23186996512364161</v>
      </c>
      <c r="F34" s="26">
        <v>0.23718867916725681</v>
      </c>
      <c r="G34" s="26">
        <v>0.31788800262048589</v>
      </c>
      <c r="H34" s="26">
        <v>0.38811567906743172</v>
      </c>
      <c r="I34" s="130">
        <v>0.43105996678635078</v>
      </c>
      <c r="J34" s="130">
        <v>0.38761009097795718</v>
      </c>
      <c r="K34" s="130">
        <v>0.42</v>
      </c>
      <c r="L34" s="131"/>
    </row>
    <row r="35" spans="2:12" x14ac:dyDescent="0.3">
      <c r="B35" s="24" t="s">
        <v>393</v>
      </c>
      <c r="C35" s="25">
        <v>0.71262236108015609</v>
      </c>
      <c r="D35" s="26">
        <v>0.82090031535705366</v>
      </c>
      <c r="E35" s="26">
        <v>0.88677492012837711</v>
      </c>
      <c r="F35" s="26">
        <v>0.82458005103090037</v>
      </c>
      <c r="G35" s="26">
        <v>0.81893392023177858</v>
      </c>
      <c r="H35" s="26">
        <v>0.78000596429333047</v>
      </c>
      <c r="I35" s="130">
        <v>1.083850464579255</v>
      </c>
      <c r="J35" s="130">
        <v>1.1105810081597021</v>
      </c>
      <c r="K35" s="130">
        <v>1.0507357574038481</v>
      </c>
      <c r="L35" s="131">
        <v>0.9761149844007545</v>
      </c>
    </row>
    <row r="36" spans="2:12" x14ac:dyDescent="0.3">
      <c r="B36" s="24" t="s">
        <v>394</v>
      </c>
      <c r="C36" s="25">
        <v>0.49470313286003359</v>
      </c>
      <c r="D36" s="26">
        <v>0.56207736327409275</v>
      </c>
      <c r="E36" s="26">
        <v>0.56358186198739713</v>
      </c>
      <c r="F36" s="26">
        <v>0.50937265181738822</v>
      </c>
      <c r="G36" s="26">
        <v>0.48740862893970133</v>
      </c>
      <c r="H36" s="26">
        <v>0.49274450657244578</v>
      </c>
      <c r="I36" s="130">
        <v>0.63767046144914663</v>
      </c>
      <c r="J36" s="130">
        <v>0.66632106989916273</v>
      </c>
      <c r="K36" s="130">
        <v>0.65227556574031564</v>
      </c>
      <c r="L36" s="131">
        <v>0.69582328529787585</v>
      </c>
    </row>
    <row r="37" spans="2:12" x14ac:dyDescent="0.3">
      <c r="B37" s="24" t="s">
        <v>395</v>
      </c>
      <c r="C37" s="25">
        <v>0.53696226283270154</v>
      </c>
      <c r="D37" s="26">
        <v>0.53786485999487899</v>
      </c>
      <c r="E37" s="26">
        <v>0.4883268074388985</v>
      </c>
      <c r="F37" s="26">
        <v>0.49881443904717743</v>
      </c>
      <c r="G37" s="26">
        <v>0.51638275572530068</v>
      </c>
      <c r="H37" s="26">
        <v>0.49610224847890561</v>
      </c>
      <c r="I37" s="130">
        <v>0.69220964691538134</v>
      </c>
      <c r="J37" s="130">
        <v>0.66691766464837077</v>
      </c>
      <c r="K37" s="130">
        <v>0.74816188392211469</v>
      </c>
      <c r="L37" s="131">
        <v>0.69091738768477284</v>
      </c>
    </row>
    <row r="38" spans="2:12" x14ac:dyDescent="0.3">
      <c r="B38" s="24" t="s">
        <v>396</v>
      </c>
      <c r="C38" s="25">
        <v>0.40233415956389612</v>
      </c>
      <c r="D38" s="26">
        <v>0.57259871169918186</v>
      </c>
      <c r="E38" s="26">
        <v>0.63653527782772079</v>
      </c>
      <c r="F38" s="26">
        <v>0.36162272804760798</v>
      </c>
      <c r="G38" s="26">
        <v>0.42541805355887541</v>
      </c>
      <c r="H38" s="26">
        <v>0.37914638001840062</v>
      </c>
      <c r="I38" s="130">
        <v>0.42458075034853487</v>
      </c>
      <c r="J38" s="130"/>
      <c r="K38" s="130"/>
      <c r="L38" s="131"/>
    </row>
    <row r="39" spans="2:12" x14ac:dyDescent="0.3">
      <c r="B39" s="24" t="s">
        <v>397</v>
      </c>
      <c r="C39" s="25">
        <v>0.46213878657382312</v>
      </c>
      <c r="D39" s="26">
        <v>0.53157926872335415</v>
      </c>
      <c r="E39" s="26">
        <v>0.51136023969683364</v>
      </c>
      <c r="F39" s="26">
        <v>0.54257620812032692</v>
      </c>
      <c r="G39" s="26">
        <v>0.555011589211168</v>
      </c>
      <c r="H39" s="26">
        <v>0.55966213709313684</v>
      </c>
      <c r="I39" s="130"/>
      <c r="J39" s="130"/>
      <c r="K39" s="130"/>
      <c r="L39" s="131"/>
    </row>
    <row r="40" spans="2:12" x14ac:dyDescent="0.3">
      <c r="B40" s="24" t="s">
        <v>398</v>
      </c>
      <c r="C40" s="25">
        <v>0.45746469699507353</v>
      </c>
      <c r="D40" s="26">
        <v>0.48553213886965801</v>
      </c>
      <c r="E40" s="26">
        <v>0.53225489935487735</v>
      </c>
      <c r="F40" s="26">
        <v>0.51894510273683403</v>
      </c>
      <c r="G40" s="26">
        <v>0.44005036563870892</v>
      </c>
      <c r="H40" s="26">
        <v>0.38716316811010543</v>
      </c>
      <c r="I40" s="130">
        <v>0.78043396240370821</v>
      </c>
      <c r="J40" s="130">
        <v>0.72489973659892615</v>
      </c>
      <c r="K40" s="130">
        <v>0.7536269794913657</v>
      </c>
      <c r="L40" s="131">
        <v>0.85953474596789814</v>
      </c>
    </row>
    <row r="41" spans="2:12" x14ac:dyDescent="0.3">
      <c r="B41" s="24" t="s">
        <v>399</v>
      </c>
      <c r="C41" s="25">
        <v>0.59088260143163041</v>
      </c>
      <c r="D41" s="26">
        <v>0.60719733240261664</v>
      </c>
      <c r="E41" s="26">
        <v>0.65060500188961723</v>
      </c>
      <c r="F41" s="26">
        <v>0.60043315323203605</v>
      </c>
      <c r="G41" s="26">
        <v>0.60673624338172771</v>
      </c>
      <c r="H41" s="26">
        <v>0.62181436372278964</v>
      </c>
      <c r="I41" s="130">
        <v>0.84133515006664883</v>
      </c>
      <c r="J41" s="130">
        <v>0.83402412636208523</v>
      </c>
      <c r="K41" s="130">
        <v>0.82411227755910443</v>
      </c>
      <c r="L41" s="131">
        <v>0.75289608923903606</v>
      </c>
    </row>
    <row r="42" spans="2:12" x14ac:dyDescent="0.3">
      <c r="B42" s="24" t="s">
        <v>400</v>
      </c>
      <c r="C42" s="25">
        <v>0.68400940465195192</v>
      </c>
      <c r="D42" s="26">
        <v>0.7581022201005545</v>
      </c>
      <c r="E42" s="26">
        <v>0.79156385874656676</v>
      </c>
      <c r="F42" s="26">
        <v>0.75198121063265599</v>
      </c>
      <c r="G42" s="26">
        <v>0.73314622239996674</v>
      </c>
      <c r="H42" s="26">
        <v>0.71676415593764942</v>
      </c>
      <c r="I42" s="130">
        <v>0.87828838560651401</v>
      </c>
      <c r="J42" s="130">
        <v>0.89623363751990981</v>
      </c>
      <c r="K42" s="130">
        <v>0.81045565321338331</v>
      </c>
      <c r="L42" s="131">
        <v>0.74162209508095334</v>
      </c>
    </row>
    <row r="43" spans="2:12" x14ac:dyDescent="0.3">
      <c r="B43" s="24" t="s">
        <v>401</v>
      </c>
      <c r="C43" s="25">
        <v>0.98745734833733101</v>
      </c>
      <c r="D43" s="26">
        <v>1.026334297507375</v>
      </c>
      <c r="E43" s="26">
        <v>1.064547860728289</v>
      </c>
      <c r="F43" s="26">
        <v>1.065321697888197</v>
      </c>
      <c r="G43" s="26">
        <v>1.138516043895901</v>
      </c>
      <c r="H43" s="26">
        <v>1.087262831471526</v>
      </c>
      <c r="I43" s="130">
        <v>1.422659417027939</v>
      </c>
      <c r="J43" s="130">
        <v>1.4169838715504071</v>
      </c>
      <c r="K43" s="130">
        <v>1.392694593911378</v>
      </c>
      <c r="L43" s="131">
        <v>1.0654058058928999</v>
      </c>
    </row>
    <row r="44" spans="2:12" x14ac:dyDescent="0.3">
      <c r="B44" s="24" t="s">
        <v>402</v>
      </c>
      <c r="C44" s="25">
        <v>0.54243926134371268</v>
      </c>
      <c r="D44" s="26">
        <v>0.41928036283708542</v>
      </c>
      <c r="E44" s="26">
        <v>0.55175913458941583</v>
      </c>
      <c r="F44" s="26">
        <v>0.34651083507924368</v>
      </c>
      <c r="G44" s="26">
        <v>0.37850247534292802</v>
      </c>
      <c r="H44" s="26">
        <v>0.37824160659836892</v>
      </c>
      <c r="I44" s="130">
        <v>0.55249652204531519</v>
      </c>
      <c r="J44" s="130">
        <v>0.54705779548127009</v>
      </c>
      <c r="K44" s="130">
        <v>0.52365087097160701</v>
      </c>
      <c r="L44" s="131">
        <v>0.64266755565973355</v>
      </c>
    </row>
    <row r="45" spans="2:12" x14ac:dyDescent="0.3">
      <c r="B45" s="24" t="s">
        <v>403</v>
      </c>
      <c r="C45" s="25">
        <v>0.44509729561789652</v>
      </c>
      <c r="D45" s="26">
        <v>0.4919628757278644</v>
      </c>
      <c r="E45" s="26">
        <v>0.49123906878317403</v>
      </c>
      <c r="F45" s="26">
        <v>0.41456912030090443</v>
      </c>
      <c r="G45" s="26">
        <v>0.42804627372719378</v>
      </c>
      <c r="H45" s="26">
        <v>0.36028415315242113</v>
      </c>
      <c r="I45" s="130">
        <v>0.44802010148014182</v>
      </c>
      <c r="J45" s="130">
        <v>0.66827699213593572</v>
      </c>
      <c r="K45" s="130">
        <v>0.42427503749526901</v>
      </c>
      <c r="L45" s="131"/>
    </row>
    <row r="46" spans="2:12" x14ac:dyDescent="0.3">
      <c r="B46" s="27" t="s">
        <v>404</v>
      </c>
      <c r="C46" s="25">
        <v>0.78652225721069657</v>
      </c>
      <c r="D46" s="26">
        <v>0.83087307895065854</v>
      </c>
      <c r="E46" s="26">
        <v>0.8381562258440054</v>
      </c>
      <c r="F46" s="26">
        <v>0.76410416566750383</v>
      </c>
      <c r="G46" s="26">
        <v>0.78070236171542362</v>
      </c>
      <c r="H46" s="26">
        <v>0.88437269521378625</v>
      </c>
      <c r="I46" s="130">
        <v>0.92054219243116653</v>
      </c>
      <c r="J46" s="130">
        <v>0.90772807611018425</v>
      </c>
      <c r="K46" s="130">
        <v>0.89159040620978425</v>
      </c>
      <c r="L46" s="131">
        <v>0.86358881519625452</v>
      </c>
    </row>
    <row r="47" spans="2:12" x14ac:dyDescent="0.3">
      <c r="B47" s="24" t="s">
        <v>405</v>
      </c>
      <c r="C47" s="25">
        <v>0.7833788767471459</v>
      </c>
      <c r="D47" s="26">
        <v>0.68800964112400675</v>
      </c>
      <c r="E47" s="26">
        <v>0.68263349477262059</v>
      </c>
      <c r="F47" s="26">
        <v>0.73270263204781383</v>
      </c>
      <c r="G47" s="26">
        <v>0.6</v>
      </c>
      <c r="H47" s="26">
        <v>0.66579294851035475</v>
      </c>
      <c r="I47" s="130">
        <v>0.70882832995580114</v>
      </c>
      <c r="J47" s="130">
        <v>0.67513194586576541</v>
      </c>
      <c r="K47" s="130">
        <v>0.69351600198601071</v>
      </c>
      <c r="L47" s="131">
        <v>0.5772426670851758</v>
      </c>
    </row>
    <row r="48" spans="2:12" x14ac:dyDescent="0.3">
      <c r="B48" s="24" t="s">
        <v>406</v>
      </c>
      <c r="C48" s="25">
        <v>0.3387176603635555</v>
      </c>
      <c r="D48" s="26">
        <v>0.30473421123857131</v>
      </c>
      <c r="E48" s="26">
        <v>0.30306230707004062</v>
      </c>
      <c r="F48" s="26">
        <v>0.35236560483561341</v>
      </c>
      <c r="G48" s="26"/>
      <c r="H48" s="26"/>
      <c r="I48" s="130"/>
      <c r="J48" s="130"/>
      <c r="K48" s="130"/>
      <c r="L48" s="131"/>
    </row>
    <row r="49" spans="2:12" x14ac:dyDescent="0.3">
      <c r="B49" s="28" t="s">
        <v>407</v>
      </c>
      <c r="C49" s="25">
        <v>0.40421650264971248</v>
      </c>
      <c r="D49" s="26">
        <v>0.39732327158862663</v>
      </c>
      <c r="E49" s="26">
        <v>0.42846756992962909</v>
      </c>
      <c r="F49" s="26">
        <v>0.41267059949993351</v>
      </c>
      <c r="G49" s="26">
        <v>0.35005015209817691</v>
      </c>
      <c r="H49" s="26">
        <v>0.34052147135642552</v>
      </c>
      <c r="I49" s="130">
        <v>0.56366314670708872</v>
      </c>
      <c r="J49" s="130">
        <v>0.51698024502638573</v>
      </c>
      <c r="K49" s="130">
        <v>0.50313860586800541</v>
      </c>
      <c r="L49" s="131">
        <v>0.44234932818777778</v>
      </c>
    </row>
    <row r="50" spans="2:12" x14ac:dyDescent="0.3">
      <c r="B50" s="24" t="s">
        <v>408</v>
      </c>
      <c r="C50" s="25">
        <v>0.49257584386853831</v>
      </c>
      <c r="D50" s="26">
        <v>0.52956944090595792</v>
      </c>
      <c r="E50" s="26">
        <v>0.5070651132311097</v>
      </c>
      <c r="F50" s="26">
        <v>0.5097436562267722</v>
      </c>
      <c r="G50" s="26"/>
      <c r="H50" s="26"/>
      <c r="I50" s="130"/>
      <c r="J50" s="130"/>
      <c r="K50" s="130"/>
      <c r="L50" s="131"/>
    </row>
    <row r="51" spans="2:12" x14ac:dyDescent="0.3">
      <c r="B51" s="28" t="s">
        <v>409</v>
      </c>
      <c r="C51" s="25">
        <v>0.66470863015127668</v>
      </c>
      <c r="D51" s="26">
        <v>0.72507772992864306</v>
      </c>
      <c r="E51" s="26">
        <v>0.74687656143507186</v>
      </c>
      <c r="F51" s="26"/>
      <c r="G51" s="26"/>
      <c r="H51" s="26"/>
      <c r="I51" s="130"/>
      <c r="J51" s="130"/>
      <c r="K51" s="130"/>
      <c r="L51" s="131"/>
    </row>
    <row r="52" spans="2:12" x14ac:dyDescent="0.3">
      <c r="B52" s="28" t="s">
        <v>410</v>
      </c>
      <c r="C52" s="25">
        <v>0.54009907188856854</v>
      </c>
      <c r="D52" s="26">
        <v>0.49595679202753712</v>
      </c>
      <c r="E52" s="26">
        <v>0.50832411880355832</v>
      </c>
      <c r="F52" s="26">
        <v>0.44832723501867761</v>
      </c>
      <c r="G52" s="26">
        <v>0.3999509117004621</v>
      </c>
      <c r="H52" s="26">
        <v>0.33657207284811902</v>
      </c>
      <c r="I52" s="130">
        <v>0.3793309926449932</v>
      </c>
      <c r="J52" s="130">
        <v>0.50242429027770308</v>
      </c>
      <c r="K52" s="130">
        <v>0.50135086992658773</v>
      </c>
      <c r="L52" s="131"/>
    </row>
    <row r="53" spans="2:12" x14ac:dyDescent="0.3">
      <c r="B53" s="24" t="s">
        <v>411</v>
      </c>
      <c r="C53" s="25">
        <v>0.5169834939430451</v>
      </c>
      <c r="D53" s="26">
        <v>0.46358004488350352</v>
      </c>
      <c r="E53" s="26">
        <v>0.46598567226822241</v>
      </c>
      <c r="F53" s="26"/>
      <c r="G53" s="26"/>
      <c r="H53" s="26"/>
      <c r="I53" s="130"/>
      <c r="J53" s="130"/>
      <c r="K53" s="130"/>
      <c r="L53" s="131"/>
    </row>
    <row r="54" spans="2:12" x14ac:dyDescent="0.3">
      <c r="B54" s="24" t="s">
        <v>412</v>
      </c>
      <c r="C54" s="25">
        <v>0.75968251545135823</v>
      </c>
      <c r="D54" s="26">
        <v>0.79799741752052533</v>
      </c>
      <c r="E54" s="26">
        <v>0.84600414521866973</v>
      </c>
      <c r="F54" s="26"/>
      <c r="G54" s="26"/>
      <c r="H54" s="26"/>
      <c r="I54" s="130"/>
      <c r="J54" s="130"/>
      <c r="K54" s="130"/>
      <c r="L54" s="131"/>
    </row>
    <row r="55" spans="2:12" x14ac:dyDescent="0.3">
      <c r="B55" s="24" t="s">
        <v>413</v>
      </c>
      <c r="C55" s="25">
        <v>0.76121867347246908</v>
      </c>
      <c r="D55" s="26">
        <v>0.8080871031125294</v>
      </c>
      <c r="E55" s="26"/>
      <c r="F55" s="26"/>
      <c r="G55" s="26"/>
      <c r="H55" s="26"/>
      <c r="I55" s="130"/>
      <c r="J55" s="130"/>
      <c r="K55" s="130"/>
      <c r="L55" s="131"/>
    </row>
    <row r="56" spans="2:12" x14ac:dyDescent="0.3">
      <c r="B56" s="28" t="s">
        <v>414</v>
      </c>
      <c r="C56" s="25">
        <v>0.44003311246791998</v>
      </c>
      <c r="D56" s="26">
        <v>0.10733765335352929</v>
      </c>
      <c r="E56" s="26"/>
      <c r="F56" s="26"/>
      <c r="G56" s="26"/>
      <c r="H56" s="26"/>
      <c r="I56" s="130"/>
      <c r="J56" s="130"/>
      <c r="K56" s="130"/>
      <c r="L56" s="131"/>
    </row>
    <row r="57" spans="2:12" x14ac:dyDescent="0.3">
      <c r="B57" s="24" t="s">
        <v>415</v>
      </c>
      <c r="C57" s="25">
        <v>0.86285316355185249</v>
      </c>
      <c r="D57" s="26">
        <v>0.93483115748056922</v>
      </c>
      <c r="E57" s="26">
        <v>0.98419001055306743</v>
      </c>
      <c r="F57" s="26">
        <v>0.92739245752020516</v>
      </c>
      <c r="G57" s="26">
        <v>0.88983788705159395</v>
      </c>
      <c r="H57" s="26">
        <v>0.89843848928344894</v>
      </c>
      <c r="I57" s="130">
        <v>1.180018268104625</v>
      </c>
      <c r="J57" s="130">
        <v>1.196987232520448</v>
      </c>
      <c r="K57" s="130">
        <v>1.200540850181594</v>
      </c>
      <c r="L57" s="131">
        <v>1.046109383594205</v>
      </c>
    </row>
    <row r="58" spans="2:12" x14ac:dyDescent="0.3">
      <c r="B58" s="24" t="s">
        <v>416</v>
      </c>
      <c r="C58" s="25">
        <v>0.44611580829142622</v>
      </c>
      <c r="D58" s="26">
        <v>0.46424095885021538</v>
      </c>
      <c r="E58" s="26">
        <v>0.45696636033200211</v>
      </c>
      <c r="F58" s="26">
        <v>0.43749739335677379</v>
      </c>
      <c r="G58" s="26">
        <v>0.42928437420206211</v>
      </c>
      <c r="H58" s="26">
        <v>0.472581145144498</v>
      </c>
      <c r="I58" s="130">
        <v>0.43885727285677179</v>
      </c>
      <c r="J58" s="130">
        <v>0.40905625630402392</v>
      </c>
      <c r="K58" s="130">
        <v>0.40797588289613029</v>
      </c>
      <c r="L58" s="131">
        <v>0.35051655627147121</v>
      </c>
    </row>
    <row r="59" spans="2:12" x14ac:dyDescent="0.3">
      <c r="B59" s="24" t="s">
        <v>417</v>
      </c>
      <c r="C59" s="25">
        <v>0.69265576233250448</v>
      </c>
      <c r="D59" s="26">
        <v>0.69006198293742738</v>
      </c>
      <c r="E59" s="26">
        <v>0.70303395115701617</v>
      </c>
      <c r="F59" s="26">
        <v>0.7075912490102102</v>
      </c>
      <c r="G59" s="26">
        <v>0.64554768531240425</v>
      </c>
      <c r="H59" s="26">
        <v>0.76243761097140583</v>
      </c>
      <c r="I59" s="130">
        <v>0.64290460268685612</v>
      </c>
      <c r="J59" s="130">
        <v>0.66771347596468722</v>
      </c>
      <c r="K59" s="130">
        <v>0.67346282720364181</v>
      </c>
      <c r="L59" s="131">
        <v>0.67433138500457046</v>
      </c>
    </row>
    <row r="60" spans="2:12" x14ac:dyDescent="0.3">
      <c r="B60" s="24" t="s">
        <v>418</v>
      </c>
      <c r="C60" s="25">
        <v>0.33692748108646231</v>
      </c>
      <c r="D60" s="26">
        <v>0.33512172394796502</v>
      </c>
      <c r="E60" s="26">
        <v>0.34386023859929471</v>
      </c>
      <c r="F60" s="26">
        <v>0.33121997635494133</v>
      </c>
      <c r="G60" s="26">
        <v>0.30557674534546342</v>
      </c>
      <c r="H60" s="26">
        <v>0.29187667722567662</v>
      </c>
      <c r="I60" s="130">
        <v>0.32005168279022089</v>
      </c>
      <c r="J60" s="130">
        <v>0.29092830741384818</v>
      </c>
      <c r="K60" s="130">
        <v>0.27351059357478907</v>
      </c>
      <c r="L60" s="131">
        <v>0.26999527675048041</v>
      </c>
    </row>
    <row r="61" spans="2:12" x14ac:dyDescent="0.3">
      <c r="B61" s="24" t="s">
        <v>419</v>
      </c>
      <c r="C61" s="25">
        <v>0.3204617268330695</v>
      </c>
      <c r="D61" s="26">
        <v>0.2962317478619263</v>
      </c>
      <c r="E61" s="26">
        <v>0.28864211885444457</v>
      </c>
      <c r="F61" s="26">
        <v>0.2996350472183506</v>
      </c>
      <c r="G61" s="26">
        <v>0.27320858593336311</v>
      </c>
      <c r="H61" s="26">
        <v>0.24698450359715821</v>
      </c>
      <c r="I61" s="130">
        <v>0.34284476826589833</v>
      </c>
      <c r="J61" s="130">
        <v>0.29347445833470343</v>
      </c>
      <c r="K61" s="130">
        <v>0.29817959512597653</v>
      </c>
      <c r="L61" s="131">
        <v>0.25922521356773232</v>
      </c>
    </row>
    <row r="62" spans="2:12" x14ac:dyDescent="0.3">
      <c r="B62" s="24" t="s">
        <v>420</v>
      </c>
      <c r="C62" s="25">
        <v>0.61880860988774278</v>
      </c>
      <c r="D62" s="26">
        <v>0.67583950935784276</v>
      </c>
      <c r="E62" s="26">
        <v>0.66432736298048822</v>
      </c>
      <c r="F62" s="26">
        <v>0.66523514568587006</v>
      </c>
      <c r="G62" s="26">
        <v>0.67834036677856679</v>
      </c>
      <c r="H62" s="26">
        <v>0.61600515791153976</v>
      </c>
      <c r="I62" s="130">
        <v>0.96927917962396903</v>
      </c>
      <c r="J62" s="130">
        <v>0.86279878373826091</v>
      </c>
      <c r="K62" s="130">
        <v>0.94274672097840551</v>
      </c>
      <c r="L62" s="131">
        <v>0.72581695027540483</v>
      </c>
    </row>
    <row r="63" spans="2:12" x14ac:dyDescent="0.3">
      <c r="B63" s="24" t="s">
        <v>421</v>
      </c>
      <c r="C63" s="25">
        <v>0.34435249940751728</v>
      </c>
      <c r="D63" s="26">
        <v>0.34313794589407698</v>
      </c>
      <c r="E63" s="26">
        <v>0.32510031455852628</v>
      </c>
      <c r="F63" s="26">
        <v>0.2569775986209723</v>
      </c>
      <c r="G63" s="26">
        <v>0.28440439522386618</v>
      </c>
      <c r="H63" s="26">
        <v>0.28632702994502379</v>
      </c>
      <c r="I63" s="130">
        <v>0.36192029000063403</v>
      </c>
      <c r="J63" s="130">
        <v>0.45656674293258748</v>
      </c>
      <c r="K63" s="130">
        <v>0.42383236800233731</v>
      </c>
      <c r="L63" s="131"/>
    </row>
    <row r="64" spans="2:12" x14ac:dyDescent="0.3">
      <c r="B64" s="24" t="s">
        <v>422</v>
      </c>
      <c r="C64" s="25">
        <v>0.79547862742432884</v>
      </c>
      <c r="D64" s="26">
        <v>0.89065090536733005</v>
      </c>
      <c r="E64" s="26">
        <v>0.93017665702099617</v>
      </c>
      <c r="F64" s="26">
        <v>0.95772179660468348</v>
      </c>
      <c r="G64" s="26">
        <v>0.91644212242285172</v>
      </c>
      <c r="H64" s="26">
        <v>0.89329366593972759</v>
      </c>
      <c r="I64" s="130">
        <v>1.060392834979387</v>
      </c>
      <c r="J64" s="130">
        <v>0.94946368711882267</v>
      </c>
      <c r="K64" s="130">
        <v>0.96313594825215865</v>
      </c>
      <c r="L64" s="131">
        <v>0.8491384167316357</v>
      </c>
    </row>
    <row r="65" spans="2:12" x14ac:dyDescent="0.3">
      <c r="B65" s="24" t="s">
        <v>423</v>
      </c>
      <c r="C65" s="25">
        <v>0.2885267355002567</v>
      </c>
      <c r="D65" s="26">
        <v>0.28180810423203351</v>
      </c>
      <c r="E65" s="26">
        <v>0.27269864498926649</v>
      </c>
      <c r="F65" s="26">
        <v>0.2804530022828306</v>
      </c>
      <c r="G65" s="26">
        <v>0.28281667937685989</v>
      </c>
      <c r="H65" s="26">
        <v>0.27293936869367202</v>
      </c>
      <c r="I65" s="130">
        <v>0.30463608585434682</v>
      </c>
      <c r="J65" s="130">
        <v>0.25952099052622191</v>
      </c>
      <c r="K65" s="130">
        <v>0.22097689574931231</v>
      </c>
      <c r="L65" s="131">
        <v>0.2136188755676553</v>
      </c>
    </row>
    <row r="66" spans="2:12" x14ac:dyDescent="0.3">
      <c r="B66" s="24" t="s">
        <v>424</v>
      </c>
      <c r="C66" s="25">
        <v>0.72353218800121955</v>
      </c>
      <c r="D66" s="26">
        <v>0.74905587936017159</v>
      </c>
      <c r="E66" s="26">
        <v>0.6890207389283578</v>
      </c>
      <c r="F66" s="26">
        <v>0.68488523730296036</v>
      </c>
      <c r="G66" s="26">
        <v>0.69235504891996136</v>
      </c>
      <c r="H66" s="26">
        <v>0.69648009451800674</v>
      </c>
      <c r="I66" s="130">
        <v>0.89037805355408384</v>
      </c>
      <c r="J66" s="130">
        <v>0.78464386777785755</v>
      </c>
      <c r="K66" s="130">
        <v>0.7548656644797358</v>
      </c>
      <c r="L66" s="131">
        <v>0.61936393956007707</v>
      </c>
    </row>
    <row r="67" spans="2:12" x14ac:dyDescent="0.3">
      <c r="B67" s="24" t="s">
        <v>425</v>
      </c>
      <c r="C67" s="25">
        <v>0.56133163153598142</v>
      </c>
      <c r="D67" s="26">
        <v>0.56835686218179726</v>
      </c>
      <c r="E67" s="26">
        <v>0.56548231563289852</v>
      </c>
      <c r="F67" s="26">
        <v>0.54612489914361628</v>
      </c>
      <c r="G67" s="26">
        <v>0.51108677297564176</v>
      </c>
      <c r="H67" s="26">
        <v>0.48055255256289842</v>
      </c>
      <c r="I67" s="130">
        <v>0.52921502572908963</v>
      </c>
      <c r="J67" s="130">
        <v>0.50829572967869274</v>
      </c>
      <c r="K67" s="130">
        <v>0.52346486468897757</v>
      </c>
      <c r="L67" s="131">
        <v>0.51950435701571562</v>
      </c>
    </row>
    <row r="68" spans="2:12" x14ac:dyDescent="0.3">
      <c r="B68" s="24" t="s">
        <v>426</v>
      </c>
      <c r="C68" s="25">
        <v>0.38250577802788471</v>
      </c>
      <c r="D68" s="26">
        <v>0.44548094236051028</v>
      </c>
      <c r="E68" s="26">
        <v>0.45768830427561991</v>
      </c>
      <c r="F68" s="26">
        <v>0.36956264510891229</v>
      </c>
      <c r="G68" s="26">
        <v>0.35808633056815881</v>
      </c>
      <c r="H68" s="26">
        <v>0.37063030600528579</v>
      </c>
      <c r="I68" s="130">
        <v>0.47461389516712033</v>
      </c>
      <c r="J68" s="130">
        <v>0.37056247583637042</v>
      </c>
      <c r="K68" s="130">
        <v>0.34129236443687599</v>
      </c>
      <c r="L68" s="131">
        <v>0.27181252926046467</v>
      </c>
    </row>
    <row r="69" spans="2:12" x14ac:dyDescent="0.3">
      <c r="B69" s="24" t="s">
        <v>427</v>
      </c>
      <c r="C69" s="25">
        <v>0.31829052352128928</v>
      </c>
      <c r="D69" s="26">
        <v>0.30129142491466582</v>
      </c>
      <c r="E69" s="26">
        <v>0.25980287949169389</v>
      </c>
      <c r="F69" s="26">
        <v>0.28702407308394973</v>
      </c>
      <c r="G69" s="26">
        <v>0.28811703018325358</v>
      </c>
      <c r="H69" s="26">
        <v>0.2572249699136992</v>
      </c>
      <c r="I69" s="130">
        <v>0.33145142568447439</v>
      </c>
      <c r="J69" s="130">
        <v>0.32311023731991861</v>
      </c>
      <c r="K69" s="130">
        <v>0.31634801238078603</v>
      </c>
      <c r="L69" s="131"/>
    </row>
    <row r="70" spans="2:12" x14ac:dyDescent="0.3">
      <c r="B70" s="29" t="s">
        <v>428</v>
      </c>
      <c r="C70" s="25">
        <v>0.51143231185805793</v>
      </c>
      <c r="D70" s="30">
        <v>0.62508340864299117</v>
      </c>
      <c r="E70" s="30">
        <v>0.57291732973925036</v>
      </c>
      <c r="F70" s="30">
        <v>0.56041229767324696</v>
      </c>
      <c r="G70" s="30">
        <v>0.54270629730531483</v>
      </c>
      <c r="H70" s="30">
        <v>0.55453065411235791</v>
      </c>
      <c r="I70" s="132">
        <v>0.49763757807155867</v>
      </c>
      <c r="J70" s="132">
        <v>0.48396920506584518</v>
      </c>
      <c r="K70" s="132">
        <v>0.47506463122784442</v>
      </c>
      <c r="L70" s="133"/>
    </row>
    <row r="71" spans="2:12" x14ac:dyDescent="0.3">
      <c r="B71" s="31" t="s">
        <v>429</v>
      </c>
      <c r="C71" s="25">
        <v>0.77260588732879076</v>
      </c>
      <c r="D71" s="26"/>
      <c r="E71" s="26"/>
      <c r="F71" s="26"/>
      <c r="G71" s="26"/>
      <c r="H71" s="26"/>
      <c r="I71" s="32"/>
      <c r="J71" s="32"/>
      <c r="K71" s="32"/>
      <c r="L71" s="33"/>
    </row>
    <row r="72" spans="2:12" x14ac:dyDescent="0.3">
      <c r="B72" s="31" t="s">
        <v>430</v>
      </c>
      <c r="C72" s="25">
        <v>0.34</v>
      </c>
      <c r="D72" s="30"/>
      <c r="E72" s="30"/>
      <c r="F72" s="30"/>
      <c r="G72" s="30"/>
      <c r="H72" s="30"/>
      <c r="I72" s="34"/>
      <c r="J72" s="34"/>
      <c r="K72" s="34"/>
      <c r="L72" s="35"/>
    </row>
    <row r="73" spans="2:12" x14ac:dyDescent="0.3">
      <c r="B73" s="36" t="s">
        <v>431</v>
      </c>
      <c r="C73" s="25">
        <v>0.23779884844222121</v>
      </c>
      <c r="D73" s="30"/>
      <c r="E73" s="30"/>
      <c r="F73" s="30"/>
      <c r="G73" s="30"/>
      <c r="H73" s="30"/>
      <c r="I73" s="34"/>
      <c r="J73" s="34"/>
      <c r="K73" s="34"/>
      <c r="L73" s="35"/>
    </row>
    <row r="74" spans="2:12" x14ac:dyDescent="0.3">
      <c r="B74" s="36" t="s">
        <v>432</v>
      </c>
      <c r="C74" s="25">
        <v>0.20952500336035679</v>
      </c>
      <c r="D74" s="30"/>
      <c r="E74" s="30"/>
      <c r="F74" s="30"/>
      <c r="G74" s="30"/>
      <c r="H74" s="30"/>
      <c r="I74" s="34"/>
      <c r="J74" s="34"/>
      <c r="K74" s="34"/>
      <c r="L74" s="35"/>
    </row>
    <row r="77" spans="2:12" x14ac:dyDescent="0.3">
      <c r="C77" s="16"/>
      <c r="D77" s="16"/>
      <c r="E77" s="16"/>
      <c r="F77" s="16"/>
    </row>
    <row r="82" s="16" customFormat="1" x14ac:dyDescent="0.3"/>
    <row r="83" s="16" customFormat="1" x14ac:dyDescent="0.3"/>
    <row r="84" s="16" customFormat="1" x14ac:dyDescent="0.3"/>
    <row r="85" s="16" customFormat="1" x14ac:dyDescent="0.3"/>
    <row r="86" s="16" customFormat="1" x14ac:dyDescent="0.3"/>
    <row r="87" s="16" customFormat="1" x14ac:dyDescent="0.3"/>
    <row r="88" s="16" customFormat="1" x14ac:dyDescent="0.3"/>
    <row r="89" s="16" customFormat="1" x14ac:dyDescent="0.3"/>
    <row r="90" s="16" customFormat="1" x14ac:dyDescent="0.3"/>
    <row r="91" s="16" customFormat="1" x14ac:dyDescent="0.3"/>
    <row r="92" s="16" customFormat="1" x14ac:dyDescent="0.3"/>
    <row r="93" s="16" customFormat="1" x14ac:dyDescent="0.3"/>
    <row r="94" s="16" customFormat="1" x14ac:dyDescent="0.3"/>
    <row r="95" s="16" customFormat="1" x14ac:dyDescent="0.3"/>
    <row r="96" s="16" customFormat="1" x14ac:dyDescent="0.3"/>
    <row r="97" s="16" customFormat="1" x14ac:dyDescent="0.3"/>
    <row r="98" s="16" customFormat="1" x14ac:dyDescent="0.3"/>
    <row r="99" s="16" customFormat="1" x14ac:dyDescent="0.3"/>
    <row r="100" s="16" customFormat="1" x14ac:dyDescent="0.3"/>
    <row r="101" s="16" customFormat="1" x14ac:dyDescent="0.3"/>
    <row r="102" s="16" customFormat="1" x14ac:dyDescent="0.3"/>
    <row r="103" s="16" customFormat="1" x14ac:dyDescent="0.3"/>
    <row r="104" s="16" customFormat="1" x14ac:dyDescent="0.3"/>
    <row r="105" s="16" customFormat="1" x14ac:dyDescent="0.3"/>
    <row r="106" s="16" customFormat="1" x14ac:dyDescent="0.3"/>
    <row r="107" s="16" customFormat="1" x14ac:dyDescent="0.3"/>
    <row r="108" s="16" customFormat="1" x14ac:dyDescent="0.3"/>
    <row r="109" s="16" customFormat="1" x14ac:dyDescent="0.3"/>
    <row r="110" s="16" customFormat="1" x14ac:dyDescent="0.3"/>
    <row r="111" s="16" customFormat="1" x14ac:dyDescent="0.3"/>
    <row r="112" s="16" customFormat="1" x14ac:dyDescent="0.3"/>
    <row r="113" s="16" customFormat="1" x14ac:dyDescent="0.3"/>
    <row r="114" s="16" customFormat="1" x14ac:dyDescent="0.3"/>
    <row r="115" s="16" customFormat="1" x14ac:dyDescent="0.3"/>
    <row r="116" s="16" customFormat="1" x14ac:dyDescent="0.3"/>
    <row r="117" s="16" customFormat="1" x14ac:dyDescent="0.3"/>
    <row r="118" s="16" customFormat="1" x14ac:dyDescent="0.3"/>
    <row r="119" s="16" customFormat="1" x14ac:dyDescent="0.3"/>
    <row r="120" s="16" customFormat="1" x14ac:dyDescent="0.3"/>
    <row r="121" s="16" customFormat="1" x14ac:dyDescent="0.3"/>
    <row r="122" s="16" customFormat="1" x14ac:dyDescent="0.3"/>
    <row r="123" s="16" customFormat="1" x14ac:dyDescent="0.3"/>
    <row r="124" s="16" customFormat="1" x14ac:dyDescent="0.3"/>
    <row r="125" s="16" customFormat="1" x14ac:dyDescent="0.3"/>
    <row r="126" s="16" customFormat="1" x14ac:dyDescent="0.3"/>
    <row r="127" s="16" customFormat="1" x14ac:dyDescent="0.3"/>
    <row r="128" s="16" customFormat="1" x14ac:dyDescent="0.3"/>
    <row r="129" s="16" customFormat="1" x14ac:dyDescent="0.3"/>
    <row r="130" s="16" customFormat="1" x14ac:dyDescent="0.3"/>
    <row r="131" s="16" customFormat="1" x14ac:dyDescent="0.3"/>
    <row r="132" s="16" customFormat="1" x14ac:dyDescent="0.3"/>
    <row r="133" s="16" customFormat="1" x14ac:dyDescent="0.3"/>
    <row r="134" s="16" customFormat="1" x14ac:dyDescent="0.3"/>
    <row r="135" s="16" customFormat="1" x14ac:dyDescent="0.3"/>
    <row r="136" s="16" customFormat="1" x14ac:dyDescent="0.3"/>
    <row r="137" s="16" customFormat="1" x14ac:dyDescent="0.3"/>
    <row r="138" s="16" customFormat="1" x14ac:dyDescent="0.3"/>
    <row r="139" s="16" customFormat="1" x14ac:dyDescent="0.3"/>
    <row r="140" s="16" customFormat="1" x14ac:dyDescent="0.3"/>
    <row r="141" s="16" customFormat="1" x14ac:dyDescent="0.3"/>
    <row r="142" s="16" customFormat="1" x14ac:dyDescent="0.3"/>
    <row r="143" s="16" customFormat="1" x14ac:dyDescent="0.3"/>
  </sheetData>
  <sheetProtection sheet="1"/>
  <conditionalFormatting sqref="B70">
    <cfRule type="expression" dxfId="45" priority="31">
      <formula>B70=1</formula>
    </cfRule>
    <cfRule type="expression" dxfId="44" priority="32">
      <formula>B70=2</formula>
    </cfRule>
    <cfRule type="expression" dxfId="43" priority="33">
      <formula>B70=3</formula>
    </cfRule>
    <cfRule type="expression" dxfId="42" priority="34">
      <formula>B70=4</formula>
    </cfRule>
    <cfRule type="expression" dxfId="41" priority="35">
      <formula>B70=5</formula>
    </cfRule>
  </conditionalFormatting>
  <conditionalFormatting sqref="B49">
    <cfRule type="expression" dxfId="40" priority="26">
      <formula>B49=1</formula>
    </cfRule>
    <cfRule type="expression" dxfId="39" priority="27">
      <formula>B49=2</formula>
    </cfRule>
    <cfRule type="expression" dxfId="38" priority="28">
      <formula>B49=3</formula>
    </cfRule>
    <cfRule type="expression" dxfId="37" priority="29">
      <formula>B49=4</formula>
    </cfRule>
    <cfRule type="expression" dxfId="36" priority="30">
      <formula>B49=5</formula>
    </cfRule>
  </conditionalFormatting>
  <conditionalFormatting sqref="B46">
    <cfRule type="expression" dxfId="35" priority="16">
      <formula>B46=1</formula>
    </cfRule>
    <cfRule type="expression" dxfId="34" priority="17">
      <formula>B46=2</formula>
    </cfRule>
    <cfRule type="expression" dxfId="33" priority="18">
      <formula>B46=3</formula>
    </cfRule>
    <cfRule type="expression" dxfId="32" priority="19">
      <formula>B46=4</formula>
    </cfRule>
    <cfRule type="expression" dxfId="31" priority="20">
      <formula>B46=5</formula>
    </cfRule>
  </conditionalFormatting>
  <conditionalFormatting sqref="B52">
    <cfRule type="expression" dxfId="30" priority="11">
      <formula>B52=1</formula>
    </cfRule>
    <cfRule type="expression" dxfId="29" priority="12">
      <formula>B52=2</formula>
    </cfRule>
    <cfRule type="expression" dxfId="28" priority="13">
      <formula>B52=3</formula>
    </cfRule>
    <cfRule type="expression" dxfId="27" priority="14">
      <formula>B52=4</formula>
    </cfRule>
    <cfRule type="expression" dxfId="26" priority="15">
      <formula>B52=5</formula>
    </cfRule>
  </conditionalFormatting>
  <conditionalFormatting sqref="B56">
    <cfRule type="expression" dxfId="25" priority="6">
      <formula>B56=1</formula>
    </cfRule>
    <cfRule type="expression" dxfId="24" priority="7">
      <formula>B56=2</formula>
    </cfRule>
    <cfRule type="expression" dxfId="23" priority="8">
      <formula>B56=3</formula>
    </cfRule>
    <cfRule type="expression" dxfId="22" priority="9">
      <formula>B56=4</formula>
    </cfRule>
    <cfRule type="expression" dxfId="21" priority="10">
      <formula>B56=5</formula>
    </cfRule>
  </conditionalFormatting>
  <conditionalFormatting sqref="B51">
    <cfRule type="expression" dxfId="20" priority="1">
      <formula>B51=1</formula>
    </cfRule>
    <cfRule type="expression" dxfId="19" priority="2">
      <formula>B51=2</formula>
    </cfRule>
    <cfRule type="expression" dxfId="18" priority="3">
      <formula>B51=3</formula>
    </cfRule>
    <cfRule type="expression" dxfId="17" priority="4">
      <formula>B51=4</formula>
    </cfRule>
    <cfRule type="expression" dxfId="16" priority="5">
      <formula>B51=5</formula>
    </cfRule>
  </conditionalFormatting>
  <pageMargins left="0.7" right="0.7" top="0.75" bottom="0.75" header="0.3" footer="0.3"/>
  <pageSetup paperSize="9" orientation="portrait"/>
  <headerFooter>
    <oddHeader>&amp;L&amp;G</oddHeader>
    <oddFooter>&amp;C©2019 Check Point Software Technologies Ltd. All rights reserved.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2">
    <tabColor rgb="FFFFFF00"/>
  </sheetPr>
  <dimension ref="A1:DM50"/>
  <sheetViews>
    <sheetView showGridLines="0" tabSelected="1" topLeftCell="R10" zoomScale="85" zoomScaleNormal="85" workbookViewId="0">
      <selection activeCell="AD30" sqref="AD30"/>
    </sheetView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112979.47625070742</v>
      </c>
      <c r="CI2" s="114">
        <f>SUM(CI12:CI12)</f>
        <v>163656.21537533443</v>
      </c>
      <c r="CJ2" s="58"/>
      <c r="CK2" s="114">
        <f>SUM(CK12:CK12)</f>
        <v>0</v>
      </c>
      <c r="CL2" s="114">
        <f>SUM(CL12:CL12)</f>
        <v>0</v>
      </c>
      <c r="CM2" s="114">
        <f ca="1">SUM(CM12:CM12)</f>
        <v>0</v>
      </c>
      <c r="CN2" s="114">
        <f ca="1">SUM(CN12:CN12)</f>
        <v>0</v>
      </c>
      <c r="CO2" s="114">
        <f ca="1"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 ca="1">AD5-SUM(AG12:AG12)</f>
        <v>3164118.4325596429</v>
      </c>
      <c r="AE4" s="53"/>
      <c r="AF4" s="61" t="s">
        <v>441</v>
      </c>
      <c r="AG4" s="62">
        <f ca="1">SUM(AG12:AG12)</f>
        <v>161876.56744035729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102926</v>
      </c>
      <c r="C12" s="87">
        <v>54335</v>
      </c>
      <c r="D12" s="87">
        <v>77848</v>
      </c>
      <c r="E12" s="88" t="s">
        <v>555</v>
      </c>
      <c r="F12" s="112" t="s">
        <v>556</v>
      </c>
      <c r="G12" s="87" t="s">
        <v>557</v>
      </c>
      <c r="H12" s="87" t="s">
        <v>558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50" si="0">LEFT(CA12,3)</f>
        <v>E41</v>
      </c>
      <c r="O12" s="146">
        <v>41777</v>
      </c>
      <c r="P12" s="90">
        <f t="shared" ref="P12:P50" si="1">($D$5-O12)/365</f>
        <v>6.6273972602739724</v>
      </c>
      <c r="Q12" s="91" t="str">
        <f t="shared" ref="Q12:Q50" ca="1" si="2">Q12</f>
        <v/>
      </c>
      <c r="R12" s="42"/>
      <c r="S12" s="92" t="s">
        <v>404</v>
      </c>
      <c r="T12" s="92" t="s">
        <v>24</v>
      </c>
      <c r="U12" s="92">
        <v>101900</v>
      </c>
      <c r="V12" s="92">
        <v>17100</v>
      </c>
      <c r="W12" s="92"/>
      <c r="X12" s="92">
        <f t="shared" ref="X12:X50" si="3">W12+V12+U12</f>
        <v>119000</v>
      </c>
      <c r="Y12" s="93" t="e">
        <f>VLOOKUP($B12,[12]Data!$B$12:$AV$5335,47,FALSE)</f>
        <v>#N/A</v>
      </c>
      <c r="Z12" s="93" t="e">
        <f>VLOOKUP($B12,[12]Data!$B$12:$AV$5335,41,FALSE)</f>
        <v>#N/A</v>
      </c>
      <c r="AA12" s="94">
        <f ca="1">RANDBETWEEN(100,200000)</f>
        <v>117705</v>
      </c>
      <c r="AB12" s="94">
        <f ca="1">RAND()</f>
        <v>0.95746225353572911</v>
      </c>
      <c r="AC12" s="94"/>
      <c r="AD12" s="95">
        <f t="shared" ref="AD12" ca="1" si="4">AC12+AB12+AA12</f>
        <v>117705.95746225353</v>
      </c>
      <c r="AE12" s="96">
        <f t="shared" ref="AE12:AE50" ca="1" si="5">IFERROR(AD12/X12-1,"")</f>
        <v>-1.0874307039886344E-2</v>
      </c>
      <c r="AF12" s="147">
        <f>IF(LOWER(T12)="ILS",12,1)*X12/VLOOKUP($T12,CPC_USDConversion_xlTbl[[Currency2]:[Units/1 USD]],2,FALSE)</f>
        <v>163656.21537533443</v>
      </c>
      <c r="AG12" s="147">
        <f ca="1">IF(LOWER(T12)="ILS",12,1)*AD12/VLOOKUP($T12,CPC_USDConversion_xlTbl[[Currency2]:[Units/1 USD]],2,FALSE)</f>
        <v>161876.56744035729</v>
      </c>
      <c r="AH12" s="97">
        <f>AF12/VLOOKUP($S12,'CP$'!$B$5:$D$74,2,FALSE)</f>
        <v>208075.75866412334</v>
      </c>
      <c r="AI12" s="97">
        <f ca="1">AG12/VLOOKUP($S12,'CP$'!$B$5:$D$74,2,FALSE)</f>
        <v>205813.07897685238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50" si="6">IFERROR(AO12/AM12,"")</f>
        <v/>
      </c>
      <c r="AQ12" s="149">
        <f t="shared" ref="AQ12:AQ50" si="7">AO12*CC12</f>
        <v>0</v>
      </c>
      <c r="AR12" s="149"/>
      <c r="AS12" s="150">
        <f t="shared" ref="AS12:AS50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9844.8446601941741</v>
      </c>
      <c r="AX12" s="152"/>
      <c r="AY12" s="153"/>
      <c r="AZ12" s="42"/>
      <c r="BA12" s="102" t="s">
        <v>561</v>
      </c>
      <c r="BB12" s="103" t="s">
        <v>562</v>
      </c>
      <c r="BC12" s="42"/>
      <c r="BD12" s="149">
        <v>64000</v>
      </c>
      <c r="BE12" s="149">
        <v>16000</v>
      </c>
      <c r="BF12" s="149"/>
      <c r="BG12" s="92">
        <f t="shared" ref="BG12:BG50" si="9">BF12+BE12+BD12</f>
        <v>80000</v>
      </c>
      <c r="BH12" s="147">
        <f>IF(LOWER(T12)="ILS",12,1)*BG12/VLOOKUP($T12,CPC_USDConversion_xlTbl[[Currency2]:[Units/1 USD]],2,FALSE)</f>
        <v>110020.98512627525</v>
      </c>
      <c r="BI12" s="154">
        <f>BH12/VLOOKUP($S12,'CP$'!$B$5:$D$74,2,FALSE)</f>
        <v>139882.86296747788</v>
      </c>
      <c r="BJ12" s="104">
        <v>80000</v>
      </c>
      <c r="BK12" s="104">
        <v>130000</v>
      </c>
      <c r="BL12" s="105">
        <f t="shared" ref="BL12:BL50" si="10">IFERROR(U12/X12,"")</f>
        <v>0.85630252100840332</v>
      </c>
      <c r="BM12" s="105">
        <f t="shared" ref="BM12:BM50" si="11">IFERROR(V12/X12,"")</f>
        <v>0.14369747899159663</v>
      </c>
      <c r="BN12" s="105">
        <f t="shared" ref="BN12:BN50" si="12">IFERROR(W12/X12,"")</f>
        <v>0</v>
      </c>
      <c r="BO12" s="105">
        <f t="shared" ref="BO12:BO50" ca="1" si="13">IFERROR(AA12/AD12,"")</f>
        <v>0.99999186564321663</v>
      </c>
      <c r="BP12" s="105">
        <f t="shared" ref="BP12:BP50" ca="1" si="14">IFERROR(AB12/AD12,"")</f>
        <v>8.1343567834514432E-6</v>
      </c>
      <c r="BQ12" s="105">
        <f t="shared" ref="BQ12:BQ50" ca="1" si="15">IFERROR(AC12/AD12,"")</f>
        <v>0</v>
      </c>
      <c r="BR12" s="91">
        <v>3</v>
      </c>
      <c r="BS12" s="91">
        <v>3</v>
      </c>
      <c r="BT12" s="91">
        <v>5</v>
      </c>
      <c r="BU12" s="91" t="str">
        <f ca="1">Q12</f>
        <v/>
      </c>
      <c r="BV12" s="91"/>
      <c r="BW12" s="91"/>
      <c r="BX12" s="91"/>
      <c r="BY12" s="91"/>
      <c r="BZ12" s="91" t="s">
        <v>563</v>
      </c>
      <c r="CA12" s="106" t="s">
        <v>564</v>
      </c>
      <c r="CB12" s="101">
        <v>1</v>
      </c>
      <c r="CC12" s="107">
        <f t="shared" ref="CC12:CC50" si="16">IF(P12&gt;1,1,P12)*CB12</f>
        <v>1</v>
      </c>
      <c r="CD12" s="107"/>
      <c r="CE12" s="152">
        <v>43458.36</v>
      </c>
      <c r="CF12" s="68"/>
      <c r="CG12" s="149">
        <v>82151.219512195123</v>
      </c>
      <c r="CH12" s="147">
        <f>IF(LOWER(T12)="ILS",12,1)*CG12/VLOOKUP($T12,CPC_USDConversion_xlTbl[[Currency2]:[Units/1 USD]],2,FALSE)</f>
        <v>112979.47625070742</v>
      </c>
      <c r="CI12" s="155">
        <f t="shared" ref="CI12:CI50" si="17">AF12</f>
        <v>163656.21537533443</v>
      </c>
      <c r="CJ12" s="155">
        <f t="shared" ref="CJ12:CJ50" si="18">IFERROR(CI12-CH12,"")</f>
        <v>50676.739124627013</v>
      </c>
      <c r="CK12" s="104">
        <f t="shared" ref="CK12:CK50" si="19">ROUND(AN12*CC12,-2)</f>
        <v>0</v>
      </c>
      <c r="CL12" s="147">
        <f>CK12/VLOOKUP($T12,'USD Converstion'!$C$7:$D$174,2,FALSE)</f>
        <v>0</v>
      </c>
      <c r="CM12" s="108">
        <f t="shared" ref="CM12:CM50" ca="1" si="20">IF(AD12&gt;X12,1,0)</f>
        <v>0</v>
      </c>
      <c r="CN12" s="155">
        <f t="shared" ref="CN12:CN50" ca="1" si="21">IF(CM12&gt;0,AG12,0)</f>
        <v>0</v>
      </c>
      <c r="CO12" s="155">
        <f t="shared" ref="CO12:CO50" ca="1" si="22">IF(CM12=0,0,AF12)</f>
        <v>0</v>
      </c>
      <c r="CP12" s="109">
        <f ca="1">IF(CN12=0,0,AF12)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50" si="23">AT12</f>
        <v>0</v>
      </c>
      <c r="CT12" s="152">
        <f>AT12</f>
        <v>0</v>
      </c>
      <c r="CU12" s="157"/>
      <c r="CV12" s="108">
        <f t="shared" ref="CV12:CV50" si="24">IF(AX12&gt;0,1,0)</f>
        <v>0</v>
      </c>
      <c r="CW12" s="108">
        <f t="shared" ref="CW12:CW50" si="25">IF(AY12&gt;0,1,0)</f>
        <v>0</v>
      </c>
      <c r="CX12" s="42">
        <f>IF(AY12&gt;0,1,0)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105571</v>
      </c>
      <c r="C13" s="87">
        <v>44352</v>
      </c>
      <c r="D13" s="87">
        <v>46637</v>
      </c>
      <c r="E13" s="88" t="s">
        <v>566</v>
      </c>
      <c r="F13" s="112" t="s">
        <v>567</v>
      </c>
      <c r="G13" s="87" t="s">
        <v>557</v>
      </c>
      <c r="H13" s="87" t="s">
        <v>558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E51</v>
      </c>
      <c r="O13" s="146">
        <v>43122</v>
      </c>
      <c r="P13" s="90">
        <f t="shared" si="1"/>
        <v>2.9424657534246577</v>
      </c>
      <c r="Q13" s="91" t="str">
        <f t="shared" ca="1" si="2"/>
        <v/>
      </c>
      <c r="R13" s="42"/>
      <c r="S13" s="92" t="s">
        <v>409</v>
      </c>
      <c r="T13" s="92" t="s">
        <v>22</v>
      </c>
      <c r="U13" s="92">
        <v>93500</v>
      </c>
      <c r="V13" s="92">
        <v>15572.72727272727</v>
      </c>
      <c r="W13" s="92"/>
      <c r="X13" s="92">
        <f t="shared" si="3"/>
        <v>109072.72727272726</v>
      </c>
      <c r="Y13" s="93" t="e">
        <f>VLOOKUP($B56,[12]Data!$B$12:$AV$5335,47,FALSE)</f>
        <v>#N/A</v>
      </c>
      <c r="Z13" s="93"/>
      <c r="AA13" s="94">
        <f t="shared" ref="AA13:AA50" ca="1" si="26">RANDBETWEEN(100,200000)</f>
        <v>144870</v>
      </c>
      <c r="AB13" s="94">
        <f t="shared" ref="AB13:AB50" ca="1" si="27">RAND()</f>
        <v>0.44159190346134691</v>
      </c>
      <c r="AC13" s="94"/>
      <c r="AD13" s="95">
        <f t="shared" ref="AD12:AD50" ca="1" si="28">AC13+AB13+AA13</f>
        <v>144870.44159190345</v>
      </c>
      <c r="AE13" s="96">
        <f t="shared" ca="1" si="5"/>
        <v>0.32820041466155869</v>
      </c>
      <c r="AF13" s="147">
        <f>IF(LOWER(T13)="ILS",12,1)*X13/VLOOKUP($T13,CPC_USDConversion_xlTbl[[Currency2]:[Units/1 USD]],2,FALSE)</f>
        <v>132604.68711472518</v>
      </c>
      <c r="AG13" s="147">
        <f ca="1">IF(LOWER(T13)="ILS",12,1)*AD13/VLOOKUP($T13,CPC_USDConversion_xlTbl[[Currency2]:[Units/1 USD]],2,FALSE)</f>
        <v>176125.60041184424</v>
      </c>
      <c r="AH13" s="97">
        <f>AF13/VLOOKUP($S13,'CP$'!$B$5:$D$74,2,FALSE)</f>
        <v>199492.95240013138</v>
      </c>
      <c r="AI13" s="97">
        <f ca="1">AG13/VLOOKUP($S13,'CP$'!$B$5:$D$74,2,FALSE)</f>
        <v>264966.62209991313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/>
      <c r="AZ13" s="42"/>
      <c r="BA13" s="102"/>
      <c r="BB13" s="103" t="s">
        <v>562</v>
      </c>
      <c r="BC13" s="42"/>
      <c r="BD13" s="149">
        <v>64000</v>
      </c>
      <c r="BE13" s="149">
        <v>16000</v>
      </c>
      <c r="BF13" s="149"/>
      <c r="BG13" s="92">
        <f t="shared" si="9"/>
        <v>80000</v>
      </c>
      <c r="BH13" s="147">
        <f>IF(LOWER(T13)="ILS",12,1)*BG13/VLOOKUP($T13,CPC_USDConversion_xlTbl[[Currency2]:[Units/1 USD]],2,FALSE)</f>
        <v>97259.647158658248</v>
      </c>
      <c r="BI13" s="154">
        <f>BH13/VLOOKUP($S13,'CP$'!$B$5:$D$74,2,FALSE)</f>
        <v>146319.21829647911</v>
      </c>
      <c r="BJ13" s="104">
        <v>70000</v>
      </c>
      <c r="BK13" s="104">
        <v>90000</v>
      </c>
      <c r="BL13" s="105">
        <f t="shared" si="10"/>
        <v>0.85722620436739461</v>
      </c>
      <c r="BM13" s="105">
        <f t="shared" si="11"/>
        <v>0.14277379563260542</v>
      </c>
      <c r="BN13" s="105">
        <f t="shared" si="12"/>
        <v>0</v>
      </c>
      <c r="BO13" s="105">
        <f t="shared" ca="1" si="13"/>
        <v>0.99999695181502457</v>
      </c>
      <c r="BP13" s="105">
        <f t="shared" ca="1" si="14"/>
        <v>3.0481849755473287E-6</v>
      </c>
      <c r="BQ13" s="105">
        <f t="shared" ca="1" si="15"/>
        <v>0</v>
      </c>
      <c r="BR13" s="91">
        <v>2</v>
      </c>
      <c r="BS13" s="91">
        <v>4</v>
      </c>
      <c r="BT13" s="91">
        <v>5</v>
      </c>
      <c r="BU13" s="91">
        <f>Q56</f>
        <v>0</v>
      </c>
      <c r="BV13" s="91"/>
      <c r="BW13" s="91"/>
      <c r="BX13" s="91"/>
      <c r="BY13" s="91"/>
      <c r="BZ13" s="91" t="s">
        <v>563</v>
      </c>
      <c r="CA13" s="106" t="s">
        <v>568</v>
      </c>
      <c r="CB13" s="101">
        <v>1</v>
      </c>
      <c r="CC13" s="107">
        <f t="shared" si="16"/>
        <v>1</v>
      </c>
      <c r="CD13" s="107"/>
      <c r="CE13" s="152">
        <v>28732.799999999999</v>
      </c>
      <c r="CF13" s="68"/>
      <c r="CG13" s="149">
        <v>82151.219512195123</v>
      </c>
      <c r="CH13" s="147">
        <f>IF(LOWER(T13)="ILS",12,1)*CG13/VLOOKUP($T13,CPC_USDConversion_xlTbl[[Currency2]:[Units/1 USD]],2,FALSE)</f>
        <v>99874.982792619732</v>
      </c>
      <c r="CI13" s="155">
        <f t="shared" si="17"/>
        <v>132604.68711472518</v>
      </c>
      <c r="CJ13" s="155">
        <f t="shared" si="18"/>
        <v>32729.704322105448</v>
      </c>
      <c r="CK13" s="104">
        <f t="shared" si="19"/>
        <v>0</v>
      </c>
      <c r="CL13" s="147">
        <f>CK13/VLOOKUP($T13,'USD Converstion'!$C$7:$D$174,2,FALSE)</f>
        <v>0</v>
      </c>
      <c r="CM13" s="108">
        <f t="shared" ca="1" si="20"/>
        <v>1</v>
      </c>
      <c r="CN13" s="155">
        <f t="shared" ca="1" si="21"/>
        <v>176125.60041184424</v>
      </c>
      <c r="CO13" s="155">
        <f t="shared" ca="1" si="22"/>
        <v>132604.68711472518</v>
      </c>
      <c r="CP13" s="109">
        <f>IF(CN56=0,0,AF56)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AT56</f>
        <v>0</v>
      </c>
      <c r="CU13" s="157"/>
      <c r="CV13" s="108">
        <f t="shared" si="24"/>
        <v>0</v>
      </c>
      <c r="CW13" s="108">
        <f t="shared" si="25"/>
        <v>0</v>
      </c>
      <c r="CX13" s="42">
        <f>IF(AY56&gt;0,1,0)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120888</v>
      </c>
      <c r="C14" s="87">
        <v>58447</v>
      </c>
      <c r="D14" s="87">
        <v>47424</v>
      </c>
      <c r="E14" s="88" t="s">
        <v>569</v>
      </c>
      <c r="F14" s="112" t="s">
        <v>567</v>
      </c>
      <c r="G14" s="87" t="s">
        <v>557</v>
      </c>
      <c r="H14" s="87" t="s">
        <v>558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43521</v>
      </c>
      <c r="P14" s="90">
        <f t="shared" si="1"/>
        <v>1.8493150684931507</v>
      </c>
      <c r="Q14" s="91" t="str">
        <f t="shared" ca="1" si="2"/>
        <v/>
      </c>
      <c r="R14" s="42"/>
      <c r="S14" s="92" t="s">
        <v>404</v>
      </c>
      <c r="T14" s="92" t="s">
        <v>24</v>
      </c>
      <c r="U14" s="92">
        <v>102500</v>
      </c>
      <c r="V14" s="92">
        <v>17209.090909090912</v>
      </c>
      <c r="W14" s="92"/>
      <c r="X14" s="92">
        <f t="shared" si="3"/>
        <v>119709.09090909091</v>
      </c>
      <c r="Y14" s="93" t="e">
        <f>VLOOKUP($B60,[12]Data!$B$12:$AV$5335,47,FALSE)</f>
        <v>#N/A</v>
      </c>
      <c r="Z14" s="93"/>
      <c r="AA14" s="94">
        <f t="shared" ca="1" si="26"/>
        <v>43011</v>
      </c>
      <c r="AB14" s="94">
        <f t="shared" ca="1" si="27"/>
        <v>0.87747159052152501</v>
      </c>
      <c r="AC14" s="94"/>
      <c r="AD14" s="95">
        <f t="shared" ca="1" si="28"/>
        <v>43011.877471590524</v>
      </c>
      <c r="AE14" s="96">
        <f t="shared" ca="1" si="5"/>
        <v>-0.64069664931083259</v>
      </c>
      <c r="AF14" s="147">
        <f>IF(LOWER(T14)="ILS",12,1)*X14/VLOOKUP($T14,CPC_USDConversion_xlTbl[[Currency2]:[Units/1 USD]],2,FALSE)</f>
        <v>164631.4013798628</v>
      </c>
      <c r="AG14" s="147">
        <f ca="1">IF(LOWER(T14)="ILS",12,1)*AD14/VLOOKUP($T14,CPC_USDConversion_xlTbl[[Currency2]:[Units/1 USD]],2,FALSE)</f>
        <v>59152.614144437932</v>
      </c>
      <c r="AH14" s="97">
        <f>AF14/VLOOKUP($S14,'CP$'!$B$5:$D$74,2,FALSE)</f>
        <v>209315.62949497145</v>
      </c>
      <c r="AI14" s="97">
        <f ca="1">AG14/VLOOKUP($S14,'CP$'!$B$5:$D$74,2,FALSE)</f>
        <v>75207.807029155578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7383.0970873786409</v>
      </c>
      <c r="AX14" s="152"/>
      <c r="AY14" s="153"/>
      <c r="AZ14" s="42"/>
      <c r="BA14" s="102"/>
      <c r="BB14" s="103" t="s">
        <v>562</v>
      </c>
      <c r="BC14" s="42"/>
      <c r="BD14" s="149">
        <v>72000</v>
      </c>
      <c r="BE14" s="149">
        <v>18000</v>
      </c>
      <c r="BF14" s="149"/>
      <c r="BG14" s="92">
        <f t="shared" si="9"/>
        <v>90000</v>
      </c>
      <c r="BH14" s="147">
        <f>IF(LOWER(T14)="ILS",12,1)*BG14/VLOOKUP($T14,CPC_USDConversion_xlTbl[[Currency2]:[Units/1 USD]],2,FALSE)</f>
        <v>123773.60826705967</v>
      </c>
      <c r="BI14" s="154">
        <f>BH14/VLOOKUP($S14,'CP$'!$B$5:$D$74,2,FALSE)</f>
        <v>157368.22083841261</v>
      </c>
      <c r="BJ14" s="104">
        <v>80000</v>
      </c>
      <c r="BK14" s="104">
        <v>130000</v>
      </c>
      <c r="BL14" s="105">
        <f t="shared" si="10"/>
        <v>0.85624240583232081</v>
      </c>
      <c r="BM14" s="105">
        <f t="shared" si="11"/>
        <v>0.14375759416767925</v>
      </c>
      <c r="BN14" s="105">
        <f t="shared" si="12"/>
        <v>0</v>
      </c>
      <c r="BO14" s="105">
        <f t="shared" ca="1" si="13"/>
        <v>0.99997959931902292</v>
      </c>
      <c r="BP14" s="105">
        <f t="shared" ca="1" si="14"/>
        <v>2.0400680977041694E-5</v>
      </c>
      <c r="BQ14" s="105">
        <f t="shared" ca="1" si="15"/>
        <v>0</v>
      </c>
      <c r="BR14" s="91">
        <v>3</v>
      </c>
      <c r="BS14" s="91">
        <v>3</v>
      </c>
      <c r="BT14" s="91">
        <v>5</v>
      </c>
      <c r="BU14" s="91">
        <f>Q60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8380.4</v>
      </c>
      <c r="CF14" s="68"/>
      <c r="CG14" s="149">
        <v>90931.707317073175</v>
      </c>
      <c r="CH14" s="147">
        <f>IF(LOWER(T14)="ILS",12,1)*CG14/VLOOKUP($T14,CPC_USDConversion_xlTbl[[Currency2]:[Units/1 USD]],2,FALSE)</f>
        <v>125054.95022798154</v>
      </c>
      <c r="CI14" s="155">
        <f t="shared" si="17"/>
        <v>164631.4013798628</v>
      </c>
      <c r="CJ14" s="155">
        <f t="shared" si="18"/>
        <v>39576.451151881265</v>
      </c>
      <c r="CK14" s="104">
        <f t="shared" si="19"/>
        <v>0</v>
      </c>
      <c r="CL14" s="147">
        <f>CK14/VLOOKUP($T14,'USD Converstion'!$C$7:$D$174,2,FALSE)</f>
        <v>0</v>
      </c>
      <c r="CM14" s="108">
        <f t="shared" ca="1" si="20"/>
        <v>0</v>
      </c>
      <c r="CN14" s="155">
        <f t="shared" ca="1" si="21"/>
        <v>0</v>
      </c>
      <c r="CO14" s="155">
        <f t="shared" ca="1" si="22"/>
        <v>0</v>
      </c>
      <c r="CP14" s="109">
        <f>IF(CN60=0,0,AF60)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AT60</f>
        <v>0</v>
      </c>
      <c r="CU14" s="157"/>
      <c r="CV14" s="108">
        <f t="shared" si="24"/>
        <v>0</v>
      </c>
      <c r="CW14" s="108">
        <f t="shared" si="25"/>
        <v>0</v>
      </c>
      <c r="CX14" s="42">
        <f>IF(AY60&gt;0,1,0)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132646</v>
      </c>
      <c r="C15" s="87">
        <v>29687</v>
      </c>
      <c r="D15" s="87">
        <v>40157</v>
      </c>
      <c r="E15" s="88" t="s">
        <v>571</v>
      </c>
      <c r="F15" s="112" t="s">
        <v>567</v>
      </c>
      <c r="G15" s="87" t="s">
        <v>557</v>
      </c>
      <c r="H15" s="87" t="s">
        <v>558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43346</v>
      </c>
      <c r="P15" s="90">
        <f t="shared" si="1"/>
        <v>2.3287671232876712</v>
      </c>
      <c r="Q15" s="91" t="str">
        <f t="shared" ca="1" si="2"/>
        <v/>
      </c>
      <c r="R15" s="42"/>
      <c r="S15" s="92" t="s">
        <v>404</v>
      </c>
      <c r="T15" s="92" t="s">
        <v>24</v>
      </c>
      <c r="U15" s="92">
        <v>104500</v>
      </c>
      <c r="V15" s="92">
        <v>17572.727272727268</v>
      </c>
      <c r="W15" s="92"/>
      <c r="X15" s="92">
        <f t="shared" si="3"/>
        <v>122072.72727272726</v>
      </c>
      <c r="Y15" s="93" t="e">
        <f>VLOOKUP($B61,[12]Data!$B$12:$AV$5335,47,FALSE)</f>
        <v>#N/A</v>
      </c>
      <c r="Z15" s="93"/>
      <c r="AA15" s="94">
        <f t="shared" ca="1" si="26"/>
        <v>75889</v>
      </c>
      <c r="AB15" s="94">
        <f t="shared" ca="1" si="27"/>
        <v>0.97292695971928467</v>
      </c>
      <c r="AC15" s="94"/>
      <c r="AD15" s="95">
        <f t="shared" ca="1" si="28"/>
        <v>75889.972926959716</v>
      </c>
      <c r="AE15" s="96">
        <f t="shared" ca="1" si="5"/>
        <v>-0.37832163971063681</v>
      </c>
      <c r="AF15" s="147">
        <f>IF(LOWER(T15)="ILS",12,1)*X15/VLOOKUP($T15,CPC_USDConversion_xlTbl[[Currency2]:[Units/1 USD]],2,FALSE)</f>
        <v>167882.02139495726</v>
      </c>
      <c r="AG15" s="147">
        <f ca="1">IF(LOWER(T15)="ILS",12,1)*AD15/VLOOKUP($T15,CPC_USDConversion_xlTbl[[Currency2]:[Units/1 USD]],2,FALSE)</f>
        <v>104368.61978288084</v>
      </c>
      <c r="AH15" s="97">
        <f>AF15/VLOOKUP($S15,'CP$'!$B$5:$D$74,2,FALSE)</f>
        <v>213448.53226446506</v>
      </c>
      <c r="AI15" s="97">
        <f ca="1">AG15/VLOOKUP($S15,'CP$'!$B$5:$D$74,2,FALSE)</f>
        <v>132696.33354434391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/>
      <c r="AW15" s="152"/>
      <c r="AX15" s="152"/>
      <c r="AY15" s="153"/>
      <c r="AZ15" s="42"/>
      <c r="BA15" s="102"/>
      <c r="BB15" s="103" t="s">
        <v>562</v>
      </c>
      <c r="BC15" s="42"/>
      <c r="BD15" s="149">
        <v>73000</v>
      </c>
      <c r="BE15" s="149">
        <v>18250</v>
      </c>
      <c r="BF15" s="149"/>
      <c r="BG15" s="92">
        <f t="shared" si="9"/>
        <v>91250</v>
      </c>
      <c r="BH15" s="147">
        <f>IF(LOWER(T15)="ILS",12,1)*BG15/VLOOKUP($T15,CPC_USDConversion_xlTbl[[Currency2]:[Units/1 USD]],2,FALSE)</f>
        <v>125492.68615965771</v>
      </c>
      <c r="BI15" s="154">
        <f>BH15/VLOOKUP($S15,'CP$'!$B$5:$D$74,2,FALSE)</f>
        <v>159553.89057227943</v>
      </c>
      <c r="BJ15" s="104">
        <v>80000</v>
      </c>
      <c r="BK15" s="104">
        <v>130000</v>
      </c>
      <c r="BL15" s="105">
        <f t="shared" si="10"/>
        <v>0.85604706583258872</v>
      </c>
      <c r="BM15" s="105">
        <f t="shared" si="11"/>
        <v>0.14395293416741137</v>
      </c>
      <c r="BN15" s="105">
        <f t="shared" si="12"/>
        <v>0</v>
      </c>
      <c r="BO15" s="105">
        <f t="shared" ca="1" si="13"/>
        <v>0.99998717976931351</v>
      </c>
      <c r="BP15" s="105">
        <f t="shared" ca="1" si="14"/>
        <v>1.2820230686545085E-5</v>
      </c>
      <c r="BQ15" s="105">
        <f t="shared" ca="1" si="15"/>
        <v>0</v>
      </c>
      <c r="BR15" s="91">
        <v>3</v>
      </c>
      <c r="BS15" s="91">
        <v>3</v>
      </c>
      <c r="BT15" s="91">
        <v>5</v>
      </c>
      <c r="BU15" s="91">
        <f>Q61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/>
      <c r="CF15" s="68"/>
      <c r="CG15" s="149">
        <v>92882.926829268297</v>
      </c>
      <c r="CH15" s="147">
        <f>IF(LOWER(T15)="ILS",12,1)*CG15/VLOOKUP($T15,CPC_USDConversion_xlTbl[[Currency2]:[Units/1 USD]],2,FALSE)</f>
        <v>127738.38888959801</v>
      </c>
      <c r="CI15" s="155">
        <f t="shared" si="17"/>
        <v>167882.02139495726</v>
      </c>
      <c r="CJ15" s="155">
        <f t="shared" si="18"/>
        <v>40143.632505359259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ca="1" si="20"/>
        <v>0</v>
      </c>
      <c r="CN15" s="155">
        <f t="shared" ca="1" si="21"/>
        <v>0</v>
      </c>
      <c r="CO15" s="155">
        <f t="shared" ca="1" si="22"/>
        <v>0</v>
      </c>
      <c r="CP15" s="109">
        <f>IF(CN61=0,0,AF61)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AT61</f>
        <v>0</v>
      </c>
      <c r="CU15" s="157"/>
      <c r="CV15" s="108">
        <f t="shared" si="24"/>
        <v>0</v>
      </c>
      <c r="CW15" s="108">
        <f t="shared" si="25"/>
        <v>0</v>
      </c>
      <c r="CX15" s="42">
        <f>IF(AY61&gt;0,1,0)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113703</v>
      </c>
      <c r="C16" s="87">
        <v>68099</v>
      </c>
      <c r="D16" s="87">
        <v>106887</v>
      </c>
      <c r="E16" s="88" t="s">
        <v>572</v>
      </c>
      <c r="F16" s="112" t="s">
        <v>567</v>
      </c>
      <c r="G16" s="87" t="s">
        <v>557</v>
      </c>
      <c r="H16" s="87" t="s">
        <v>558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42600</v>
      </c>
      <c r="P16" s="90">
        <f t="shared" si="1"/>
        <v>4.3726027397260276</v>
      </c>
      <c r="Q16" s="91" t="str">
        <f t="shared" ca="1" si="2"/>
        <v/>
      </c>
      <c r="R16" s="42"/>
      <c r="S16" s="92" t="s">
        <v>404</v>
      </c>
      <c r="T16" s="92" t="s">
        <v>24</v>
      </c>
      <c r="U16" s="92">
        <v>91500</v>
      </c>
      <c r="V16" s="92">
        <v>15209.09090909091</v>
      </c>
      <c r="W16" s="92"/>
      <c r="X16" s="92">
        <f t="shared" si="3"/>
        <v>106709.09090909091</v>
      </c>
      <c r="Y16" s="93" t="e">
        <f>VLOOKUP($B67,[12]Data!$B$12:$AV$5335,47,FALSE)</f>
        <v>#N/A</v>
      </c>
      <c r="Z16" s="93"/>
      <c r="AA16" s="94">
        <f t="shared" ca="1" si="26"/>
        <v>137356</v>
      </c>
      <c r="AB16" s="94">
        <f t="shared" ca="1" si="27"/>
        <v>9.1147920333272126E-2</v>
      </c>
      <c r="AC16" s="94"/>
      <c r="AD16" s="95">
        <f t="shared" ca="1" si="28"/>
        <v>137356.09114792032</v>
      </c>
      <c r="AE16" s="96">
        <f t="shared" ca="1" si="5"/>
        <v>0.28720139940971512</v>
      </c>
      <c r="AF16" s="147">
        <f>IF(LOWER(T16)="ILS",12,1)*X16/VLOOKUP($T16,CPC_USDConversion_xlTbl[[Currency2]:[Units/1 USD]],2,FALSE)</f>
        <v>146752.99129684307</v>
      </c>
      <c r="AG16" s="147">
        <f ca="1">IF(LOWER(T16)="ILS",12,1)*AD16/VLOOKUP($T16,CPC_USDConversion_xlTbl[[Currency2]:[Units/1 USD]],2,FALSE)</f>
        <v>188900.65576485812</v>
      </c>
      <c r="AH16" s="97">
        <f>AF16/VLOOKUP($S16,'CP$'!$B$5:$D$74,2,FALSE)</f>
        <v>186584.6642627563</v>
      </c>
      <c r="AI16" s="97">
        <f ca="1">AG16/VLOOKUP($S16,'CP$'!$B$5:$D$74,2,FALSE)</f>
        <v>240172.04094741173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43615</v>
      </c>
      <c r="AW16" s="152">
        <v>14738.73786407767</v>
      </c>
      <c r="AX16" s="152"/>
      <c r="AY16" s="153"/>
      <c r="AZ16" s="42"/>
      <c r="BA16" s="102" t="s">
        <v>573</v>
      </c>
      <c r="BB16" s="103" t="s">
        <v>562</v>
      </c>
      <c r="BC16" s="42"/>
      <c r="BD16" s="149">
        <v>63000</v>
      </c>
      <c r="BE16" s="149">
        <v>15750</v>
      </c>
      <c r="BF16" s="149"/>
      <c r="BG16" s="92">
        <f t="shared" si="9"/>
        <v>78750</v>
      </c>
      <c r="BH16" s="147">
        <f>IF(LOWER(T16)="ILS",12,1)*BG16/VLOOKUP($T16,CPC_USDConversion_xlTbl[[Currency2]:[Units/1 USD]],2,FALSE)</f>
        <v>108301.90723367721</v>
      </c>
      <c r="BI16" s="154">
        <f>BH16/VLOOKUP($S16,'CP$'!$B$5:$D$74,2,FALSE)</f>
        <v>137697.19323361103</v>
      </c>
      <c r="BJ16" s="104">
        <v>80000</v>
      </c>
      <c r="BK16" s="104">
        <v>130000</v>
      </c>
      <c r="BL16" s="105">
        <f t="shared" si="10"/>
        <v>0.85747146021468734</v>
      </c>
      <c r="BM16" s="105">
        <f t="shared" si="11"/>
        <v>0.14252853978531266</v>
      </c>
      <c r="BN16" s="105">
        <f t="shared" si="12"/>
        <v>0</v>
      </c>
      <c r="BO16" s="105">
        <f t="shared" ca="1" si="13"/>
        <v>0.99999933641151584</v>
      </c>
      <c r="BP16" s="105">
        <f t="shared" ca="1" si="14"/>
        <v>6.6358848429309122E-7</v>
      </c>
      <c r="BQ16" s="105">
        <f t="shared" ca="1" si="15"/>
        <v>0</v>
      </c>
      <c r="BR16" s="91">
        <v>3</v>
      </c>
      <c r="BS16" s="91">
        <v>3</v>
      </c>
      <c r="BT16" s="91">
        <v>5</v>
      </c>
      <c r="BU16" s="91">
        <f>Q67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11852.28</v>
      </c>
      <c r="CF16" s="68"/>
      <c r="CG16" s="149">
        <v>80200</v>
      </c>
      <c r="CH16" s="147">
        <f>IF(LOWER(T16)="ILS",12,1)*CG16/VLOOKUP($T16,CPC_USDConversion_xlTbl[[Currency2]:[Units/1 USD]],2,FALSE)</f>
        <v>110296.03758909095</v>
      </c>
      <c r="CI16" s="155">
        <f t="shared" si="17"/>
        <v>146752.99129684307</v>
      </c>
      <c r="CJ16" s="155">
        <f t="shared" si="18"/>
        <v>36456.953707752124</v>
      </c>
      <c r="CK16" s="104">
        <f t="shared" si="19"/>
        <v>0</v>
      </c>
      <c r="CL16" s="147">
        <f>CK16/VLOOKUP($T16,'USD Converstion'!$C$7:$D$174,2,FALSE)</f>
        <v>0</v>
      </c>
      <c r="CM16" s="108">
        <f t="shared" ca="1" si="20"/>
        <v>1</v>
      </c>
      <c r="CN16" s="155">
        <f t="shared" ca="1" si="21"/>
        <v>188900.65576485812</v>
      </c>
      <c r="CO16" s="155">
        <f t="shared" ca="1" si="22"/>
        <v>146752.99129684307</v>
      </c>
      <c r="CP16" s="109">
        <f>IF(CN67=0,0,AF67)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AT67</f>
        <v>0</v>
      </c>
      <c r="CU16" s="157"/>
      <c r="CV16" s="108">
        <f t="shared" si="24"/>
        <v>0</v>
      </c>
      <c r="CW16" s="108">
        <f t="shared" si="25"/>
        <v>0</v>
      </c>
      <c r="CX16" s="42">
        <f>IF(AY67&gt;0,1,0)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137465</v>
      </c>
      <c r="C17" s="87">
        <v>64861</v>
      </c>
      <c r="D17" s="87">
        <v>51812</v>
      </c>
      <c r="E17" s="88" t="s">
        <v>574</v>
      </c>
      <c r="F17" s="112" t="s">
        <v>575</v>
      </c>
      <c r="G17" s="87" t="s">
        <v>557</v>
      </c>
      <c r="H17" s="87" t="s">
        <v>558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43398</v>
      </c>
      <c r="P17" s="90">
        <f t="shared" si="1"/>
        <v>2.1863013698630138</v>
      </c>
      <c r="Q17" s="91" t="str">
        <f t="shared" ca="1" si="2"/>
        <v/>
      </c>
      <c r="R17" s="42"/>
      <c r="S17" s="92" t="s">
        <v>404</v>
      </c>
      <c r="T17" s="92" t="s">
        <v>24</v>
      </c>
      <c r="U17" s="92">
        <v>101500</v>
      </c>
      <c r="V17" s="92">
        <v>17390.909090909088</v>
      </c>
      <c r="W17" s="92"/>
      <c r="X17" s="92">
        <f t="shared" si="3"/>
        <v>118890.90909090909</v>
      </c>
      <c r="Y17" s="93" t="e">
        <f>VLOOKUP($B152,[12]Data!$B$12:$AV$5335,47,FALSE)</f>
        <v>#N/A</v>
      </c>
      <c r="Z17" s="93" t="e">
        <f>VLOOKUP($B152,[12]Data!$B$12:$AV$5335,41,FALSE)</f>
        <v>#N/A</v>
      </c>
      <c r="AA17" s="94">
        <f t="shared" ca="1" si="26"/>
        <v>23207</v>
      </c>
      <c r="AB17" s="94">
        <f t="shared" ca="1" si="27"/>
        <v>0.95881978376244636</v>
      </c>
      <c r="AC17" s="94"/>
      <c r="AD17" s="95">
        <f t="shared" ca="1" si="28"/>
        <v>23207.958819783762</v>
      </c>
      <c r="AE17" s="96">
        <f t="shared" ca="1" si="5"/>
        <v>-0.804796186712325</v>
      </c>
      <c r="AF17" s="147">
        <f>IF(LOWER(T17)="ILS",12,1)*X17/VLOOKUP($T17,CPC_USDConversion_xlTbl[[Currency2]:[Units/1 USD]],2,FALSE)</f>
        <v>163506.18675925315</v>
      </c>
      <c r="AG17" s="147">
        <f ca="1">IF(LOWER(T17)="ILS",12,1)*AD17/VLOOKUP($T17,CPC_USDConversion_xlTbl[[Currency2]:[Units/1 USD]],2,FALSE)</f>
        <v>31917.031151532974</v>
      </c>
      <c r="AH17" s="97">
        <f>AF17/VLOOKUP($S17,'CP$'!$B$5:$D$74,2,FALSE)</f>
        <v>207885.0093055313</v>
      </c>
      <c r="AI17" s="97">
        <f ca="1">AG17/VLOOKUP($S17,'CP$'!$B$5:$D$74,2,FALSE)</f>
        <v>40579.946541783516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7383.0970873786409</v>
      </c>
      <c r="AX17" s="152"/>
      <c r="AY17" s="153"/>
      <c r="AZ17" s="42"/>
      <c r="BA17" s="102" t="s">
        <v>576</v>
      </c>
      <c r="BB17" s="103" t="s">
        <v>562</v>
      </c>
      <c r="BC17" s="42"/>
      <c r="BD17" s="149">
        <v>62400</v>
      </c>
      <c r="BE17" s="149">
        <v>15600</v>
      </c>
      <c r="BF17" s="149"/>
      <c r="BG17" s="92">
        <f t="shared" si="9"/>
        <v>78000</v>
      </c>
      <c r="BH17" s="147">
        <f>IF(LOWER(T17)="ILS",12,1)*BG17/VLOOKUP($T17,CPC_USDConversion_xlTbl[[Currency2]:[Units/1 USD]],2,FALSE)</f>
        <v>107270.46049811838</v>
      </c>
      <c r="BI17" s="154">
        <f>BH17/VLOOKUP($S17,'CP$'!$B$5:$D$74,2,FALSE)</f>
        <v>136385.79139329094</v>
      </c>
      <c r="BJ17" s="104">
        <v>80000</v>
      </c>
      <c r="BK17" s="104">
        <v>130000</v>
      </c>
      <c r="BL17" s="105">
        <f t="shared" si="10"/>
        <v>0.85372381098027228</v>
      </c>
      <c r="BM17" s="105">
        <f t="shared" si="11"/>
        <v>0.14627618901972778</v>
      </c>
      <c r="BN17" s="105">
        <f t="shared" si="12"/>
        <v>0</v>
      </c>
      <c r="BO17" s="105">
        <f t="shared" ca="1" si="13"/>
        <v>0.99995868573401014</v>
      </c>
      <c r="BP17" s="105">
        <f t="shared" ca="1" si="14"/>
        <v>4.1314265989867872E-5</v>
      </c>
      <c r="BQ17" s="105">
        <f t="shared" ca="1" si="15"/>
        <v>0</v>
      </c>
      <c r="BR17" s="91">
        <v>2</v>
      </c>
      <c r="BS17" s="91">
        <v>3</v>
      </c>
      <c r="BT17" s="91">
        <v>4</v>
      </c>
      <c r="BU17" s="91">
        <f>Q152</f>
        <v>0</v>
      </c>
      <c r="BV17" s="91"/>
      <c r="BW17" s="91"/>
      <c r="BX17" s="91"/>
      <c r="BY17" s="91"/>
      <c r="BZ17" s="91" t="s">
        <v>563</v>
      </c>
      <c r="CA17" s="106" t="s">
        <v>564</v>
      </c>
      <c r="CB17" s="101">
        <v>1</v>
      </c>
      <c r="CC17" s="107">
        <f t="shared" si="16"/>
        <v>1</v>
      </c>
      <c r="CD17" s="107"/>
      <c r="CE17" s="152">
        <v>8380.4</v>
      </c>
      <c r="CF17" s="68"/>
      <c r="CG17" s="149">
        <v>79224.390243902439</v>
      </c>
      <c r="CH17" s="147">
        <f>IF(LOWER(T17)="ILS",12,1)*CG17/VLOOKUP($T17,CPC_USDConversion_xlTbl[[Currency2]:[Units/1 USD]],2,FALSE)</f>
        <v>108954.31825828271</v>
      </c>
      <c r="CI17" s="155">
        <f t="shared" si="17"/>
        <v>163506.18675925315</v>
      </c>
      <c r="CJ17" s="155">
        <f t="shared" si="18"/>
        <v>54551.868500970435</v>
      </c>
      <c r="CK17" s="104">
        <f t="shared" si="19"/>
        <v>0</v>
      </c>
      <c r="CL17" s="147">
        <f>CK17/VLOOKUP($T17,'USD Converstion'!$C$7:$D$174,2,FALSE)</f>
        <v>0</v>
      </c>
      <c r="CM17" s="108">
        <f t="shared" ca="1" si="20"/>
        <v>0</v>
      </c>
      <c r="CN17" s="155">
        <f t="shared" ca="1" si="21"/>
        <v>0</v>
      </c>
      <c r="CO17" s="155">
        <f t="shared" ca="1" si="22"/>
        <v>0</v>
      </c>
      <c r="CP17" s="109">
        <f>IF(CN152=0,0,AF152)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AT152</f>
        <v>0</v>
      </c>
      <c r="CU17" s="157"/>
      <c r="CV17" s="108">
        <f t="shared" si="24"/>
        <v>0</v>
      </c>
      <c r="CW17" s="108">
        <f t="shared" si="25"/>
        <v>0</v>
      </c>
      <c r="CX17" s="42">
        <f>IF(AY152&gt;0,1,0)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108356</v>
      </c>
      <c r="C18" s="87">
        <v>71172</v>
      </c>
      <c r="D18" s="87">
        <v>78422</v>
      </c>
      <c r="E18" s="88" t="s">
        <v>577</v>
      </c>
      <c r="F18" s="112" t="s">
        <v>578</v>
      </c>
      <c r="G18" s="87" t="s">
        <v>557</v>
      </c>
      <c r="H18" s="87" t="s">
        <v>558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42671</v>
      </c>
      <c r="P18" s="90">
        <f t="shared" si="1"/>
        <v>4.1780821917808222</v>
      </c>
      <c r="Q18" s="91" t="str">
        <f t="shared" ca="1" si="2"/>
        <v/>
      </c>
      <c r="R18" s="42"/>
      <c r="S18" s="92" t="s">
        <v>404</v>
      </c>
      <c r="T18" s="92" t="s">
        <v>24</v>
      </c>
      <c r="U18" s="92">
        <v>83500</v>
      </c>
      <c r="V18" s="92">
        <v>13754.54545454545</v>
      </c>
      <c r="W18" s="92"/>
      <c r="X18" s="92">
        <f t="shared" si="3"/>
        <v>97254.545454545456</v>
      </c>
      <c r="Y18" s="93" t="e">
        <f>VLOOKUP($B153,[12]Data!$B$12:$AV$5335,47,FALSE)</f>
        <v>#N/A</v>
      </c>
      <c r="Z18" s="93" t="e">
        <f>VLOOKUP($B153,[12]Data!$B$12:$AV$5335,41,FALSE)</f>
        <v>#N/A</v>
      </c>
      <c r="AA18" s="94">
        <f t="shared" ca="1" si="26"/>
        <v>8749</v>
      </c>
      <c r="AB18" s="94">
        <f t="shared" ca="1" si="27"/>
        <v>0.79061149681297394</v>
      </c>
      <c r="AC18" s="94"/>
      <c r="AD18" s="95">
        <f t="shared" ca="1" si="28"/>
        <v>8749.7906114968137</v>
      </c>
      <c r="AE18" s="96">
        <f t="shared" ca="1" si="5"/>
        <v>-0.91003206512762669</v>
      </c>
      <c r="AF18" s="147">
        <f>IF(LOWER(T18)="ILS",12,1)*X18/VLOOKUP($T18,CPC_USDConversion_xlTbl[[Currency2]:[Units/1 USD]],2,FALSE)</f>
        <v>133750.51123646507</v>
      </c>
      <c r="AG18" s="147">
        <f ca="1">IF(LOWER(T18)="ILS",12,1)*AD18/VLOOKUP($T18,CPC_USDConversion_xlTbl[[Currency2]:[Units/1 USD]],2,FALSE)</f>
        <v>12033.257284068923</v>
      </c>
      <c r="AH18" s="97">
        <f>AF18/VLOOKUP($S18,'CP$'!$B$5:$D$74,2,FALSE)</f>
        <v>170053.0531847816</v>
      </c>
      <c r="AI18" s="97">
        <f ca="1">AG18/VLOOKUP($S18,'CP$'!$B$5:$D$74,2,FALSE)</f>
        <v>15299.322013776666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14665.76699029126</v>
      </c>
      <c r="AX18" s="152"/>
      <c r="AY18" s="153"/>
      <c r="AZ18" s="42"/>
      <c r="BA18" s="102" t="s">
        <v>579</v>
      </c>
      <c r="BB18" s="103" t="s">
        <v>562</v>
      </c>
      <c r="BC18" s="42"/>
      <c r="BD18" s="149">
        <v>44000</v>
      </c>
      <c r="BE18" s="149">
        <v>11000</v>
      </c>
      <c r="BF18" s="149"/>
      <c r="BG18" s="92">
        <f t="shared" si="9"/>
        <v>55000</v>
      </c>
      <c r="BH18" s="147">
        <f>IF(LOWER(T18)="ILS",12,1)*BG18/VLOOKUP($T18,CPC_USDConversion_xlTbl[[Currency2]:[Units/1 USD]],2,FALSE)</f>
        <v>75639.427274314236</v>
      </c>
      <c r="BI18" s="154">
        <f>BH18/VLOOKUP($S18,'CP$'!$B$5:$D$74,2,FALSE)</f>
        <v>96169.468290141042</v>
      </c>
      <c r="BJ18" s="104">
        <v>60000</v>
      </c>
      <c r="BK18" s="104">
        <v>95000</v>
      </c>
      <c r="BL18" s="105">
        <f t="shared" si="10"/>
        <v>0.85857169564404556</v>
      </c>
      <c r="BM18" s="105">
        <f t="shared" si="11"/>
        <v>0.14142830435595433</v>
      </c>
      <c r="BN18" s="105">
        <f t="shared" si="12"/>
        <v>0</v>
      </c>
      <c r="BO18" s="105">
        <f t="shared" ca="1" si="13"/>
        <v>0.99990964223809253</v>
      </c>
      <c r="BP18" s="105">
        <f t="shared" ca="1" si="14"/>
        <v>9.0357761907370395E-5</v>
      </c>
      <c r="BQ18" s="105">
        <f t="shared" ca="1" si="15"/>
        <v>0</v>
      </c>
      <c r="BR18" s="91">
        <v>5</v>
      </c>
      <c r="BS18" s="91">
        <v>4</v>
      </c>
      <c r="BT18" s="91">
        <v>4</v>
      </c>
      <c r="BU18" s="91">
        <f>Q153</f>
        <v>0</v>
      </c>
      <c r="BV18" s="91"/>
      <c r="BW18" s="91"/>
      <c r="BX18" s="91"/>
      <c r="BY18" s="91"/>
      <c r="BZ18" s="91" t="s">
        <v>563</v>
      </c>
      <c r="CA18" s="106" t="s">
        <v>580</v>
      </c>
      <c r="CB18" s="101">
        <v>1</v>
      </c>
      <c r="CC18" s="107">
        <f t="shared" si="16"/>
        <v>1</v>
      </c>
      <c r="CD18" s="107"/>
      <c r="CE18" s="152">
        <v>28732.799999999999</v>
      </c>
      <c r="CF18" s="68"/>
      <c r="CG18" s="149">
        <v>56785.365853658543</v>
      </c>
      <c r="CH18" s="147">
        <f>IF(LOWER(T18)="ILS",12,1)*CG18/VLOOKUP($T18,CPC_USDConversion_xlTbl[[Currency2]:[Units/1 USD]],2,FALSE)</f>
        <v>78094.773649693321</v>
      </c>
      <c r="CI18" s="155">
        <f t="shared" si="17"/>
        <v>133750.51123646507</v>
      </c>
      <c r="CJ18" s="155">
        <f t="shared" si="18"/>
        <v>55655.737586771749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ca="1" si="20"/>
        <v>0</v>
      </c>
      <c r="CN18" s="155">
        <f t="shared" ca="1" si="21"/>
        <v>0</v>
      </c>
      <c r="CO18" s="155">
        <f t="shared" ca="1" si="22"/>
        <v>0</v>
      </c>
      <c r="CP18" s="109">
        <f>IF(CN153=0,0,AF153)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AT153</f>
        <v>0</v>
      </c>
      <c r="CU18" s="157"/>
      <c r="CV18" s="108">
        <f t="shared" si="24"/>
        <v>0</v>
      </c>
      <c r="CW18" s="108">
        <f t="shared" si="25"/>
        <v>0</v>
      </c>
      <c r="CX18" s="42">
        <f>IF(AY153&gt;0,1,0)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128644</v>
      </c>
      <c r="C19" s="87">
        <v>27421</v>
      </c>
      <c r="D19" s="87">
        <v>87514</v>
      </c>
      <c r="E19" s="88" t="s">
        <v>581</v>
      </c>
      <c r="F19" s="112" t="s">
        <v>567</v>
      </c>
      <c r="G19" s="87" t="s">
        <v>557</v>
      </c>
      <c r="H19" s="87" t="s">
        <v>558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42705</v>
      </c>
      <c r="P19" s="90">
        <f t="shared" si="1"/>
        <v>4.0849315068493155</v>
      </c>
      <c r="Q19" s="91" t="str">
        <f t="shared" ca="1" si="2"/>
        <v/>
      </c>
      <c r="R19" s="42"/>
      <c r="S19" s="92" t="s">
        <v>404</v>
      </c>
      <c r="T19" s="92" t="s">
        <v>24</v>
      </c>
      <c r="U19" s="92">
        <v>93200</v>
      </c>
      <c r="V19" s="92">
        <v>15481.81818181818</v>
      </c>
      <c r="W19" s="92"/>
      <c r="X19" s="92">
        <f t="shared" si="3"/>
        <v>108681.81818181818</v>
      </c>
      <c r="Y19" s="93" t="e">
        <f>VLOOKUP($B275,[12]Data!$B$12:$AV$5335,47,FALSE)</f>
        <v>#N/A</v>
      </c>
      <c r="Z19" s="93"/>
      <c r="AA19" s="94">
        <f t="shared" ca="1" si="26"/>
        <v>17681</v>
      </c>
      <c r="AB19" s="94">
        <f t="shared" ca="1" si="27"/>
        <v>0.13478280072378968</v>
      </c>
      <c r="AC19" s="94"/>
      <c r="AD19" s="95">
        <f t="shared" ca="1" si="28"/>
        <v>17681.134782800724</v>
      </c>
      <c r="AE19" s="96">
        <f t="shared" ca="1" si="5"/>
        <v>-0.8373128543615157</v>
      </c>
      <c r="AF19" s="147">
        <f>IF(LOWER(T19)="ILS",12,1)*X19/VLOOKUP($T19,CPC_USDConversion_xlTbl[[Currency2]:[Units/1 USD]],2,FALSE)</f>
        <v>149466.00877097962</v>
      </c>
      <c r="AG19" s="147">
        <f ca="1">IF(LOWER(T19)="ILS",12,1)*AD19/VLOOKUP($T19,CPC_USDConversion_xlTbl[[Currency2]:[Units/1 USD]],2,FALSE)</f>
        <v>24316.198336927333</v>
      </c>
      <c r="AH19" s="97">
        <f>AF19/VLOOKUP($S19,'CP$'!$B$5:$D$74,2,FALSE)</f>
        <v>190034.04849729521</v>
      </c>
      <c r="AI19" s="97">
        <f ca="1">AG19/VLOOKUP($S19,'CP$'!$B$5:$D$74,2,FALSE)</f>
        <v>30916.096924150257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14665.76699029126</v>
      </c>
      <c r="AX19" s="152"/>
      <c r="AY19" s="153"/>
      <c r="AZ19" s="42"/>
      <c r="BA19" s="102" t="s">
        <v>582</v>
      </c>
      <c r="BB19" s="103" t="s">
        <v>562</v>
      </c>
      <c r="BC19" s="42"/>
      <c r="BD19" s="149">
        <v>63800</v>
      </c>
      <c r="BE19" s="149">
        <v>15950</v>
      </c>
      <c r="BF19" s="149"/>
      <c r="BG19" s="92">
        <f t="shared" si="9"/>
        <v>79750</v>
      </c>
      <c r="BH19" s="147">
        <f>IF(LOWER(T19)="ILS",12,1)*BG19/VLOOKUP($T19,CPC_USDConversion_xlTbl[[Currency2]:[Units/1 USD]],2,FALSE)</f>
        <v>109677.16954775565</v>
      </c>
      <c r="BI19" s="154">
        <f>BH19/VLOOKUP($S19,'CP$'!$B$5:$D$74,2,FALSE)</f>
        <v>139445.72902070452</v>
      </c>
      <c r="BJ19" s="104">
        <v>60000</v>
      </c>
      <c r="BK19" s="104">
        <v>95000</v>
      </c>
      <c r="BL19" s="105">
        <f t="shared" si="10"/>
        <v>0.85754914261815141</v>
      </c>
      <c r="BM19" s="105">
        <f t="shared" si="11"/>
        <v>0.14245085738184859</v>
      </c>
      <c r="BN19" s="105">
        <f t="shared" si="12"/>
        <v>0</v>
      </c>
      <c r="BO19" s="105">
        <f t="shared" ca="1" si="13"/>
        <v>0.99999237702769761</v>
      </c>
      <c r="BP19" s="105">
        <f t="shared" ca="1" si="14"/>
        <v>7.6229723023716376E-6</v>
      </c>
      <c r="BQ19" s="105">
        <f t="shared" ca="1" si="15"/>
        <v>0</v>
      </c>
      <c r="BR19" s="91">
        <v>4</v>
      </c>
      <c r="BS19" s="91">
        <v>5</v>
      </c>
      <c r="BT19" s="91">
        <v>4</v>
      </c>
      <c r="BU19" s="91">
        <f>Q275</f>
        <v>0</v>
      </c>
      <c r="BV19" s="91"/>
      <c r="BW19" s="91"/>
      <c r="BX19" s="91"/>
      <c r="BY19" s="91"/>
      <c r="BZ19" s="91" t="s">
        <v>583</v>
      </c>
      <c r="CA19" s="106" t="s">
        <v>568</v>
      </c>
      <c r="CB19" s="101">
        <v>1</v>
      </c>
      <c r="CC19" s="107">
        <f t="shared" si="16"/>
        <v>1</v>
      </c>
      <c r="CD19" s="107"/>
      <c r="CE19" s="152">
        <v>33880.76</v>
      </c>
      <c r="CF19" s="68"/>
      <c r="CG19" s="149">
        <v>81819.512195121963</v>
      </c>
      <c r="CH19" s="147">
        <f>IF(LOWER(T19)="ILS",12,1)*CG19/VLOOKUP($T19,CPC_USDConversion_xlTbl[[Currency2]:[Units/1 USD]],2,FALSE)</f>
        <v>112523.29167823264</v>
      </c>
      <c r="CI19" s="155">
        <f t="shared" si="17"/>
        <v>149466.00877097962</v>
      </c>
      <c r="CJ19" s="155">
        <f t="shared" si="18"/>
        <v>36942.717092746985</v>
      </c>
      <c r="CK19" s="104">
        <f t="shared" si="19"/>
        <v>0</v>
      </c>
      <c r="CL19" s="147">
        <f>CK19/VLOOKUP($T19,'USD Converstion'!$C$7:$D$174,2,FALSE)</f>
        <v>0</v>
      </c>
      <c r="CM19" s="108">
        <f t="shared" ca="1" si="20"/>
        <v>0</v>
      </c>
      <c r="CN19" s="155">
        <f t="shared" ca="1" si="21"/>
        <v>0</v>
      </c>
      <c r="CO19" s="155">
        <f t="shared" ca="1" si="22"/>
        <v>0</v>
      </c>
      <c r="CP19" s="109">
        <f>IF(CN275=0,0,AF275)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AT275</f>
        <v>0</v>
      </c>
      <c r="CU19" s="157"/>
      <c r="CV19" s="108">
        <f t="shared" si="24"/>
        <v>0</v>
      </c>
      <c r="CW19" s="108">
        <f t="shared" si="25"/>
        <v>0</v>
      </c>
      <c r="CX19" s="42">
        <f>IF(AY275&gt;0,1,0)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106408</v>
      </c>
      <c r="C20" s="87">
        <v>44687</v>
      </c>
      <c r="D20" s="87">
        <v>93881</v>
      </c>
      <c r="E20" s="88" t="s">
        <v>584</v>
      </c>
      <c r="F20" s="112" t="s">
        <v>567</v>
      </c>
      <c r="G20" s="87" t="s">
        <v>557</v>
      </c>
      <c r="H20" s="87" t="s">
        <v>558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42114</v>
      </c>
      <c r="P20" s="90">
        <f t="shared" si="1"/>
        <v>5.7041095890410958</v>
      </c>
      <c r="Q20" s="91" t="str">
        <f t="shared" ca="1" si="2"/>
        <v/>
      </c>
      <c r="R20" s="42"/>
      <c r="S20" s="92" t="s">
        <v>404</v>
      </c>
      <c r="T20" s="92" t="s">
        <v>24</v>
      </c>
      <c r="U20" s="92">
        <v>98750</v>
      </c>
      <c r="V20" s="92">
        <v>16527.272727272732</v>
      </c>
      <c r="W20" s="92"/>
      <c r="X20" s="92">
        <f t="shared" si="3"/>
        <v>115277.27272727274</v>
      </c>
      <c r="Y20" s="93" t="e">
        <f>VLOOKUP($B296,[12]Data!$B$12:$AV$5335,47,FALSE)</f>
        <v>#N/A</v>
      </c>
      <c r="Z20" s="93"/>
      <c r="AA20" s="94">
        <f t="shared" ca="1" si="26"/>
        <v>153845</v>
      </c>
      <c r="AB20" s="94">
        <f t="shared" ca="1" si="27"/>
        <v>0.99441760810485746</v>
      </c>
      <c r="AC20" s="94"/>
      <c r="AD20" s="95">
        <f t="shared" ca="1" si="28"/>
        <v>153845.9944176081</v>
      </c>
      <c r="AE20" s="96">
        <f t="shared" ca="1" si="5"/>
        <v>0.33457350939922637</v>
      </c>
      <c r="AF20" s="147">
        <f>IF(LOWER(T20)="ILS",12,1)*X20/VLOOKUP($T20,CPC_USDConversion_xlTbl[[Currency2]:[Units/1 USD]],2,FALSE)</f>
        <v>158536.48885156063</v>
      </c>
      <c r="AG20" s="147">
        <f ca="1">IF(LOWER(T20)="ILS",12,1)*AD20/VLOOKUP($T20,CPC_USDConversion_xlTbl[[Currency2]:[Units/1 USD]],2,FALSE)</f>
        <v>211578.59829445858</v>
      </c>
      <c r="AH20" s="97">
        <f>AF20/VLOOKUP($S20,'CP$'!$B$5:$D$74,2,FALSE)</f>
        <v>201566.43680217085</v>
      </c>
      <c r="AI20" s="97">
        <f ca="1">AG20/VLOOKUP($S20,'CP$'!$B$5:$D$74,2,FALSE)</f>
        <v>269005.22694017051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/>
      <c r="BB20" s="103" t="s">
        <v>562</v>
      </c>
      <c r="BC20" s="42"/>
      <c r="BD20" s="149">
        <v>68000</v>
      </c>
      <c r="BE20" s="149">
        <v>17000</v>
      </c>
      <c r="BF20" s="149"/>
      <c r="BG20" s="92">
        <f t="shared" si="9"/>
        <v>85000</v>
      </c>
      <c r="BH20" s="147">
        <f>IF(LOWER(T20)="ILS",12,1)*BG20/VLOOKUP($T20,CPC_USDConversion_xlTbl[[Currency2]:[Units/1 USD]],2,FALSE)</f>
        <v>116897.29669666746</v>
      </c>
      <c r="BI20" s="154">
        <f>BH20/VLOOKUP($S20,'CP$'!$B$5:$D$74,2,FALSE)</f>
        <v>148625.54190294523</v>
      </c>
      <c r="BJ20" s="104">
        <v>80000</v>
      </c>
      <c r="BK20" s="104">
        <v>130000</v>
      </c>
      <c r="BL20" s="105">
        <f t="shared" si="10"/>
        <v>0.85663025905918533</v>
      </c>
      <c r="BM20" s="105">
        <f t="shared" si="11"/>
        <v>0.14336974094081467</v>
      </c>
      <c r="BN20" s="105">
        <f t="shared" si="12"/>
        <v>0</v>
      </c>
      <c r="BO20" s="105">
        <f t="shared" ca="1" si="13"/>
        <v>0.99999353627884902</v>
      </c>
      <c r="BP20" s="105">
        <f t="shared" ca="1" si="14"/>
        <v>6.4637211509423838E-6</v>
      </c>
      <c r="BQ20" s="105">
        <f t="shared" ca="1" si="15"/>
        <v>0</v>
      </c>
      <c r="BR20" s="91">
        <v>5</v>
      </c>
      <c r="BS20" s="91">
        <v>5</v>
      </c>
      <c r="BT20" s="91">
        <v>4</v>
      </c>
      <c r="BU20" s="91">
        <f>Q296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v>1</v>
      </c>
      <c r="CC20" s="107">
        <f t="shared" si="16"/>
        <v>1</v>
      </c>
      <c r="CD20" s="107"/>
      <c r="CE20" s="152">
        <v>47768.28</v>
      </c>
      <c r="CF20" s="68"/>
      <c r="CG20" s="149">
        <v>87273.170731707331</v>
      </c>
      <c r="CH20" s="147">
        <f>IF(LOWER(T20)="ILS",12,1)*CG20/VLOOKUP($T20,CPC_USDConversion_xlTbl[[Currency2]:[Units/1 USD]],2,FALSE)</f>
        <v>120023.50273745066</v>
      </c>
      <c r="CI20" s="155">
        <f t="shared" si="17"/>
        <v>158536.48885156063</v>
      </c>
      <c r="CJ20" s="155">
        <f t="shared" si="18"/>
        <v>38512.986114109968</v>
      </c>
      <c r="CK20" s="104">
        <f t="shared" si="19"/>
        <v>0</v>
      </c>
      <c r="CL20" s="147">
        <f>CK20/VLOOKUP($T20,'USD Converstion'!$C$7:$D$174,2,FALSE)</f>
        <v>0</v>
      </c>
      <c r="CM20" s="108">
        <f t="shared" ca="1" si="20"/>
        <v>1</v>
      </c>
      <c r="CN20" s="155">
        <f t="shared" ca="1" si="21"/>
        <v>211578.59829445858</v>
      </c>
      <c r="CO20" s="155">
        <f t="shared" ca="1" si="22"/>
        <v>158536.48885156063</v>
      </c>
      <c r="CP20" s="109">
        <f>IF(CN296=0,0,AF296)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AT296</f>
        <v>0</v>
      </c>
      <c r="CU20" s="157"/>
      <c r="CV20" s="108">
        <f t="shared" si="24"/>
        <v>0</v>
      </c>
      <c r="CW20" s="108">
        <f t="shared" si="25"/>
        <v>0</v>
      </c>
      <c r="CX20" s="42">
        <f>IF(AY296&gt;0,1,0)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111758</v>
      </c>
      <c r="C21" s="87">
        <v>35017</v>
      </c>
      <c r="D21" s="87">
        <v>65970</v>
      </c>
      <c r="E21" s="88" t="s">
        <v>585</v>
      </c>
      <c r="F21" s="112" t="s">
        <v>567</v>
      </c>
      <c r="G21" s="87" t="s">
        <v>586</v>
      </c>
      <c r="H21" s="87" t="s">
        <v>558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E51</v>
      </c>
      <c r="O21" s="146">
        <v>43394</v>
      </c>
      <c r="P21" s="90">
        <f t="shared" si="1"/>
        <v>2.1972602739726028</v>
      </c>
      <c r="Q21" s="91" t="str">
        <f t="shared" ca="1" si="2"/>
        <v/>
      </c>
      <c r="R21" s="42"/>
      <c r="S21" s="92" t="s">
        <v>404</v>
      </c>
      <c r="T21" s="92" t="s">
        <v>24</v>
      </c>
      <c r="U21" s="92">
        <v>69500</v>
      </c>
      <c r="V21" s="92">
        <v>11209.09090909091</v>
      </c>
      <c r="W21" s="92"/>
      <c r="X21" s="92">
        <f t="shared" si="3"/>
        <v>80709.090909090912</v>
      </c>
      <c r="Y21" s="93" t="e">
        <f>VLOOKUP($B307,[12]Data!$B$12:$AV$5335,47,FALSE)</f>
        <v>#N/A</v>
      </c>
      <c r="Z21" s="93" t="e">
        <f>VLOOKUP($B307,[12]Data!$B$12:$AV$5335,41,FALSE)</f>
        <v>#N/A</v>
      </c>
      <c r="AA21" s="94">
        <f t="shared" ca="1" si="26"/>
        <v>144013</v>
      </c>
      <c r="AB21" s="94">
        <f t="shared" ca="1" si="27"/>
        <v>0.63602834808154796</v>
      </c>
      <c r="AC21" s="94"/>
      <c r="AD21" s="95">
        <f t="shared" ca="1" si="28"/>
        <v>144013.63602834809</v>
      </c>
      <c r="AE21" s="96">
        <f t="shared" ca="1" si="5"/>
        <v>0.78435458021156679</v>
      </c>
      <c r="AF21" s="147">
        <f>IF(LOWER(T21)="ILS",12,1)*X21/VLOOKUP($T21,CPC_USDConversion_xlTbl[[Currency2]:[Units/1 USD]],2,FALSE)</f>
        <v>110996.1711308036</v>
      </c>
      <c r="AG21" s="147">
        <f ca="1">IF(LOWER(T21)="ILS",12,1)*AD21/VLOOKUP($T21,CPC_USDConversion_xlTbl[[Currency2]:[Units/1 USD]],2,FALSE)</f>
        <v>198056.52634319628</v>
      </c>
      <c r="AH21" s="97">
        <f>AF21/VLOOKUP($S21,'CP$'!$B$5:$D$74,2,FALSE)</f>
        <v>141122.73379832596</v>
      </c>
      <c r="AI21" s="97">
        <f ca="1">AG21/VLOOKUP($S21,'CP$'!$B$5:$D$74,2,FALSE)</f>
        <v>251812.99642502062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9844.8446601941741</v>
      </c>
      <c r="AX21" s="152"/>
      <c r="AY21" s="153"/>
      <c r="AZ21" s="42"/>
      <c r="BA21" s="102" t="s">
        <v>587</v>
      </c>
      <c r="BB21" s="103" t="s">
        <v>562</v>
      </c>
      <c r="BC21" s="42"/>
      <c r="BD21" s="149">
        <v>35000</v>
      </c>
      <c r="BE21" s="149">
        <v>5000</v>
      </c>
      <c r="BF21" s="149"/>
      <c r="BG21" s="92">
        <f t="shared" si="9"/>
        <v>40000</v>
      </c>
      <c r="BH21" s="147">
        <f>IF(LOWER(T21)="ILS",12,1)*BG21/VLOOKUP($T21,CPC_USDConversion_xlTbl[[Currency2]:[Units/1 USD]],2,FALSE)</f>
        <v>55010.492563137625</v>
      </c>
      <c r="BI21" s="154">
        <f>BH21/VLOOKUP($S21,'CP$'!$B$5:$D$74,2,FALSE)</f>
        <v>69941.431483738939</v>
      </c>
      <c r="BJ21" s="104">
        <v>60000</v>
      </c>
      <c r="BK21" s="104">
        <v>95000</v>
      </c>
      <c r="BL21" s="105">
        <f t="shared" si="10"/>
        <v>0.86111736877675149</v>
      </c>
      <c r="BM21" s="105">
        <f t="shared" si="11"/>
        <v>0.13888263122324848</v>
      </c>
      <c r="BN21" s="105">
        <f t="shared" si="12"/>
        <v>0</v>
      </c>
      <c r="BO21" s="105">
        <f t="shared" ca="1" si="13"/>
        <v>0.99999558355468532</v>
      </c>
      <c r="BP21" s="105">
        <f t="shared" ca="1" si="14"/>
        <v>4.4164453146391647E-6</v>
      </c>
      <c r="BQ21" s="105">
        <f t="shared" ca="1" si="15"/>
        <v>0</v>
      </c>
      <c r="BR21" s="91">
        <v>3</v>
      </c>
      <c r="BS21" s="91">
        <v>4</v>
      </c>
      <c r="BT21" s="91">
        <v>4</v>
      </c>
      <c r="BU21" s="91">
        <f>Q307</f>
        <v>0</v>
      </c>
      <c r="BV21" s="91"/>
      <c r="BW21" s="91"/>
      <c r="BX21" s="91"/>
      <c r="BY21" s="91"/>
      <c r="BZ21" s="91" t="s">
        <v>563</v>
      </c>
      <c r="CA21" s="106" t="s">
        <v>568</v>
      </c>
      <c r="CB21" s="101">
        <v>1</v>
      </c>
      <c r="CC21" s="107">
        <f t="shared" si="16"/>
        <v>1</v>
      </c>
      <c r="CD21" s="107"/>
      <c r="CE21" s="152">
        <v>11253.68</v>
      </c>
      <c r="CF21" s="68"/>
      <c r="CG21" s="149">
        <v>47029.268292682929</v>
      </c>
      <c r="CH21" s="147">
        <f>IF(LOWER(T21)="ILS",12,1)*CG21/VLOOKUP($T21,CPC_USDConversion_xlTbl[[Currency2]:[Units/1 USD]],2,FALSE)</f>
        <v>64677.580341610963</v>
      </c>
      <c r="CI21" s="155">
        <f t="shared" si="17"/>
        <v>110996.1711308036</v>
      </c>
      <c r="CJ21" s="155">
        <f t="shared" si="18"/>
        <v>46318.59078919264</v>
      </c>
      <c r="CK21" s="104">
        <f t="shared" si="19"/>
        <v>0</v>
      </c>
      <c r="CL21" s="147">
        <f>CK21/VLOOKUP($T21,'USD Converstion'!$C$7:$D$174,2,FALSE)</f>
        <v>0</v>
      </c>
      <c r="CM21" s="108">
        <f t="shared" ca="1" si="20"/>
        <v>1</v>
      </c>
      <c r="CN21" s="155">
        <f t="shared" ca="1" si="21"/>
        <v>198056.52634319628</v>
      </c>
      <c r="CO21" s="155">
        <f t="shared" ca="1" si="22"/>
        <v>110996.1711308036</v>
      </c>
      <c r="CP21" s="109">
        <f>IF(CN307=0,0,AF307)</f>
        <v>0</v>
      </c>
      <c r="CQ21" s="110" t="s">
        <v>588</v>
      </c>
      <c r="CR21" s="155">
        <f>AM21/VLOOKUP(T21,'USD Converstion'!$C$7:$D$174,2,FALSE)</f>
        <v>0</v>
      </c>
      <c r="CS21" s="156">
        <f t="shared" si="23"/>
        <v>0</v>
      </c>
      <c r="CT21" s="152">
        <f>AT307</f>
        <v>0</v>
      </c>
      <c r="CU21" s="157"/>
      <c r="CV21" s="108">
        <f t="shared" si="24"/>
        <v>0</v>
      </c>
      <c r="CW21" s="108">
        <f t="shared" si="25"/>
        <v>0</v>
      </c>
      <c r="CX21" s="42">
        <f>IF(AY307&gt;0,1,0)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102778</v>
      </c>
      <c r="C22" s="87">
        <v>115717</v>
      </c>
      <c r="D22" s="87">
        <v>108953</v>
      </c>
      <c r="E22" s="88" t="s">
        <v>589</v>
      </c>
      <c r="F22" s="112" t="s">
        <v>590</v>
      </c>
      <c r="G22" s="87" t="s">
        <v>557</v>
      </c>
      <c r="H22" s="87" t="s">
        <v>558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42528</v>
      </c>
      <c r="P22" s="90">
        <f t="shared" si="1"/>
        <v>4.5698630136986305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137500</v>
      </c>
      <c r="V22" s="92">
        <v>23572.727272727268</v>
      </c>
      <c r="W22" s="92"/>
      <c r="X22" s="92">
        <f t="shared" si="3"/>
        <v>161072.72727272726</v>
      </c>
      <c r="Y22" s="93" t="e">
        <f>VLOOKUP($B309,[12]Data!$B$12:$AV$5335,47,FALSE)</f>
        <v>#N/A</v>
      </c>
      <c r="Z22" s="93"/>
      <c r="AA22" s="94">
        <f t="shared" ca="1" si="26"/>
        <v>139833</v>
      </c>
      <c r="AB22" s="94">
        <f t="shared" ca="1" si="27"/>
        <v>0.95067211684282571</v>
      </c>
      <c r="AC22" s="94"/>
      <c r="AD22" s="95">
        <f t="shared" ca="1" si="28"/>
        <v>139833.95067211683</v>
      </c>
      <c r="AE22" s="96">
        <f t="shared" ca="1" si="5"/>
        <v>-0.13185830376267904</v>
      </c>
      <c r="AF22" s="147">
        <f>IF(LOWER(T22)="ILS",12,1)*X22/VLOOKUP($T22,CPC_USDConversion_xlTbl[[Currency2]:[Units/1 USD]],2,FALSE)</f>
        <v>221517.25164401648</v>
      </c>
      <c r="AG22" s="147">
        <f ca="1">IF(LOWER(T22)="ILS",12,1)*AD22/VLOOKUP($T22,CPC_USDConversion_xlTbl[[Currency2]:[Units/1 USD]],2,FALSE)</f>
        <v>192308.36258806591</v>
      </c>
      <c r="AH22" s="97">
        <f>AF22/VLOOKUP($S22,'CP$'!$B$5:$D$74,2,FALSE)</f>
        <v>281641.42796111054</v>
      </c>
      <c r="AI22" s="97">
        <f ca="1">AG22/VLOOKUP($S22,'CP$'!$B$5:$D$74,2,FALSE)</f>
        <v>244504.66700085971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24410.184466019418</v>
      </c>
      <c r="AX22" s="152"/>
      <c r="AY22" s="153"/>
      <c r="AZ22" s="42"/>
      <c r="BA22" s="102"/>
      <c r="BB22" s="103" t="s">
        <v>562</v>
      </c>
      <c r="BC22" s="42"/>
      <c r="BD22" s="149">
        <v>100000</v>
      </c>
      <c r="BE22" s="149">
        <v>25000</v>
      </c>
      <c r="BF22" s="149"/>
      <c r="BG22" s="92">
        <f t="shared" si="9"/>
        <v>125000</v>
      </c>
      <c r="BH22" s="147">
        <f>IF(LOWER(T22)="ILS",12,1)*BG22/VLOOKUP($T22,CPC_USDConversion_xlTbl[[Currency2]:[Units/1 USD]],2,FALSE)</f>
        <v>171907.78925980508</v>
      </c>
      <c r="BI22" s="154">
        <f>BH22/VLOOKUP($S22,'CP$'!$B$5:$D$74,2,FALSE)</f>
        <v>218566.97338668417</v>
      </c>
      <c r="BJ22" s="104">
        <v>80000</v>
      </c>
      <c r="BK22" s="104">
        <v>130000</v>
      </c>
      <c r="BL22" s="105">
        <f t="shared" si="10"/>
        <v>0.85365165368551754</v>
      </c>
      <c r="BM22" s="105">
        <f t="shared" si="11"/>
        <v>0.14634834631448243</v>
      </c>
      <c r="BN22" s="105">
        <f t="shared" si="12"/>
        <v>0</v>
      </c>
      <c r="BO22" s="105">
        <f t="shared" ca="1" si="13"/>
        <v>0.99999320142131254</v>
      </c>
      <c r="BP22" s="105">
        <f t="shared" ca="1" si="14"/>
        <v>6.7985786876033076E-6</v>
      </c>
      <c r="BQ22" s="105">
        <f t="shared" ca="1" si="15"/>
        <v>0</v>
      </c>
      <c r="BR22" s="91">
        <v>4</v>
      </c>
      <c r="BS22" s="91">
        <v>4</v>
      </c>
      <c r="BT22" s="91">
        <v>4</v>
      </c>
      <c r="BU22" s="91">
        <f>Q309</f>
        <v>0</v>
      </c>
      <c r="BV22" s="91"/>
      <c r="BW22" s="91"/>
      <c r="BX22" s="91"/>
      <c r="BY22" s="91"/>
      <c r="BZ22" s="91" t="s">
        <v>563</v>
      </c>
      <c r="CA22" s="106" t="s">
        <v>564</v>
      </c>
      <c r="CB22" s="101">
        <v>1</v>
      </c>
      <c r="CC22" s="107">
        <f t="shared" si="16"/>
        <v>1</v>
      </c>
      <c r="CD22" s="107"/>
      <c r="CE22" s="152">
        <v>69796.759999999995</v>
      </c>
      <c r="CF22" s="68"/>
      <c r="CG22" s="149">
        <v>125078.04878048781</v>
      </c>
      <c r="CH22" s="147">
        <f>IF(LOWER(T22)="ILS",12,1)*CG22/VLOOKUP($T22,CPC_USDConversion_xlTbl[[Currency2]:[Units/1 USD]],2,FALSE)</f>
        <v>172015.12680626975</v>
      </c>
      <c r="CI22" s="155">
        <f t="shared" si="17"/>
        <v>221517.25164401648</v>
      </c>
      <c r="CJ22" s="155">
        <f t="shared" si="18"/>
        <v>49502.124837746727</v>
      </c>
      <c r="CK22" s="104">
        <f t="shared" si="19"/>
        <v>0</v>
      </c>
      <c r="CL22" s="147">
        <f>CK22/VLOOKUP($T22,'USD Converstion'!$C$7:$D$174,2,FALSE)</f>
        <v>0</v>
      </c>
      <c r="CM22" s="108">
        <f t="shared" ca="1" si="20"/>
        <v>0</v>
      </c>
      <c r="CN22" s="155">
        <f t="shared" ca="1" si="21"/>
        <v>0</v>
      </c>
      <c r="CO22" s="155">
        <f t="shared" ca="1" si="22"/>
        <v>0</v>
      </c>
      <c r="CP22" s="109">
        <f>IF(CN309=0,0,AF309)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AT309</f>
        <v>0</v>
      </c>
      <c r="CU22" s="157"/>
      <c r="CV22" s="108">
        <f t="shared" si="24"/>
        <v>0</v>
      </c>
      <c r="CW22" s="108">
        <f t="shared" si="25"/>
        <v>0</v>
      </c>
      <c r="CX22" s="42">
        <f>IF(AY309&gt;0,1,0)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121013</v>
      </c>
      <c r="C23" s="87">
        <v>63588</v>
      </c>
      <c r="D23" s="87">
        <v>63003</v>
      </c>
      <c r="E23" s="88" t="s">
        <v>591</v>
      </c>
      <c r="F23" s="112" t="s">
        <v>592</v>
      </c>
      <c r="G23" s="87" t="s">
        <v>557</v>
      </c>
      <c r="H23" s="87" t="s">
        <v>558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42947</v>
      </c>
      <c r="P23" s="90">
        <f t="shared" si="1"/>
        <v>3.4219178082191779</v>
      </c>
      <c r="Q23" s="91" t="str">
        <f t="shared" ca="1" si="2"/>
        <v/>
      </c>
      <c r="R23" s="42"/>
      <c r="S23" s="92" t="s">
        <v>404</v>
      </c>
      <c r="T23" s="92" t="s">
        <v>24</v>
      </c>
      <c r="U23" s="92">
        <v>81500</v>
      </c>
      <c r="V23" s="92">
        <v>13390.90909090909</v>
      </c>
      <c r="W23" s="92"/>
      <c r="X23" s="92">
        <f t="shared" si="3"/>
        <v>94890.909090909088</v>
      </c>
      <c r="Y23" s="93" t="e">
        <f>VLOOKUP($B313,[12]Data!$B$12:$AV$5335,47,FALSE)</f>
        <v>#N/A</v>
      </c>
      <c r="Z23" s="93"/>
      <c r="AA23" s="94">
        <f t="shared" ca="1" si="26"/>
        <v>36956</v>
      </c>
      <c r="AB23" s="94">
        <f t="shared" ca="1" si="27"/>
        <v>0.47969930198891308</v>
      </c>
      <c r="AC23" s="94"/>
      <c r="AD23" s="95">
        <f t="shared" ca="1" si="28"/>
        <v>36956.479699301992</v>
      </c>
      <c r="AE23" s="96">
        <f t="shared" ca="1" si="5"/>
        <v>-0.61053719420164598</v>
      </c>
      <c r="AF23" s="147">
        <f>IF(LOWER(T23)="ILS",12,1)*X23/VLOOKUP($T23,CPC_USDConversion_xlTbl[[Currency2]:[Units/1 USD]],2,FALSE)</f>
        <v>130499.89122137058</v>
      </c>
      <c r="AG23" s="147">
        <f ca="1">IF(LOWER(T23)="ILS",12,1)*AD23/VLOOKUP($T23,CPC_USDConversion_xlTbl[[Currency2]:[Units/1 USD]],2,FALSE)</f>
        <v>50824.853791454974</v>
      </c>
      <c r="AH23" s="97">
        <f>AF23/VLOOKUP($S23,'CP$'!$B$5:$D$74,2,FALSE)</f>
        <v>165920.15041528796</v>
      </c>
      <c r="AI23" s="97">
        <f ca="1">AG23/VLOOKUP($S23,'CP$'!$B$5:$D$74,2,FALSE)</f>
        <v>64619.727319222984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14738.73786407767</v>
      </c>
      <c r="AX23" s="152"/>
      <c r="AY23" s="153"/>
      <c r="AZ23" s="42"/>
      <c r="BA23" s="102"/>
      <c r="BB23" s="103" t="s">
        <v>562</v>
      </c>
      <c r="BC23" s="42"/>
      <c r="BD23" s="149">
        <v>54000</v>
      </c>
      <c r="BE23" s="149">
        <v>13500</v>
      </c>
      <c r="BF23" s="149"/>
      <c r="BG23" s="92">
        <f t="shared" si="9"/>
        <v>67500</v>
      </c>
      <c r="BH23" s="147">
        <f>IF(LOWER(T23)="ILS",12,1)*BG23/VLOOKUP($T23,CPC_USDConversion_xlTbl[[Currency2]:[Units/1 USD]],2,FALSE)</f>
        <v>92830.20620029475</v>
      </c>
      <c r="BI23" s="154">
        <f>BH23/VLOOKUP($S23,'CP$'!$B$5:$D$74,2,FALSE)</f>
        <v>118026.16562880947</v>
      </c>
      <c r="BJ23" s="104">
        <v>60000</v>
      </c>
      <c r="BK23" s="104">
        <v>95000</v>
      </c>
      <c r="BL23" s="105">
        <f t="shared" si="10"/>
        <v>0.85888101168806286</v>
      </c>
      <c r="BM23" s="105">
        <f t="shared" si="11"/>
        <v>0.14111898831193714</v>
      </c>
      <c r="BN23" s="105">
        <f t="shared" si="12"/>
        <v>0</v>
      </c>
      <c r="BO23" s="105">
        <f t="shared" ca="1" si="13"/>
        <v>0.99998701988647476</v>
      </c>
      <c r="BP23" s="105">
        <f t="shared" ca="1" si="14"/>
        <v>1.2980113525206064E-5</v>
      </c>
      <c r="BQ23" s="105">
        <f t="shared" ca="1" si="15"/>
        <v>0</v>
      </c>
      <c r="BR23" s="91">
        <v>4</v>
      </c>
      <c r="BS23" s="91">
        <v>3</v>
      </c>
      <c r="BT23" s="91">
        <v>4</v>
      </c>
      <c r="BU23" s="91">
        <f>Q313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1</v>
      </c>
      <c r="CD23" s="107"/>
      <c r="CE23" s="152">
        <v>11852.28</v>
      </c>
      <c r="CF23" s="68"/>
      <c r="CG23" s="149">
        <v>70443.902439024401</v>
      </c>
      <c r="CH23" s="147">
        <f>IF(LOWER(T23)="ILS",12,1)*CG23/VLOOKUP($T23,CPC_USDConversion_xlTbl[[Currency2]:[Units/1 USD]],2,FALSE)</f>
        <v>96878.844281008613</v>
      </c>
      <c r="CI23" s="155">
        <f t="shared" si="17"/>
        <v>130499.89122137058</v>
      </c>
      <c r="CJ23" s="155">
        <f t="shared" si="18"/>
        <v>33621.046940361965</v>
      </c>
      <c r="CK23" s="104">
        <f t="shared" si="19"/>
        <v>0</v>
      </c>
      <c r="CL23" s="147">
        <f>CK23/VLOOKUP($T23,'USD Converstion'!$C$7:$D$174,2,FALSE)</f>
        <v>0</v>
      </c>
      <c r="CM23" s="108">
        <f t="shared" ca="1" si="20"/>
        <v>0</v>
      </c>
      <c r="CN23" s="155">
        <f t="shared" ca="1" si="21"/>
        <v>0</v>
      </c>
      <c r="CO23" s="155">
        <f t="shared" ca="1" si="22"/>
        <v>0</v>
      </c>
      <c r="CP23" s="109">
        <f>IF(CN313=0,0,AF313)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AT313</f>
        <v>0</v>
      </c>
      <c r="CU23" s="157"/>
      <c r="CV23" s="108">
        <f t="shared" si="24"/>
        <v>0</v>
      </c>
      <c r="CW23" s="108">
        <f t="shared" si="25"/>
        <v>0</v>
      </c>
      <c r="CX23" s="42">
        <f>IF(AY313&gt;0,1,0)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136049</v>
      </c>
      <c r="C24" s="87">
        <v>41980</v>
      </c>
      <c r="D24" s="87"/>
      <c r="E24" s="88" t="s">
        <v>593</v>
      </c>
      <c r="F24" s="112" t="s">
        <v>567</v>
      </c>
      <c r="G24" s="87" t="s">
        <v>557</v>
      </c>
      <c r="H24" s="87" t="s">
        <v>558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41624</v>
      </c>
      <c r="P24" s="90">
        <f t="shared" si="1"/>
        <v>7.0465753424657533</v>
      </c>
      <c r="Q24" s="91" t="str">
        <f t="shared" ca="1" si="2"/>
        <v/>
      </c>
      <c r="R24" s="42"/>
      <c r="S24" s="92" t="s">
        <v>404</v>
      </c>
      <c r="T24" s="92" t="s">
        <v>24</v>
      </c>
      <c r="U24" s="92">
        <v>85000</v>
      </c>
      <c r="V24" s="92">
        <v>14027.27272727273</v>
      </c>
      <c r="W24" s="92"/>
      <c r="X24" s="92">
        <f t="shared" si="3"/>
        <v>99027.272727272735</v>
      </c>
      <c r="Y24" s="93" t="e">
        <f>VLOOKUP($B317,[12]Data!$B$12:$AV$5335,47,FALSE)</f>
        <v>#N/A</v>
      </c>
      <c r="Z24" s="93"/>
      <c r="AA24" s="94">
        <f t="shared" ca="1" si="26"/>
        <v>129783</v>
      </c>
      <c r="AB24" s="94">
        <f t="shared" ca="1" si="27"/>
        <v>0.26176429021462055</v>
      </c>
      <c r="AC24" s="94"/>
      <c r="AD24" s="95">
        <f t="shared" ca="1" si="28"/>
        <v>129783.26176429022</v>
      </c>
      <c r="AE24" s="96">
        <f t="shared" ca="1" si="5"/>
        <v>0.31058099642632175</v>
      </c>
      <c r="AF24" s="147">
        <f>IF(LOWER(T24)="ILS",12,1)*X24/VLOOKUP($T24,CPC_USDConversion_xlTbl[[Currency2]:[Units/1 USD]],2,FALSE)</f>
        <v>136188.47624778596</v>
      </c>
      <c r="AG24" s="147">
        <f ca="1">IF(LOWER(T24)="ILS",12,1)*AD24/VLOOKUP($T24,CPC_USDConversion_xlTbl[[Currency2]:[Units/1 USD]],2,FALSE)</f>
        <v>178486.02890260579</v>
      </c>
      <c r="AH24" s="97">
        <f>AF24/VLOOKUP($S24,'CP$'!$B$5:$D$74,2,FALSE)</f>
        <v>173152.73026190189</v>
      </c>
      <c r="AI24" s="97">
        <f ca="1">AG24/VLOOKUP($S24,'CP$'!$B$5:$D$74,2,FALSE)</f>
        <v>226930.67776058152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14738.73786407767</v>
      </c>
      <c r="AX24" s="152"/>
      <c r="AY24" s="153"/>
      <c r="AZ24" s="42"/>
      <c r="BA24" s="102"/>
      <c r="BB24" s="103" t="s">
        <v>562</v>
      </c>
      <c r="BC24" s="42"/>
      <c r="BD24" s="149">
        <v>58400</v>
      </c>
      <c r="BE24" s="149">
        <v>14600</v>
      </c>
      <c r="BF24" s="149"/>
      <c r="BG24" s="92">
        <f t="shared" si="9"/>
        <v>73000</v>
      </c>
      <c r="BH24" s="147">
        <f>IF(LOWER(T24)="ILS",12,1)*BG24/VLOOKUP($T24,CPC_USDConversion_xlTbl[[Currency2]:[Units/1 USD]],2,FALSE)</f>
        <v>100394.14892772617</v>
      </c>
      <c r="BI24" s="154">
        <f>BH24/VLOOKUP($S24,'CP$'!$B$5:$D$74,2,FALSE)</f>
        <v>127643.11245782356</v>
      </c>
      <c r="BJ24" s="104">
        <v>60000</v>
      </c>
      <c r="BK24" s="104">
        <v>95000</v>
      </c>
      <c r="BL24" s="105">
        <f t="shared" si="10"/>
        <v>0.85834939869641047</v>
      </c>
      <c r="BM24" s="105">
        <f t="shared" si="11"/>
        <v>0.14165060130358947</v>
      </c>
      <c r="BN24" s="105">
        <f t="shared" si="12"/>
        <v>0</v>
      </c>
      <c r="BO24" s="105">
        <f t="shared" ca="1" si="13"/>
        <v>0.99999798306586951</v>
      </c>
      <c r="BP24" s="105">
        <f t="shared" ca="1" si="14"/>
        <v>2.0169341304584537E-6</v>
      </c>
      <c r="BQ24" s="105">
        <f t="shared" ca="1" si="15"/>
        <v>0</v>
      </c>
      <c r="BR24" s="91">
        <v>3</v>
      </c>
      <c r="BS24" s="91">
        <v>3</v>
      </c>
      <c r="BT24" s="91">
        <v>4</v>
      </c>
      <c r="BU24" s="91">
        <f>Q317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>
        <v>11852.28</v>
      </c>
      <c r="CF24" s="68"/>
      <c r="CG24" s="149">
        <v>73858.536585365859</v>
      </c>
      <c r="CH24" s="147">
        <f>IF(LOWER(T24)="ILS",12,1)*CG24/VLOOKUP($T24,CPC_USDConversion_xlTbl[[Currency2]:[Units/1 USD]],2,FALSE)</f>
        <v>101574.86193883742</v>
      </c>
      <c r="CI24" s="155">
        <f t="shared" si="17"/>
        <v>136188.47624778596</v>
      </c>
      <c r="CJ24" s="155">
        <f t="shared" si="18"/>
        <v>34613.614308948541</v>
      </c>
      <c r="CK24" s="104">
        <f t="shared" si="19"/>
        <v>0</v>
      </c>
      <c r="CL24" s="147">
        <f>CK24/VLOOKUP($T24,'USD Converstion'!$C$7:$D$174,2,FALSE)</f>
        <v>0</v>
      </c>
      <c r="CM24" s="108">
        <f t="shared" ca="1" si="20"/>
        <v>1</v>
      </c>
      <c r="CN24" s="155">
        <f t="shared" ca="1" si="21"/>
        <v>178486.02890260579</v>
      </c>
      <c r="CO24" s="155">
        <f t="shared" ca="1" si="22"/>
        <v>136188.47624778596</v>
      </c>
      <c r="CP24" s="109">
        <f>IF(CN317=0,0,AF317)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AT317</f>
        <v>0</v>
      </c>
      <c r="CU24" s="157"/>
      <c r="CV24" s="108">
        <f t="shared" si="24"/>
        <v>0</v>
      </c>
      <c r="CW24" s="108">
        <f t="shared" si="25"/>
        <v>0</v>
      </c>
      <c r="CX24" s="42">
        <f>IF(AY317&gt;0,1,0)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119677</v>
      </c>
      <c r="C25" s="87">
        <v>33747</v>
      </c>
      <c r="D25" s="87">
        <v>107417</v>
      </c>
      <c r="E25" s="88" t="s">
        <v>594</v>
      </c>
      <c r="F25" s="112" t="s">
        <v>595</v>
      </c>
      <c r="G25" s="87" t="s">
        <v>557</v>
      </c>
      <c r="H25" s="87" t="s">
        <v>558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43277</v>
      </c>
      <c r="P25" s="90">
        <f t="shared" si="1"/>
        <v>2.5178082191780824</v>
      </c>
      <c r="Q25" s="91" t="str">
        <f t="shared" ca="1" si="2"/>
        <v/>
      </c>
      <c r="R25" s="42"/>
      <c r="S25" s="92" t="s">
        <v>404</v>
      </c>
      <c r="T25" s="92" t="s">
        <v>24</v>
      </c>
      <c r="U25" s="92">
        <v>119500</v>
      </c>
      <c r="V25" s="92">
        <v>20300</v>
      </c>
      <c r="W25" s="92"/>
      <c r="X25" s="92">
        <f t="shared" si="3"/>
        <v>139800</v>
      </c>
      <c r="Y25" s="93" t="e">
        <f>VLOOKUP($B568,[12]Data!$B$12:$AV$5335,47,FALSE)</f>
        <v>#N/A</v>
      </c>
      <c r="Z25" s="93" t="e">
        <f>VLOOKUP($B568,[12]Data!$B$12:$AV$5335,41,FALSE)</f>
        <v>#N/A</v>
      </c>
      <c r="AA25" s="94">
        <f t="shared" ca="1" si="26"/>
        <v>121668</v>
      </c>
      <c r="AB25" s="94">
        <f t="shared" ca="1" si="27"/>
        <v>0.72637527406860591</v>
      </c>
      <c r="AC25" s="94"/>
      <c r="AD25" s="95">
        <f t="shared" ca="1" si="28"/>
        <v>121668.72637527407</v>
      </c>
      <c r="AE25" s="96">
        <f t="shared" ca="1" si="5"/>
        <v>-0.1296943749980396</v>
      </c>
      <c r="AF25" s="147">
        <f>IF(LOWER(T25)="ILS",12,1)*X25/VLOOKUP($T25,CPC_USDConversion_xlTbl[[Currency2]:[Units/1 USD]],2,FALSE)</f>
        <v>192261.67150816601</v>
      </c>
      <c r="AG25" s="147">
        <f ca="1">IF(LOWER(T25)="ILS",12,1)*AD25/VLOOKUP($T25,CPC_USDConversion_xlTbl[[Currency2]:[Units/1 USD]],2,FALSE)</f>
        <v>167326.41418583604</v>
      </c>
      <c r="AH25" s="97">
        <f>AF25/VLOOKUP($S25,'CP$'!$B$5:$D$74,2,FALSE)</f>
        <v>244445.30303566757</v>
      </c>
      <c r="AI25" s="97">
        <f ca="1">AG25/VLOOKUP($S25,'CP$'!$B$5:$D$74,2,FALSE)</f>
        <v>212742.1222372503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 t="s">
        <v>596</v>
      </c>
      <c r="BB25" s="103" t="s">
        <v>562</v>
      </c>
      <c r="BC25" s="42"/>
      <c r="BD25" s="149">
        <v>65000</v>
      </c>
      <c r="BE25" s="149">
        <v>16250</v>
      </c>
      <c r="BF25" s="149"/>
      <c r="BG25" s="92">
        <f t="shared" si="9"/>
        <v>81250</v>
      </c>
      <c r="BH25" s="147">
        <f>IF(LOWER(T25)="ILS",12,1)*BG25/VLOOKUP($T25,CPC_USDConversion_xlTbl[[Currency2]:[Units/1 USD]],2,FALSE)</f>
        <v>111740.0630188733</v>
      </c>
      <c r="BI25" s="154">
        <f>BH25/VLOOKUP($S25,'CP$'!$B$5:$D$74,2,FALSE)</f>
        <v>142068.53270134472</v>
      </c>
      <c r="BJ25" s="104">
        <v>80000</v>
      </c>
      <c r="BK25" s="104">
        <v>130000</v>
      </c>
      <c r="BL25" s="105">
        <f t="shared" si="10"/>
        <v>0.85479256080114452</v>
      </c>
      <c r="BM25" s="105">
        <f t="shared" si="11"/>
        <v>0.14520743919885551</v>
      </c>
      <c r="BN25" s="105">
        <f t="shared" si="12"/>
        <v>0</v>
      </c>
      <c r="BO25" s="105">
        <f t="shared" ca="1" si="13"/>
        <v>0.99999402989333652</v>
      </c>
      <c r="BP25" s="105">
        <f t="shared" ca="1" si="14"/>
        <v>5.9701066634673207E-6</v>
      </c>
      <c r="BQ25" s="105">
        <f t="shared" ca="1" si="15"/>
        <v>0</v>
      </c>
      <c r="BR25" s="91">
        <v>3</v>
      </c>
      <c r="BS25" s="91">
        <v>4</v>
      </c>
      <c r="BT25" s="91">
        <v>3</v>
      </c>
      <c r="BU25" s="91">
        <f>Q568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27655.32</v>
      </c>
      <c r="CF25" s="68"/>
      <c r="CG25" s="149">
        <v>83126.829268292684</v>
      </c>
      <c r="CH25" s="147">
        <f>IF(LOWER(T25)="ILS",12,1)*CG25/VLOOKUP($T25,CPC_USDConversion_xlTbl[[Currency2]:[Units/1 USD]],2,FALSE)</f>
        <v>114321.19558151565</v>
      </c>
      <c r="CI25" s="155">
        <f t="shared" si="17"/>
        <v>192261.67150816601</v>
      </c>
      <c r="CJ25" s="155">
        <f t="shared" si="18"/>
        <v>77940.475926650353</v>
      </c>
      <c r="CK25" s="104">
        <f t="shared" si="19"/>
        <v>0</v>
      </c>
      <c r="CL25" s="147">
        <f>CK25/VLOOKUP($T25,'USD Converstion'!$C$7:$D$174,2,FALSE)</f>
        <v>0</v>
      </c>
      <c r="CM25" s="108">
        <f t="shared" ca="1" si="20"/>
        <v>0</v>
      </c>
      <c r="CN25" s="155">
        <f t="shared" ca="1" si="21"/>
        <v>0</v>
      </c>
      <c r="CO25" s="155">
        <f t="shared" ca="1" si="22"/>
        <v>0</v>
      </c>
      <c r="CP25" s="109">
        <f>IF(CN568=0,0,AF568)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AT568</f>
        <v>0</v>
      </c>
      <c r="CU25" s="157"/>
      <c r="CV25" s="108">
        <f t="shared" si="24"/>
        <v>0</v>
      </c>
      <c r="CW25" s="108">
        <f t="shared" si="25"/>
        <v>0</v>
      </c>
      <c r="CX25" s="42">
        <f>IF(AY568&gt;0,1,0)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117013</v>
      </c>
      <c r="C26" s="87">
        <v>39617</v>
      </c>
      <c r="D26" s="87">
        <v>96368</v>
      </c>
      <c r="E26" s="88" t="s">
        <v>597</v>
      </c>
      <c r="F26" s="112" t="s">
        <v>567</v>
      </c>
      <c r="G26" s="87" t="s">
        <v>557</v>
      </c>
      <c r="H26" s="87" t="s">
        <v>558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43857</v>
      </c>
      <c r="P26" s="90">
        <f t="shared" si="1"/>
        <v>0.92876712328767119</v>
      </c>
      <c r="Q26" s="91" t="str">
        <f t="shared" ca="1" si="2"/>
        <v/>
      </c>
      <c r="R26" s="42"/>
      <c r="S26" s="92" t="s">
        <v>404</v>
      </c>
      <c r="T26" s="92" t="s">
        <v>24</v>
      </c>
      <c r="U26" s="92">
        <v>99500</v>
      </c>
      <c r="V26" s="92">
        <v>16663.63636363636</v>
      </c>
      <c r="W26" s="92"/>
      <c r="X26" s="92">
        <f t="shared" si="3"/>
        <v>116163.63636363635</v>
      </c>
      <c r="Y26" s="93" t="e">
        <f>VLOOKUP($B760,[12]Data!$B$12:$AV$5335,47,FALSE)</f>
        <v>#N/A</v>
      </c>
      <c r="Z26" s="93"/>
      <c r="AA26" s="94">
        <f t="shared" ca="1" si="26"/>
        <v>82026</v>
      </c>
      <c r="AB26" s="94">
        <f t="shared" ca="1" si="27"/>
        <v>0.54689238622481073</v>
      </c>
      <c r="AC26" s="94"/>
      <c r="AD26" s="95">
        <f t="shared" ca="1" si="28"/>
        <v>82026.546892386221</v>
      </c>
      <c r="AE26" s="96">
        <f t="shared" ca="1" si="5"/>
        <v>-0.2938707029141896</v>
      </c>
      <c r="AF26" s="147">
        <f>IF(LOWER(T26)="ILS",12,1)*X26/VLOOKUP($T26,CPC_USDConversion_xlTbl[[Currency2]:[Units/1 USD]],2,FALSE)</f>
        <v>159755.47135722105</v>
      </c>
      <c r="AG26" s="147">
        <f ca="1">IF(LOWER(T26)="ILS",12,1)*AD26/VLOOKUP($T26,CPC_USDConversion_xlTbl[[Currency2]:[Units/1 USD]],2,FALSE)</f>
        <v>112808.01869508681</v>
      </c>
      <c r="AH26" s="97">
        <f>AF26/VLOOKUP($S26,'CP$'!$B$5:$D$74,2,FALSE)</f>
        <v>203116.27534073094</v>
      </c>
      <c r="AI26" s="97">
        <f ca="1">AG26/VLOOKUP($S26,'CP$'!$B$5:$D$74,2,FALSE)</f>
        <v>143426.35273303825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/>
      <c r="AW26" s="152"/>
      <c r="AX26" s="152"/>
      <c r="AY26" s="153"/>
      <c r="AZ26" s="42"/>
      <c r="BA26" s="102"/>
      <c r="BB26" s="103" t="s">
        <v>562</v>
      </c>
      <c r="BC26" s="42"/>
      <c r="BD26" s="149">
        <v>105000</v>
      </c>
      <c r="BE26" s="149">
        <v>70000</v>
      </c>
      <c r="BF26" s="149"/>
      <c r="BG26" s="92">
        <f t="shared" si="9"/>
        <v>175000</v>
      </c>
      <c r="BH26" s="147">
        <f>IF(LOWER(T26)="ILS",12,1)*BG26/VLOOKUP($T26,CPC_USDConversion_xlTbl[[Currency2]:[Units/1 USD]],2,FALSE)</f>
        <v>240670.90496372711</v>
      </c>
      <c r="BI26" s="154">
        <f>BH26/VLOOKUP($S26,'CP$'!$B$5:$D$74,2,FALSE)</f>
        <v>305993.76274135784</v>
      </c>
      <c r="BJ26" s="104">
        <v>80000</v>
      </c>
      <c r="BK26" s="104">
        <v>130000</v>
      </c>
      <c r="BL26" s="105">
        <f t="shared" si="10"/>
        <v>0.85655032086398508</v>
      </c>
      <c r="BM26" s="105">
        <f t="shared" si="11"/>
        <v>0.143449679136015</v>
      </c>
      <c r="BN26" s="105">
        <f t="shared" si="12"/>
        <v>0</v>
      </c>
      <c r="BO26" s="105">
        <f t="shared" ca="1" si="13"/>
        <v>0.99999333273913216</v>
      </c>
      <c r="BP26" s="105">
        <f t="shared" ca="1" si="14"/>
        <v>6.6672608679029229E-6</v>
      </c>
      <c r="BQ26" s="105">
        <f t="shared" ca="1" si="15"/>
        <v>0</v>
      </c>
      <c r="BR26" s="91"/>
      <c r="BS26" s="91"/>
      <c r="BT26" s="91">
        <v>3</v>
      </c>
      <c r="BU26" s="91">
        <f>Q760</f>
        <v>0</v>
      </c>
      <c r="BV26" s="91"/>
      <c r="BW26" s="91"/>
      <c r="BX26" s="91"/>
      <c r="BY26" s="91"/>
      <c r="BZ26" s="91" t="s">
        <v>563</v>
      </c>
      <c r="CA26" s="106" t="s">
        <v>570</v>
      </c>
      <c r="CB26" s="101">
        <v>1</v>
      </c>
      <c r="CC26" s="107">
        <f t="shared" si="16"/>
        <v>0.92876712328767119</v>
      </c>
      <c r="CD26" s="107"/>
      <c r="CE26" s="152"/>
      <c r="CF26" s="68"/>
      <c r="CG26" s="149">
        <v>88004.878048780491</v>
      </c>
      <c r="CH26" s="147">
        <f>IF(LOWER(T26)="ILS",12,1)*CG26/VLOOKUP($T26,CPC_USDConversion_xlTbl[[Currency2]:[Units/1 USD]],2,FALSE)</f>
        <v>121029.79223555683</v>
      </c>
      <c r="CI26" s="155">
        <f t="shared" si="17"/>
        <v>159755.47135722105</v>
      </c>
      <c r="CJ26" s="155">
        <f t="shared" si="18"/>
        <v>38725.679121664216</v>
      </c>
      <c r="CK26" s="104">
        <f t="shared" si="19"/>
        <v>0</v>
      </c>
      <c r="CL26" s="147">
        <f>CK26/VLOOKUP($T26,'USD Converstion'!$C$7:$D$174,2,FALSE)</f>
        <v>0</v>
      </c>
      <c r="CM26" s="108">
        <f t="shared" ca="1" si="20"/>
        <v>0</v>
      </c>
      <c r="CN26" s="155">
        <f t="shared" ca="1" si="21"/>
        <v>0</v>
      </c>
      <c r="CO26" s="155">
        <f t="shared" ca="1" si="22"/>
        <v>0</v>
      </c>
      <c r="CP26" s="109">
        <f>IF(CN760=0,0,AF760)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AT760</f>
        <v>0</v>
      </c>
      <c r="CU26" s="157"/>
      <c r="CV26" s="108">
        <f t="shared" si="24"/>
        <v>0</v>
      </c>
      <c r="CW26" s="108">
        <f t="shared" si="25"/>
        <v>0</v>
      </c>
      <c r="CX26" s="42">
        <f>IF(AY760&gt;0,1,0)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134120</v>
      </c>
      <c r="C27" s="87">
        <v>38668</v>
      </c>
      <c r="D27" s="87">
        <v>85207</v>
      </c>
      <c r="E27" s="88" t="s">
        <v>598</v>
      </c>
      <c r="F27" s="112" t="s">
        <v>567</v>
      </c>
      <c r="G27" s="87" t="s">
        <v>599</v>
      </c>
      <c r="H27" s="87" t="s">
        <v>558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E61</v>
      </c>
      <c r="O27" s="146">
        <v>43527</v>
      </c>
      <c r="P27" s="90">
        <f t="shared" si="1"/>
        <v>1.832876712328767</v>
      </c>
      <c r="Q27" s="91" t="str">
        <f t="shared" ca="1" si="2"/>
        <v/>
      </c>
      <c r="R27" s="42"/>
      <c r="S27" s="92" t="s">
        <v>404</v>
      </c>
      <c r="T27" s="92" t="s">
        <v>24</v>
      </c>
      <c r="U27" s="92">
        <v>59500</v>
      </c>
      <c r="V27" s="92">
        <v>9390.9090909090901</v>
      </c>
      <c r="W27" s="92"/>
      <c r="X27" s="92">
        <f t="shared" si="3"/>
        <v>68890.909090909088</v>
      </c>
      <c r="Y27" s="93" t="e">
        <f>VLOOKUP($B767,[12]Data!$B$12:$AV$5335,47,FALSE)</f>
        <v>#N/A</v>
      </c>
      <c r="Z27" s="93" t="e">
        <f>VLOOKUP($B767,[12]Data!$B$12:$AV$5335,41,FALSE)</f>
        <v>#N/A</v>
      </c>
      <c r="AA27" s="94">
        <f t="shared" ca="1" si="26"/>
        <v>116975</v>
      </c>
      <c r="AB27" s="94">
        <f t="shared" ca="1" si="27"/>
        <v>0.23258475968478876</v>
      </c>
      <c r="AC27" s="94"/>
      <c r="AD27" s="95">
        <f t="shared" ca="1" si="28"/>
        <v>116975.23258475968</v>
      </c>
      <c r="AE27" s="96">
        <f t="shared" ca="1" si="5"/>
        <v>0.6979777757091008</v>
      </c>
      <c r="AF27" s="147">
        <f>IF(LOWER(T27)="ILS",12,1)*X27/VLOOKUP($T27,CPC_USDConversion_xlTbl[[Currency2]:[Units/1 USD]],2,FALSE)</f>
        <v>94743.071055331122</v>
      </c>
      <c r="AG27" s="147">
        <f ca="1">IF(LOWER(T27)="ILS",12,1)*AD27/VLOOKUP($T27,CPC_USDConversion_xlTbl[[Currency2]:[Units/1 USD]],2,FALSE)</f>
        <v>160871.62905438041</v>
      </c>
      <c r="AH27" s="97">
        <f>AF27/VLOOKUP($S27,'CP$'!$B$5:$D$74,2,FALSE)</f>
        <v>120458.21995085765</v>
      </c>
      <c r="AI27" s="97">
        <f ca="1">AG27/VLOOKUP($S27,'CP$'!$B$5:$D$74,2,FALSE)</f>
        <v>204535.38037803487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 t="s">
        <v>600</v>
      </c>
      <c r="BB27" s="103" t="s">
        <v>562</v>
      </c>
      <c r="BC27" s="42"/>
      <c r="BD27" s="149">
        <v>35000</v>
      </c>
      <c r="BE27" s="149">
        <v>5000</v>
      </c>
      <c r="BF27" s="149"/>
      <c r="BG27" s="92">
        <f t="shared" si="9"/>
        <v>40000</v>
      </c>
      <c r="BH27" s="147">
        <f>IF(LOWER(T27)="ILS",12,1)*BG27/VLOOKUP($T27,CPC_USDConversion_xlTbl[[Currency2]:[Units/1 USD]],2,FALSE)</f>
        <v>55010.492563137625</v>
      </c>
      <c r="BI27" s="154">
        <f>BH27/VLOOKUP($S27,'CP$'!$B$5:$D$74,2,FALSE)</f>
        <v>69941.431483738939</v>
      </c>
      <c r="BJ27" s="104">
        <v>40000</v>
      </c>
      <c r="BK27" s="104">
        <v>65000</v>
      </c>
      <c r="BL27" s="105">
        <f t="shared" si="10"/>
        <v>0.863684349432568</v>
      </c>
      <c r="BM27" s="105">
        <f t="shared" si="11"/>
        <v>0.13631565056743203</v>
      </c>
      <c r="BN27" s="105">
        <f t="shared" si="12"/>
        <v>0</v>
      </c>
      <c r="BO27" s="105">
        <f t="shared" ca="1" si="13"/>
        <v>0.999998011675168</v>
      </c>
      <c r="BP27" s="105">
        <f t="shared" ca="1" si="14"/>
        <v>1.9883248320644198E-6</v>
      </c>
      <c r="BQ27" s="105">
        <f t="shared" ca="1" si="15"/>
        <v>0</v>
      </c>
      <c r="BR27" s="91">
        <v>3</v>
      </c>
      <c r="BS27" s="91">
        <v>2</v>
      </c>
      <c r="BT27" s="91">
        <v>3</v>
      </c>
      <c r="BU27" s="91">
        <f>Q767</f>
        <v>0</v>
      </c>
      <c r="BV27" s="91"/>
      <c r="BW27" s="91"/>
      <c r="BX27" s="91"/>
      <c r="BY27" s="91"/>
      <c r="BZ27" s="91" t="s">
        <v>563</v>
      </c>
      <c r="CA27" s="106" t="s">
        <v>601</v>
      </c>
      <c r="CB27" s="101">
        <v>1</v>
      </c>
      <c r="CC27" s="107">
        <f t="shared" si="16"/>
        <v>1</v>
      </c>
      <c r="CD27" s="107"/>
      <c r="CE27" s="152"/>
      <c r="CF27" s="68"/>
      <c r="CG27" s="149">
        <v>39224.390243902453</v>
      </c>
      <c r="CH27" s="147">
        <f>IF(LOWER(T27)="ILS",12,1)*CG27/VLOOKUP($T27,CPC_USDConversion_xlTbl[[Currency2]:[Units/1 USD]],2,FALSE)</f>
        <v>53943.825695145104</v>
      </c>
      <c r="CI27" s="155">
        <f t="shared" si="17"/>
        <v>94743.071055331122</v>
      </c>
      <c r="CJ27" s="155">
        <f t="shared" si="18"/>
        <v>40799.245360186018</v>
      </c>
      <c r="CK27" s="104">
        <f t="shared" si="19"/>
        <v>0</v>
      </c>
      <c r="CL27" s="147">
        <f>CK27/VLOOKUP($T27,'USD Converstion'!$C$7:$D$174,2,FALSE)</f>
        <v>0</v>
      </c>
      <c r="CM27" s="108">
        <f t="shared" ca="1" si="20"/>
        <v>1</v>
      </c>
      <c r="CN27" s="155">
        <f t="shared" ca="1" si="21"/>
        <v>160871.62905438041</v>
      </c>
      <c r="CO27" s="155">
        <f t="shared" ca="1" si="22"/>
        <v>94743.071055331122</v>
      </c>
      <c r="CP27" s="109">
        <f>IF(CN767=0,0,AF767)</f>
        <v>0</v>
      </c>
      <c r="CQ27" s="110" t="s">
        <v>588</v>
      </c>
      <c r="CR27" s="155">
        <f>AM27/VLOOKUP(T27,'USD Converstion'!$C$7:$D$174,2,FALSE)</f>
        <v>0</v>
      </c>
      <c r="CS27" s="156">
        <f t="shared" si="23"/>
        <v>0</v>
      </c>
      <c r="CT27" s="152">
        <f>AT767</f>
        <v>0</v>
      </c>
      <c r="CU27" s="157"/>
      <c r="CV27" s="108">
        <f t="shared" si="24"/>
        <v>0</v>
      </c>
      <c r="CW27" s="108">
        <f t="shared" si="25"/>
        <v>0</v>
      </c>
      <c r="CX27" s="42">
        <f>IF(AY767&gt;0,1,0)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105144</v>
      </c>
      <c r="C28" s="87">
        <v>92963</v>
      </c>
      <c r="D28" s="87"/>
      <c r="E28" s="88" t="s">
        <v>602</v>
      </c>
      <c r="F28" s="112" t="s">
        <v>603</v>
      </c>
      <c r="G28" s="87" t="s">
        <v>557</v>
      </c>
      <c r="H28" s="87" t="s">
        <v>558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39904</v>
      </c>
      <c r="P28" s="90">
        <f t="shared" si="1"/>
        <v>11.758904109589041</v>
      </c>
      <c r="Q28" s="91" t="str">
        <f t="shared" ca="1" si="2"/>
        <v/>
      </c>
      <c r="R28" s="42"/>
      <c r="S28" s="92" t="s">
        <v>404</v>
      </c>
      <c r="T28" s="92" t="s">
        <v>24</v>
      </c>
      <c r="U28" s="92">
        <v>137500</v>
      </c>
      <c r="V28" s="92">
        <v>23572.727272727268</v>
      </c>
      <c r="W28" s="92"/>
      <c r="X28" s="92">
        <f t="shared" si="3"/>
        <v>161072.72727272726</v>
      </c>
      <c r="Y28" s="93" t="e">
        <f>VLOOKUP($B771,[12]Data!$B$12:$AV$5335,47,FALSE)</f>
        <v>#N/A</v>
      </c>
      <c r="Z28" s="93"/>
      <c r="AA28" s="94">
        <f t="shared" ca="1" si="26"/>
        <v>142241</v>
      </c>
      <c r="AB28" s="94">
        <f t="shared" ca="1" si="27"/>
        <v>0.85846452919577598</v>
      </c>
      <c r="AC28" s="94"/>
      <c r="AD28" s="95">
        <f t="shared" ca="1" si="28"/>
        <v>142241.85846452918</v>
      </c>
      <c r="AE28" s="96">
        <f t="shared" ca="1" si="5"/>
        <v>-0.11690910762511508</v>
      </c>
      <c r="AF28" s="147">
        <f>IF(LOWER(T28)="ILS",12,1)*X28/VLOOKUP($T28,CPC_USDConversion_xlTbl[[Currency2]:[Units/1 USD]],2,FALSE)</f>
        <v>221517.25164401648</v>
      </c>
      <c r="AG28" s="147">
        <f ca="1">IF(LOWER(T28)="ILS",12,1)*AD28/VLOOKUP($T28,CPC_USDConversion_xlTbl[[Currency2]:[Units/1 USD]],2,FALSE)</f>
        <v>195619.86743074644</v>
      </c>
      <c r="AH28" s="97">
        <f>AF28/VLOOKUP($S28,'CP$'!$B$5:$D$74,2,FALSE)</f>
        <v>281641.42796111054</v>
      </c>
      <c r="AI28" s="97">
        <f ca="1">AG28/VLOOKUP($S28,'CP$'!$B$5:$D$74,2,FALSE)</f>
        <v>248714.97994791399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43957</v>
      </c>
      <c r="AW28" s="152">
        <v>19589.26213592233</v>
      </c>
      <c r="AX28" s="152"/>
      <c r="AY28" s="153"/>
      <c r="AZ28" s="42"/>
      <c r="BA28" s="102"/>
      <c r="BB28" s="103" t="s">
        <v>562</v>
      </c>
      <c r="BC28" s="42"/>
      <c r="BD28" s="149">
        <v>100000</v>
      </c>
      <c r="BE28" s="149">
        <v>25000</v>
      </c>
      <c r="BF28" s="149"/>
      <c r="BG28" s="92">
        <f t="shared" si="9"/>
        <v>125000</v>
      </c>
      <c r="BH28" s="147">
        <f>IF(LOWER(T28)="ILS",12,1)*BG28/VLOOKUP($T28,CPC_USDConversion_xlTbl[[Currency2]:[Units/1 USD]],2,FALSE)</f>
        <v>171907.78925980508</v>
      </c>
      <c r="BI28" s="154">
        <f>BH28/VLOOKUP($S28,'CP$'!$B$5:$D$74,2,FALSE)</f>
        <v>218566.97338668417</v>
      </c>
      <c r="BJ28" s="104">
        <v>80000</v>
      </c>
      <c r="BK28" s="104">
        <v>130000</v>
      </c>
      <c r="BL28" s="105">
        <f t="shared" si="10"/>
        <v>0.85365165368551754</v>
      </c>
      <c r="BM28" s="105">
        <f t="shared" si="11"/>
        <v>0.14634834631448243</v>
      </c>
      <c r="BN28" s="105">
        <f t="shared" si="12"/>
        <v>0</v>
      </c>
      <c r="BO28" s="105">
        <f t="shared" ca="1" si="13"/>
        <v>0.99999396475454938</v>
      </c>
      <c r="BP28" s="105">
        <f t="shared" ca="1" si="14"/>
        <v>6.0352454506902486E-6</v>
      </c>
      <c r="BQ28" s="105">
        <f t="shared" ca="1" si="15"/>
        <v>0</v>
      </c>
      <c r="BR28" s="91">
        <v>4</v>
      </c>
      <c r="BS28" s="91">
        <v>5</v>
      </c>
      <c r="BT28" s="91">
        <v>3</v>
      </c>
      <c r="BU28" s="91">
        <f>Q771</f>
        <v>0</v>
      </c>
      <c r="BV28" s="91"/>
      <c r="BW28" s="91"/>
      <c r="BX28" s="91"/>
      <c r="BY28" s="91"/>
      <c r="BZ28" s="91" t="s">
        <v>563</v>
      </c>
      <c r="CA28" s="106" t="s">
        <v>564</v>
      </c>
      <c r="CB28" s="101">
        <v>1</v>
      </c>
      <c r="CC28" s="107">
        <f t="shared" si="16"/>
        <v>1</v>
      </c>
      <c r="CD28" s="107"/>
      <c r="CE28" s="152">
        <v>58662.8</v>
      </c>
      <c r="CF28" s="68"/>
      <c r="CG28" s="149">
        <v>125078.04878048781</v>
      </c>
      <c r="CH28" s="147">
        <f>IF(LOWER(T28)="ILS",12,1)*CG28/VLOOKUP($T28,CPC_USDConversion_xlTbl[[Currency2]:[Units/1 USD]],2,FALSE)</f>
        <v>172015.12680626975</v>
      </c>
      <c r="CI28" s="155">
        <f t="shared" si="17"/>
        <v>221517.25164401648</v>
      </c>
      <c r="CJ28" s="155">
        <f t="shared" si="18"/>
        <v>49502.124837746727</v>
      </c>
      <c r="CK28" s="104">
        <f t="shared" si="19"/>
        <v>0</v>
      </c>
      <c r="CL28" s="147">
        <f>CK28/VLOOKUP($T28,'USD Converstion'!$C$7:$D$174,2,FALSE)</f>
        <v>0</v>
      </c>
      <c r="CM28" s="108">
        <f t="shared" ca="1" si="20"/>
        <v>0</v>
      </c>
      <c r="CN28" s="155">
        <f t="shared" ca="1" si="21"/>
        <v>0</v>
      </c>
      <c r="CO28" s="155">
        <f t="shared" ca="1" si="22"/>
        <v>0</v>
      </c>
      <c r="CP28" s="109">
        <f>IF(CN771=0,0,AF771)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AT771</f>
        <v>0</v>
      </c>
      <c r="CU28" s="157"/>
      <c r="CV28" s="108">
        <f t="shared" si="24"/>
        <v>0</v>
      </c>
      <c r="CW28" s="108">
        <f t="shared" si="25"/>
        <v>0</v>
      </c>
      <c r="CX28" s="42">
        <f>IF(AY771&gt;0,1,0)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129050</v>
      </c>
      <c r="C29" s="87">
        <v>40624</v>
      </c>
      <c r="D29" s="87">
        <v>82364</v>
      </c>
      <c r="E29" s="88" t="s">
        <v>604</v>
      </c>
      <c r="F29" s="112" t="s">
        <v>567</v>
      </c>
      <c r="G29" s="87" t="s">
        <v>557</v>
      </c>
      <c r="H29" s="87" t="s">
        <v>558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42205</v>
      </c>
      <c r="P29" s="90">
        <f t="shared" si="1"/>
        <v>5.4547945205479449</v>
      </c>
      <c r="Q29" s="91" t="str">
        <f t="shared" ca="1" si="2"/>
        <v/>
      </c>
      <c r="R29" s="42"/>
      <c r="S29" s="92" t="s">
        <v>404</v>
      </c>
      <c r="T29" s="92" t="s">
        <v>24</v>
      </c>
      <c r="U29" s="92">
        <v>81500</v>
      </c>
      <c r="V29" s="92">
        <v>13390.90909090909</v>
      </c>
      <c r="W29" s="92"/>
      <c r="X29" s="92">
        <f t="shared" si="3"/>
        <v>94890.909090909088</v>
      </c>
      <c r="Y29" s="93" t="e">
        <f>VLOOKUP($B774,[12]Data!$B$12:$AV$5335,47,FALSE)</f>
        <v>#N/A</v>
      </c>
      <c r="Z29" s="93"/>
      <c r="AA29" s="94">
        <f t="shared" ca="1" si="26"/>
        <v>45209</v>
      </c>
      <c r="AB29" s="94">
        <f t="shared" ca="1" si="27"/>
        <v>0.57634855185484146</v>
      </c>
      <c r="AC29" s="94"/>
      <c r="AD29" s="95">
        <f t="shared" ca="1" si="28"/>
        <v>45209.576348551855</v>
      </c>
      <c r="AE29" s="96">
        <f t="shared" ca="1" si="5"/>
        <v>-0.52356261751861433</v>
      </c>
      <c r="AF29" s="147">
        <f>IF(LOWER(T29)="ILS",12,1)*X29/VLOOKUP($T29,CPC_USDConversion_xlTbl[[Currency2]:[Units/1 USD]],2,FALSE)</f>
        <v>130499.89122137058</v>
      </c>
      <c r="AG29" s="147">
        <f ca="1">IF(LOWER(T29)="ILS",12,1)*AD29/VLOOKUP($T29,CPC_USDConversion_xlTbl[[Currency2]:[Units/1 USD]],2,FALSE)</f>
        <v>62175.026587615364</v>
      </c>
      <c r="AH29" s="97">
        <f>AF29/VLOOKUP($S29,'CP$'!$B$5:$D$74,2,FALSE)</f>
        <v>165920.15041528796</v>
      </c>
      <c r="AI29" s="97">
        <f ca="1">AG29/VLOOKUP($S29,'CP$'!$B$5:$D$74,2,FALSE)</f>
        <v>79050.562164777599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43615</v>
      </c>
      <c r="AW29" s="152">
        <v>9820.6310679611652</v>
      </c>
      <c r="AX29" s="152"/>
      <c r="AY29" s="153"/>
      <c r="AZ29" s="42"/>
      <c r="BA29" s="102" t="s">
        <v>605</v>
      </c>
      <c r="BB29" s="103" t="s">
        <v>562</v>
      </c>
      <c r="BC29" s="42"/>
      <c r="BD29" s="149">
        <v>56560</v>
      </c>
      <c r="BE29" s="149">
        <v>14140</v>
      </c>
      <c r="BF29" s="149"/>
      <c r="BG29" s="92">
        <f t="shared" si="9"/>
        <v>70700</v>
      </c>
      <c r="BH29" s="147">
        <f>IF(LOWER(T29)="ILS",12,1)*BG29/VLOOKUP($T29,CPC_USDConversion_xlTbl[[Currency2]:[Units/1 USD]],2,FALSE)</f>
        <v>97231.04560534576</v>
      </c>
      <c r="BI29" s="154">
        <f>BH29/VLOOKUP($S29,'CP$'!$B$5:$D$74,2,FALSE)</f>
        <v>123621.48014750857</v>
      </c>
      <c r="BJ29" s="104">
        <v>60000</v>
      </c>
      <c r="BK29" s="104">
        <v>95000</v>
      </c>
      <c r="BL29" s="105">
        <f t="shared" si="10"/>
        <v>0.85888101168806286</v>
      </c>
      <c r="BM29" s="105">
        <f t="shared" si="11"/>
        <v>0.14111898831193714</v>
      </c>
      <c r="BN29" s="105">
        <f t="shared" si="12"/>
        <v>0</v>
      </c>
      <c r="BO29" s="105">
        <f t="shared" ca="1" si="13"/>
        <v>0.99998725162679225</v>
      </c>
      <c r="BP29" s="105">
        <f t="shared" ca="1" si="14"/>
        <v>1.2748373207733078E-5</v>
      </c>
      <c r="BQ29" s="105">
        <f t="shared" ca="1" si="15"/>
        <v>0</v>
      </c>
      <c r="BR29" s="91">
        <v>4</v>
      </c>
      <c r="BS29" s="91">
        <v>3</v>
      </c>
      <c r="BT29" s="91">
        <v>3</v>
      </c>
      <c r="BU29" s="91">
        <f>Q774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7901.52</v>
      </c>
      <c r="CF29" s="68"/>
      <c r="CG29" s="149">
        <v>70443.902439024401</v>
      </c>
      <c r="CH29" s="147">
        <f>IF(LOWER(T29)="ILS",12,1)*CG29/VLOOKUP($T29,CPC_USDConversion_xlTbl[[Currency2]:[Units/1 USD]],2,FALSE)</f>
        <v>96878.844281008613</v>
      </c>
      <c r="CI29" s="155">
        <f t="shared" si="17"/>
        <v>130499.89122137058</v>
      </c>
      <c r="CJ29" s="155">
        <f t="shared" si="18"/>
        <v>33621.046940361965</v>
      </c>
      <c r="CK29" s="104">
        <f t="shared" si="19"/>
        <v>0</v>
      </c>
      <c r="CL29" s="147">
        <f>CK29/VLOOKUP($T29,'USD Converstion'!$C$7:$D$174,2,FALSE)</f>
        <v>0</v>
      </c>
      <c r="CM29" s="108">
        <f t="shared" ca="1" si="20"/>
        <v>0</v>
      </c>
      <c r="CN29" s="155">
        <f t="shared" ca="1" si="21"/>
        <v>0</v>
      </c>
      <c r="CO29" s="155">
        <f t="shared" ca="1" si="22"/>
        <v>0</v>
      </c>
      <c r="CP29" s="109">
        <f>IF(CN774=0,0,AF774)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AT774</f>
        <v>0</v>
      </c>
      <c r="CU29" s="157"/>
      <c r="CV29" s="108">
        <f t="shared" si="24"/>
        <v>0</v>
      </c>
      <c r="CW29" s="108">
        <f t="shared" si="25"/>
        <v>0</v>
      </c>
      <c r="CX29" s="42">
        <f>IF(AY774&gt;0,1,0)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119011</v>
      </c>
      <c r="C30" s="87">
        <v>64919</v>
      </c>
      <c r="D30" s="87">
        <v>123642</v>
      </c>
      <c r="E30" s="88" t="s">
        <v>606</v>
      </c>
      <c r="F30" s="112" t="s">
        <v>567</v>
      </c>
      <c r="G30" s="87" t="s">
        <v>599</v>
      </c>
      <c r="H30" s="87" t="s">
        <v>558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43394</v>
      </c>
      <c r="P30" s="90">
        <f t="shared" si="1"/>
        <v>2.1972602739726028</v>
      </c>
      <c r="Q30" s="91" t="str">
        <f t="shared" ca="1" si="2"/>
        <v/>
      </c>
      <c r="R30" s="42"/>
      <c r="S30" s="92" t="s">
        <v>404</v>
      </c>
      <c r="T30" s="92" t="s">
        <v>24</v>
      </c>
      <c r="U30" s="92">
        <v>69500</v>
      </c>
      <c r="V30" s="92">
        <v>11209.09090909091</v>
      </c>
      <c r="W30" s="92"/>
      <c r="X30" s="92">
        <f t="shared" si="3"/>
        <v>80709.090909090912</v>
      </c>
      <c r="Y30" s="93" t="e">
        <f>VLOOKUP($B779,[12]Data!$B$12:$AV$5335,47,FALSE)</f>
        <v>#N/A</v>
      </c>
      <c r="Z30" s="93" t="e">
        <f>VLOOKUP($B779,[12]Data!$B$12:$AV$5335,41,FALSE)</f>
        <v>#N/A</v>
      </c>
      <c r="AA30" s="94">
        <f t="shared" ca="1" si="26"/>
        <v>10857</v>
      </c>
      <c r="AB30" s="94">
        <f t="shared" ca="1" si="27"/>
        <v>0.17815866265079727</v>
      </c>
      <c r="AC30" s="94"/>
      <c r="AD30" s="95">
        <f t="shared" ca="1" si="28"/>
        <v>10857.178158662651</v>
      </c>
      <c r="AE30" s="96">
        <f t="shared" ca="1" si="5"/>
        <v>-0.86547763038376979</v>
      </c>
      <c r="AF30" s="147">
        <f>IF(LOWER(T30)="ILS",12,1)*X30/VLOOKUP($T30,CPC_USDConversion_xlTbl[[Currency2]:[Units/1 USD]],2,FALSE)</f>
        <v>110996.1711308036</v>
      </c>
      <c r="AG30" s="147">
        <f ca="1">IF(LOWER(T30)="ILS",12,1)*AD30/VLOOKUP($T30,CPC_USDConversion_xlTbl[[Currency2]:[Units/1 USD]],2,FALSE)</f>
        <v>14931.467958844301</v>
      </c>
      <c r="AH30" s="97">
        <f>AF30/VLOOKUP($S30,'CP$'!$B$5:$D$74,2,FALSE)</f>
        <v>141122.73379832596</v>
      </c>
      <c r="AI30" s="97">
        <f ca="1">AG30/VLOOKUP($S30,'CP$'!$B$5:$D$74,2,FALSE)</f>
        <v>18984.164557271266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 t="s">
        <v>587</v>
      </c>
      <c r="BB30" s="103" t="s">
        <v>562</v>
      </c>
      <c r="BC30" s="42"/>
      <c r="BD30" s="149">
        <v>35000</v>
      </c>
      <c r="BE30" s="149">
        <v>5000</v>
      </c>
      <c r="BF30" s="149"/>
      <c r="BG30" s="92">
        <f t="shared" si="9"/>
        <v>40000</v>
      </c>
      <c r="BH30" s="147">
        <f>IF(LOWER(T30)="ILS",12,1)*BG30/VLOOKUP($T30,CPC_USDConversion_xlTbl[[Currency2]:[Units/1 USD]],2,FALSE)</f>
        <v>55010.492563137625</v>
      </c>
      <c r="BI30" s="154">
        <f>BH30/VLOOKUP($S30,'CP$'!$B$5:$D$74,2,FALSE)</f>
        <v>69941.431483738939</v>
      </c>
      <c r="BJ30" s="104">
        <v>60000</v>
      </c>
      <c r="BK30" s="104">
        <v>95000</v>
      </c>
      <c r="BL30" s="105">
        <f t="shared" si="10"/>
        <v>0.86111736877675149</v>
      </c>
      <c r="BM30" s="105">
        <f t="shared" si="11"/>
        <v>0.13888263122324848</v>
      </c>
      <c r="BN30" s="105">
        <f t="shared" si="12"/>
        <v>0</v>
      </c>
      <c r="BO30" s="105">
        <f t="shared" ca="1" si="13"/>
        <v>0.9999835907028467</v>
      </c>
      <c r="BP30" s="105">
        <f t="shared" ca="1" si="14"/>
        <v>1.6409297153206357E-5</v>
      </c>
      <c r="BQ30" s="105">
        <f t="shared" ca="1" si="15"/>
        <v>0</v>
      </c>
      <c r="BR30" s="91">
        <v>4</v>
      </c>
      <c r="BS30" s="91">
        <v>4</v>
      </c>
      <c r="BT30" s="91">
        <v>3</v>
      </c>
      <c r="BU30" s="91">
        <f>Q779</f>
        <v>0</v>
      </c>
      <c r="BV30" s="91"/>
      <c r="BW30" s="91"/>
      <c r="BX30" s="91"/>
      <c r="BY30" s="91"/>
      <c r="BZ30" s="91" t="s">
        <v>563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47029.268292682929</v>
      </c>
      <c r="CH30" s="147">
        <f>IF(LOWER(T30)="ILS",12,1)*CG30/VLOOKUP($T30,CPC_USDConversion_xlTbl[[Currency2]:[Units/1 USD]],2,FALSE)</f>
        <v>64677.580341610963</v>
      </c>
      <c r="CI30" s="155">
        <f t="shared" si="17"/>
        <v>110996.1711308036</v>
      </c>
      <c r="CJ30" s="155">
        <f t="shared" si="18"/>
        <v>46318.59078919264</v>
      </c>
      <c r="CK30" s="104">
        <f t="shared" si="19"/>
        <v>0</v>
      </c>
      <c r="CL30" s="147">
        <f>CK30/VLOOKUP($T30,'USD Converstion'!$C$7:$D$174,2,FALSE)</f>
        <v>0</v>
      </c>
      <c r="CM30" s="108">
        <f t="shared" ca="1" si="20"/>
        <v>0</v>
      </c>
      <c r="CN30" s="155">
        <f t="shared" ca="1" si="21"/>
        <v>0</v>
      </c>
      <c r="CO30" s="155">
        <f t="shared" ca="1" si="22"/>
        <v>0</v>
      </c>
      <c r="CP30" s="109">
        <f>IF(CN779=0,0,AF779)</f>
        <v>0</v>
      </c>
      <c r="CQ30" s="110" t="s">
        <v>588</v>
      </c>
      <c r="CR30" s="155">
        <f>AM30/VLOOKUP(T30,'USD Converstion'!$C$7:$D$174,2,FALSE)</f>
        <v>0</v>
      </c>
      <c r="CS30" s="156">
        <f t="shared" si="23"/>
        <v>0</v>
      </c>
      <c r="CT30" s="152">
        <f>AT779</f>
        <v>0</v>
      </c>
      <c r="CU30" s="157"/>
      <c r="CV30" s="108">
        <f t="shared" si="24"/>
        <v>0</v>
      </c>
      <c r="CW30" s="108">
        <f t="shared" si="25"/>
        <v>0</v>
      </c>
      <c r="CX30" s="42">
        <f>IF(AY779&gt;0,1,0)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132391</v>
      </c>
      <c r="C31" s="87">
        <v>107249</v>
      </c>
      <c r="D31" s="87">
        <v>85660</v>
      </c>
      <c r="E31" s="88" t="s">
        <v>607</v>
      </c>
      <c r="F31" s="112" t="s">
        <v>567</v>
      </c>
      <c r="G31" s="87" t="s">
        <v>599</v>
      </c>
      <c r="H31" s="87" t="s">
        <v>558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43394</v>
      </c>
      <c r="P31" s="90">
        <f t="shared" si="1"/>
        <v>2.1972602739726028</v>
      </c>
      <c r="Q31" s="91" t="str">
        <f t="shared" ca="1" si="2"/>
        <v/>
      </c>
      <c r="R31" s="42"/>
      <c r="S31" s="92" t="s">
        <v>404</v>
      </c>
      <c r="T31" s="92" t="s">
        <v>24</v>
      </c>
      <c r="U31" s="92">
        <v>69500</v>
      </c>
      <c r="V31" s="92">
        <v>11209.09090909091</v>
      </c>
      <c r="W31" s="92"/>
      <c r="X31" s="92">
        <f t="shared" si="3"/>
        <v>80709.090909090912</v>
      </c>
      <c r="Y31" s="93" t="e">
        <f>VLOOKUP($B784,[12]Data!$B$12:$AV$5335,47,FALSE)</f>
        <v>#N/A</v>
      </c>
      <c r="Z31" s="93" t="e">
        <f>VLOOKUP($B784,[12]Data!$B$12:$AV$5335,41,FALSE)</f>
        <v>#N/A</v>
      </c>
      <c r="AA31" s="94">
        <f t="shared" ca="1" si="26"/>
        <v>5887</v>
      </c>
      <c r="AB31" s="94">
        <f t="shared" ca="1" si="27"/>
        <v>0.64518900186947892</v>
      </c>
      <c r="AC31" s="94"/>
      <c r="AD31" s="95">
        <f t="shared" ca="1" si="28"/>
        <v>5887.6451890018698</v>
      </c>
      <c r="AE31" s="96">
        <f t="shared" ca="1" si="5"/>
        <v>-0.92705102829576413</v>
      </c>
      <c r="AF31" s="147">
        <f>IF(LOWER(T31)="ILS",12,1)*X31/VLOOKUP($T31,CPC_USDConversion_xlTbl[[Currency2]:[Units/1 USD]],2,FALSE)</f>
        <v>110996.1711308036</v>
      </c>
      <c r="AG31" s="147">
        <f ca="1">IF(LOWER(T31)="ILS",12,1)*AD31/VLOOKUP($T31,CPC_USDConversion_xlTbl[[Currency2]:[Units/1 USD]],2,FALSE)</f>
        <v>8097.0565470995098</v>
      </c>
      <c r="AH31" s="97">
        <f>AF31/VLOOKUP($S31,'CP$'!$B$5:$D$74,2,FALSE)</f>
        <v>141122.73379832596</v>
      </c>
      <c r="AI31" s="97">
        <f ca="1">AG31/VLOOKUP($S31,'CP$'!$B$5:$D$74,2,FALSE)</f>
        <v>10294.758314678487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 t="s">
        <v>608</v>
      </c>
      <c r="BB31" s="103" t="s">
        <v>562</v>
      </c>
      <c r="BC31" s="42"/>
      <c r="BD31" s="149">
        <v>35000</v>
      </c>
      <c r="BE31" s="149">
        <v>5000</v>
      </c>
      <c r="BF31" s="149"/>
      <c r="BG31" s="92">
        <f t="shared" si="9"/>
        <v>40000</v>
      </c>
      <c r="BH31" s="147">
        <f>IF(LOWER(T31)="ILS",12,1)*BG31/VLOOKUP($T31,CPC_USDConversion_xlTbl[[Currency2]:[Units/1 USD]],2,FALSE)</f>
        <v>55010.492563137625</v>
      </c>
      <c r="BI31" s="154">
        <f>BH31/VLOOKUP($S31,'CP$'!$B$5:$D$74,2,FALSE)</f>
        <v>69941.431483738939</v>
      </c>
      <c r="BJ31" s="104">
        <v>60000</v>
      </c>
      <c r="BK31" s="104">
        <v>95000</v>
      </c>
      <c r="BL31" s="105">
        <f t="shared" si="10"/>
        <v>0.86111736877675149</v>
      </c>
      <c r="BM31" s="105">
        <f t="shared" si="11"/>
        <v>0.13888263122324848</v>
      </c>
      <c r="BN31" s="105">
        <f t="shared" si="12"/>
        <v>0</v>
      </c>
      <c r="BO31" s="105">
        <f t="shared" ca="1" si="13"/>
        <v>0.99989041646003485</v>
      </c>
      <c r="BP31" s="105">
        <f t="shared" ca="1" si="14"/>
        <v>1.0958353996512781E-4</v>
      </c>
      <c r="BQ31" s="105">
        <f t="shared" ca="1" si="15"/>
        <v>0</v>
      </c>
      <c r="BR31" s="91">
        <v>3</v>
      </c>
      <c r="BS31" s="91">
        <v>3</v>
      </c>
      <c r="BT31" s="91">
        <v>3</v>
      </c>
      <c r="BU31" s="91">
        <f>Q784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1</v>
      </c>
      <c r="CD31" s="107"/>
      <c r="CE31" s="152"/>
      <c r="CF31" s="68"/>
      <c r="CG31" s="149">
        <v>47029.268292682929</v>
      </c>
      <c r="CH31" s="147">
        <f>IF(LOWER(T31)="ILS",12,1)*CG31/VLOOKUP($T31,CPC_USDConversion_xlTbl[[Currency2]:[Units/1 USD]],2,FALSE)</f>
        <v>64677.580341610963</v>
      </c>
      <c r="CI31" s="155">
        <f t="shared" si="17"/>
        <v>110996.1711308036</v>
      </c>
      <c r="CJ31" s="155">
        <f t="shared" si="18"/>
        <v>46318.59078919264</v>
      </c>
      <c r="CK31" s="104">
        <f t="shared" si="19"/>
        <v>0</v>
      </c>
      <c r="CL31" s="147">
        <f>CK31/VLOOKUP($T31,'USD Converstion'!$C$7:$D$174,2,FALSE)</f>
        <v>0</v>
      </c>
      <c r="CM31" s="108">
        <f t="shared" ca="1" si="20"/>
        <v>0</v>
      </c>
      <c r="CN31" s="155">
        <f t="shared" ca="1" si="21"/>
        <v>0</v>
      </c>
      <c r="CO31" s="155">
        <f t="shared" ca="1" si="22"/>
        <v>0</v>
      </c>
      <c r="CP31" s="109">
        <f>IF(CN784=0,0,AF784)</f>
        <v>0</v>
      </c>
      <c r="CQ31" s="110" t="s">
        <v>588</v>
      </c>
      <c r="CR31" s="155">
        <f>AM31/VLOOKUP(T31,'USD Converstion'!$C$7:$D$174,2,FALSE)</f>
        <v>0</v>
      </c>
      <c r="CS31" s="156">
        <f t="shared" si="23"/>
        <v>0</v>
      </c>
      <c r="CT31" s="152">
        <f>AT784</f>
        <v>0</v>
      </c>
      <c r="CU31" s="157"/>
      <c r="CV31" s="108">
        <f t="shared" si="24"/>
        <v>0</v>
      </c>
      <c r="CW31" s="108">
        <f t="shared" si="25"/>
        <v>0</v>
      </c>
      <c r="CX31" s="42">
        <f>IF(AY784&gt;0,1,0)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101927</v>
      </c>
      <c r="C32" s="87">
        <v>29568</v>
      </c>
      <c r="D32" s="87">
        <v>100489</v>
      </c>
      <c r="E32" s="88" t="s">
        <v>609</v>
      </c>
      <c r="F32" s="112" t="s">
        <v>610</v>
      </c>
      <c r="G32" s="87" t="s">
        <v>557</v>
      </c>
      <c r="H32" s="87" t="s">
        <v>558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E41</v>
      </c>
      <c r="O32" s="146">
        <v>42200</v>
      </c>
      <c r="P32" s="90">
        <f t="shared" si="1"/>
        <v>5.4684931506849317</v>
      </c>
      <c r="Q32" s="91" t="str">
        <f t="shared" ca="1" si="2"/>
        <v/>
      </c>
      <c r="R32" s="42"/>
      <c r="S32" s="92" t="s">
        <v>404</v>
      </c>
      <c r="T32" s="92" t="s">
        <v>24</v>
      </c>
      <c r="U32" s="92">
        <v>104500</v>
      </c>
      <c r="V32" s="92">
        <v>17572.727272727268</v>
      </c>
      <c r="W32" s="92"/>
      <c r="X32" s="92">
        <f t="shared" si="3"/>
        <v>122072.72727272726</v>
      </c>
      <c r="Y32" s="93" t="e">
        <f>VLOOKUP($B787,[12]Data!$B$12:$AV$5335,47,FALSE)</f>
        <v>#N/A</v>
      </c>
      <c r="Z32" s="93"/>
      <c r="AA32" s="94">
        <f t="shared" ca="1" si="26"/>
        <v>15186</v>
      </c>
      <c r="AB32" s="94">
        <f t="shared" ca="1" si="27"/>
        <v>0.63115518687639993</v>
      </c>
      <c r="AC32" s="94"/>
      <c r="AD32" s="95">
        <f t="shared" ca="1" si="28"/>
        <v>15186.631155186877</v>
      </c>
      <c r="AE32" s="96">
        <f t="shared" ca="1" si="5"/>
        <v>-0.87559357856191866</v>
      </c>
      <c r="AF32" s="147">
        <f>IF(LOWER(T32)="ILS",12,1)*X32/VLOOKUP($T32,CPC_USDConversion_xlTbl[[Currency2]:[Units/1 USD]],2,FALSE)</f>
        <v>167882.02139495726</v>
      </c>
      <c r="AG32" s="147">
        <f ca="1">IF(LOWER(T32)="ILS",12,1)*AD32/VLOOKUP($T32,CPC_USDConversion_xlTbl[[Currency2]:[Units/1 USD]],2,FALSE)</f>
        <v>20885.601505538049</v>
      </c>
      <c r="AH32" s="97">
        <f>AF32/VLOOKUP($S32,'CP$'!$B$5:$D$74,2,FALSE)</f>
        <v>213448.53226446506</v>
      </c>
      <c r="AI32" s="97">
        <f ca="1">AG32/VLOOKUP($S32,'CP$'!$B$5:$D$74,2,FALSE)</f>
        <v>26554.368060232951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19589.26213592233</v>
      </c>
      <c r="AX32" s="152"/>
      <c r="AY32" s="153"/>
      <c r="AZ32" s="42"/>
      <c r="BA32" s="102"/>
      <c r="BB32" s="103" t="s">
        <v>562</v>
      </c>
      <c r="BC32" s="42"/>
      <c r="BD32" s="149">
        <v>71000</v>
      </c>
      <c r="BE32" s="149">
        <v>17750</v>
      </c>
      <c r="BF32" s="149"/>
      <c r="BG32" s="92">
        <f t="shared" si="9"/>
        <v>88750</v>
      </c>
      <c r="BH32" s="147">
        <f>IF(LOWER(T32)="ILS",12,1)*BG32/VLOOKUP($T32,CPC_USDConversion_xlTbl[[Currency2]:[Units/1 USD]],2,FALSE)</f>
        <v>122054.53037446161</v>
      </c>
      <c r="BI32" s="154">
        <f>BH32/VLOOKUP($S32,'CP$'!$B$5:$D$74,2,FALSE)</f>
        <v>155182.55110454577</v>
      </c>
      <c r="BJ32" s="104">
        <v>80000</v>
      </c>
      <c r="BK32" s="104">
        <v>130000</v>
      </c>
      <c r="BL32" s="105">
        <f t="shared" si="10"/>
        <v>0.85604706583258872</v>
      </c>
      <c r="BM32" s="105">
        <f t="shared" si="11"/>
        <v>0.14395293416741137</v>
      </c>
      <c r="BN32" s="105">
        <f t="shared" si="12"/>
        <v>0</v>
      </c>
      <c r="BO32" s="105">
        <f t="shared" ca="1" si="13"/>
        <v>0.99995844007927581</v>
      </c>
      <c r="BP32" s="105">
        <f t="shared" ca="1" si="14"/>
        <v>4.155992072414518E-5</v>
      </c>
      <c r="BQ32" s="105">
        <f t="shared" ca="1" si="15"/>
        <v>0</v>
      </c>
      <c r="BR32" s="91">
        <v>4</v>
      </c>
      <c r="BS32" s="91">
        <v>4</v>
      </c>
      <c r="BT32" s="91">
        <v>3</v>
      </c>
      <c r="BU32" s="91">
        <f>Q787</f>
        <v>0</v>
      </c>
      <c r="BV32" s="91"/>
      <c r="BW32" s="91"/>
      <c r="BX32" s="91"/>
      <c r="BY32" s="91"/>
      <c r="BZ32" s="91" t="s">
        <v>563</v>
      </c>
      <c r="CA32" s="106" t="s">
        <v>570</v>
      </c>
      <c r="CB32" s="101">
        <v>1</v>
      </c>
      <c r="CC32" s="107">
        <f t="shared" si="16"/>
        <v>1</v>
      </c>
      <c r="CD32" s="107"/>
      <c r="CE32" s="152">
        <v>46690.8</v>
      </c>
      <c r="CF32" s="68"/>
      <c r="CG32" s="149">
        <v>92882.926829268297</v>
      </c>
      <c r="CH32" s="147">
        <f>IF(LOWER(T32)="ILS",12,1)*CG32/VLOOKUP($T32,CPC_USDConversion_xlTbl[[Currency2]:[Units/1 USD]],2,FALSE)</f>
        <v>127738.38888959801</v>
      </c>
      <c r="CI32" s="155">
        <f t="shared" si="17"/>
        <v>167882.02139495726</v>
      </c>
      <c r="CJ32" s="155">
        <f t="shared" si="18"/>
        <v>40143.632505359259</v>
      </c>
      <c r="CK32" s="104">
        <f t="shared" si="19"/>
        <v>0</v>
      </c>
      <c r="CL32" s="147">
        <f>CK32/VLOOKUP($T32,'USD Converstion'!$C$7:$D$174,2,FALSE)</f>
        <v>0</v>
      </c>
      <c r="CM32" s="108">
        <f t="shared" ca="1" si="20"/>
        <v>0</v>
      </c>
      <c r="CN32" s="155">
        <f t="shared" ca="1" si="21"/>
        <v>0</v>
      </c>
      <c r="CO32" s="155">
        <f t="shared" ca="1" si="22"/>
        <v>0</v>
      </c>
      <c r="CP32" s="109">
        <f>IF(CN787=0,0,AF787)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AT787</f>
        <v>0</v>
      </c>
      <c r="CU32" s="157"/>
      <c r="CV32" s="108">
        <f t="shared" si="24"/>
        <v>0</v>
      </c>
      <c r="CW32" s="108">
        <f t="shared" si="25"/>
        <v>0</v>
      </c>
      <c r="CX32" s="42">
        <f>IF(AY787&gt;0,1,0)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118095</v>
      </c>
      <c r="C33" s="87">
        <v>40385</v>
      </c>
      <c r="D33" s="87">
        <v>112023</v>
      </c>
      <c r="E33" s="88" t="s">
        <v>611</v>
      </c>
      <c r="F33" s="112" t="s">
        <v>567</v>
      </c>
      <c r="G33" s="87" t="s">
        <v>557</v>
      </c>
      <c r="H33" s="87" t="s">
        <v>558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E41</v>
      </c>
      <c r="O33" s="146">
        <v>43745</v>
      </c>
      <c r="P33" s="90">
        <f t="shared" si="1"/>
        <v>1.2356164383561643</v>
      </c>
      <c r="Q33" s="91" t="str">
        <f t="shared" ca="1" si="2"/>
        <v/>
      </c>
      <c r="R33" s="42"/>
      <c r="S33" s="92" t="s">
        <v>404</v>
      </c>
      <c r="T33" s="92" t="s">
        <v>24</v>
      </c>
      <c r="U33" s="92">
        <v>94500</v>
      </c>
      <c r="V33" s="92">
        <v>15754.54545454545</v>
      </c>
      <c r="W33" s="92"/>
      <c r="X33" s="92">
        <f t="shared" si="3"/>
        <v>110254.54545454546</v>
      </c>
      <c r="Y33" s="93" t="e">
        <f>VLOOKUP($B805,[12]Data!$B$12:$AV$5335,47,FALSE)</f>
        <v>#N/A</v>
      </c>
      <c r="Z33" s="93"/>
      <c r="AA33" s="94">
        <f t="shared" ca="1" si="26"/>
        <v>22535</v>
      </c>
      <c r="AB33" s="94">
        <f t="shared" ca="1" si="27"/>
        <v>0.28803446348613482</v>
      </c>
      <c r="AC33" s="94"/>
      <c r="AD33" s="95">
        <f t="shared" ca="1" si="28"/>
        <v>22535.288034463487</v>
      </c>
      <c r="AE33" s="96">
        <f t="shared" ca="1" si="5"/>
        <v>-0.79560672132330279</v>
      </c>
      <c r="AF33" s="147">
        <f>IF(LOWER(T33)="ILS",12,1)*X33/VLOOKUP($T33,CPC_USDConversion_xlTbl[[Currency2]:[Units/1 USD]],2,FALSE)</f>
        <v>151628.9213194848</v>
      </c>
      <c r="AG33" s="147">
        <f ca="1">IF(LOWER(T33)="ILS",12,1)*AD33/VLOOKUP($T33,CPC_USDConversion_xlTbl[[Currency2]:[Units/1 USD]],2,FALSE)</f>
        <v>30991.932370700451</v>
      </c>
      <c r="AH33" s="97">
        <f>AF33/VLOOKUP($S33,'CP$'!$B$5:$D$74,2,FALSE)</f>
        <v>192784.01841699678</v>
      </c>
      <c r="AI33" s="97">
        <f ca="1">AG33/VLOOKUP($S33,'CP$'!$B$5:$D$74,2,FALSE)</f>
        <v>39403.757600718745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 t="s">
        <v>612</v>
      </c>
      <c r="BB33" s="103" t="s">
        <v>562</v>
      </c>
      <c r="BC33" s="42"/>
      <c r="BD33" s="149">
        <v>68000</v>
      </c>
      <c r="BE33" s="149">
        <v>17000</v>
      </c>
      <c r="BF33" s="149"/>
      <c r="BG33" s="92">
        <f t="shared" si="9"/>
        <v>85000</v>
      </c>
      <c r="BH33" s="147">
        <f>IF(LOWER(T33)="ILS",12,1)*BG33/VLOOKUP($T33,CPC_USDConversion_xlTbl[[Currency2]:[Units/1 USD]],2,FALSE)</f>
        <v>116897.29669666746</v>
      </c>
      <c r="BI33" s="154">
        <f>BH33/VLOOKUP($S33,'CP$'!$B$5:$D$74,2,FALSE)</f>
        <v>148625.54190294523</v>
      </c>
      <c r="BJ33" s="104">
        <v>80000</v>
      </c>
      <c r="BK33" s="104">
        <v>130000</v>
      </c>
      <c r="BL33" s="105">
        <f t="shared" si="10"/>
        <v>0.85710751978891819</v>
      </c>
      <c r="BM33" s="105">
        <f t="shared" si="11"/>
        <v>0.14289248021108175</v>
      </c>
      <c r="BN33" s="105">
        <f t="shared" si="12"/>
        <v>0</v>
      </c>
      <c r="BO33" s="105">
        <f t="shared" ca="1" si="13"/>
        <v>0.99998721851422323</v>
      </c>
      <c r="BP33" s="105">
        <f t="shared" ca="1" si="14"/>
        <v>1.2781485776691217E-5</v>
      </c>
      <c r="BQ33" s="105">
        <f t="shared" ca="1" si="15"/>
        <v>0</v>
      </c>
      <c r="BR33" s="91"/>
      <c r="BS33" s="91"/>
      <c r="BT33" s="91">
        <v>3</v>
      </c>
      <c r="BU33" s="91">
        <f>Q805</f>
        <v>0</v>
      </c>
      <c r="BV33" s="91"/>
      <c r="BW33" s="91"/>
      <c r="BX33" s="91"/>
      <c r="BY33" s="91"/>
      <c r="BZ33" s="91" t="s">
        <v>563</v>
      </c>
      <c r="CA33" s="106" t="s">
        <v>570</v>
      </c>
      <c r="CB33" s="101">
        <v>1</v>
      </c>
      <c r="CC33" s="107">
        <f t="shared" si="16"/>
        <v>1</v>
      </c>
      <c r="CD33" s="107"/>
      <c r="CE33" s="152"/>
      <c r="CF33" s="68"/>
      <c r="CG33" s="149">
        <v>83126.829268292684</v>
      </c>
      <c r="CH33" s="147">
        <f>IF(LOWER(T33)="ILS",12,1)*CG33/VLOOKUP($T33,CPC_USDConversion_xlTbl[[Currency2]:[Units/1 USD]],2,FALSE)</f>
        <v>114321.19558151565</v>
      </c>
      <c r="CI33" s="155">
        <f t="shared" si="17"/>
        <v>151628.9213194848</v>
      </c>
      <c r="CJ33" s="155">
        <f t="shared" si="18"/>
        <v>37307.725737969144</v>
      </c>
      <c r="CK33" s="104">
        <f t="shared" si="19"/>
        <v>0</v>
      </c>
      <c r="CL33" s="147">
        <f>CK33/VLOOKUP($T33,'USD Converstion'!$C$7:$D$174,2,FALSE)</f>
        <v>0</v>
      </c>
      <c r="CM33" s="108">
        <f t="shared" ca="1" si="20"/>
        <v>0</v>
      </c>
      <c r="CN33" s="155">
        <f t="shared" ca="1" si="21"/>
        <v>0</v>
      </c>
      <c r="CO33" s="155">
        <f t="shared" ca="1" si="22"/>
        <v>0</v>
      </c>
      <c r="CP33" s="109">
        <f>IF(CN805=0,0,AF805)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AT805</f>
        <v>0</v>
      </c>
      <c r="CU33" s="157"/>
      <c r="CV33" s="108">
        <f t="shared" si="24"/>
        <v>0</v>
      </c>
      <c r="CW33" s="108">
        <f t="shared" si="25"/>
        <v>0</v>
      </c>
      <c r="CX33" s="42">
        <f>IF(AY805&gt;0,1,0)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100284</v>
      </c>
      <c r="C34" s="87">
        <v>36104</v>
      </c>
      <c r="D34" s="87">
        <v>28181</v>
      </c>
      <c r="E34" s="88" t="s">
        <v>613</v>
      </c>
      <c r="F34" s="112" t="s">
        <v>567</v>
      </c>
      <c r="G34" s="87" t="s">
        <v>599</v>
      </c>
      <c r="H34" s="87" t="s">
        <v>558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43394</v>
      </c>
      <c r="P34" s="90">
        <f t="shared" si="1"/>
        <v>2.1972602739726028</v>
      </c>
      <c r="Q34" s="91" t="str">
        <f t="shared" ca="1" si="2"/>
        <v/>
      </c>
      <c r="R34" s="42"/>
      <c r="S34" s="92" t="s">
        <v>404</v>
      </c>
      <c r="T34" s="92" t="s">
        <v>24</v>
      </c>
      <c r="U34" s="92">
        <v>69500</v>
      </c>
      <c r="V34" s="92">
        <v>11209.09090909091</v>
      </c>
      <c r="W34" s="92"/>
      <c r="X34" s="92">
        <f t="shared" si="3"/>
        <v>80709.090909090912</v>
      </c>
      <c r="Y34" s="93" t="e">
        <f>VLOOKUP($B811,[12]Data!$B$12:$AV$5335,47,FALSE)</f>
        <v>#N/A</v>
      </c>
      <c r="Z34" s="93" t="e">
        <f>VLOOKUP($B811,[12]Data!$B$12:$AV$5335,41,FALSE)</f>
        <v>#N/A</v>
      </c>
      <c r="AA34" s="94">
        <f t="shared" ca="1" si="26"/>
        <v>103889</v>
      </c>
      <c r="AB34" s="94">
        <f t="shared" ca="1" si="27"/>
        <v>0.16348786187802977</v>
      </c>
      <c r="AC34" s="94"/>
      <c r="AD34" s="95">
        <f t="shared" ca="1" si="28"/>
        <v>103889.16348786188</v>
      </c>
      <c r="AE34" s="96">
        <f t="shared" ca="1" si="5"/>
        <v>0.28720522456237951</v>
      </c>
      <c r="AF34" s="147">
        <f>IF(LOWER(T34)="ILS",12,1)*X34/VLOOKUP($T34,CPC_USDConversion_xlTbl[[Currency2]:[Units/1 USD]],2,FALSE)</f>
        <v>110996.1711308036</v>
      </c>
      <c r="AG34" s="147">
        <f ca="1">IF(LOWER(T34)="ILS",12,1)*AD34/VLOOKUP($T34,CPC_USDConversion_xlTbl[[Currency2]:[Units/1 USD]],2,FALSE)</f>
        <v>142874.85138599039</v>
      </c>
      <c r="AH34" s="97">
        <f>AF34/VLOOKUP($S34,'CP$'!$B$5:$D$74,2,FALSE)</f>
        <v>141122.73379832596</v>
      </c>
      <c r="AI34" s="97">
        <f ca="1">AG34/VLOOKUP($S34,'CP$'!$B$5:$D$74,2,FALSE)</f>
        <v>181653.92024973113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 t="s">
        <v>614</v>
      </c>
      <c r="BB34" s="103" t="s">
        <v>562</v>
      </c>
      <c r="BC34" s="42"/>
      <c r="BD34" s="149">
        <v>35000</v>
      </c>
      <c r="BE34" s="149">
        <v>5000</v>
      </c>
      <c r="BF34" s="149"/>
      <c r="BG34" s="92">
        <f t="shared" si="9"/>
        <v>40000</v>
      </c>
      <c r="BH34" s="147">
        <f>IF(LOWER(T34)="ILS",12,1)*BG34/VLOOKUP($T34,CPC_USDConversion_xlTbl[[Currency2]:[Units/1 USD]],2,FALSE)</f>
        <v>55010.492563137625</v>
      </c>
      <c r="BI34" s="154">
        <f>BH34/VLOOKUP($S34,'CP$'!$B$5:$D$74,2,FALSE)</f>
        <v>69941.431483738939</v>
      </c>
      <c r="BJ34" s="104">
        <v>60000</v>
      </c>
      <c r="BK34" s="104">
        <v>95000</v>
      </c>
      <c r="BL34" s="105">
        <f t="shared" si="10"/>
        <v>0.86111736877675149</v>
      </c>
      <c r="BM34" s="105">
        <f t="shared" si="11"/>
        <v>0.13888263122324848</v>
      </c>
      <c r="BN34" s="105">
        <f t="shared" si="12"/>
        <v>0</v>
      </c>
      <c r="BO34" s="105">
        <f t="shared" ca="1" si="13"/>
        <v>0.99999842632420566</v>
      </c>
      <c r="BP34" s="105">
        <f t="shared" ca="1" si="14"/>
        <v>1.5736757943684015E-6</v>
      </c>
      <c r="BQ34" s="105">
        <f t="shared" ca="1" si="15"/>
        <v>0</v>
      </c>
      <c r="BR34" s="91">
        <v>3</v>
      </c>
      <c r="BS34" s="91">
        <v>3</v>
      </c>
      <c r="BT34" s="91">
        <v>3</v>
      </c>
      <c r="BU34" s="91">
        <f>Q811</f>
        <v>0</v>
      </c>
      <c r="BV34" s="91"/>
      <c r="BW34" s="91"/>
      <c r="BX34" s="91"/>
      <c r="BY34" s="91"/>
      <c r="BZ34" s="91" t="s">
        <v>563</v>
      </c>
      <c r="CA34" s="106" t="s">
        <v>568</v>
      </c>
      <c r="CB34" s="101">
        <v>1</v>
      </c>
      <c r="CC34" s="107">
        <f t="shared" si="16"/>
        <v>1</v>
      </c>
      <c r="CD34" s="107"/>
      <c r="CE34" s="152"/>
      <c r="CF34" s="68"/>
      <c r="CG34" s="149">
        <v>47029.268292682929</v>
      </c>
      <c r="CH34" s="147">
        <f>IF(LOWER(T34)="ILS",12,1)*CG34/VLOOKUP($T34,CPC_USDConversion_xlTbl[[Currency2]:[Units/1 USD]],2,FALSE)</f>
        <v>64677.580341610963</v>
      </c>
      <c r="CI34" s="155">
        <f t="shared" si="17"/>
        <v>110996.1711308036</v>
      </c>
      <c r="CJ34" s="155">
        <f t="shared" si="18"/>
        <v>46318.59078919264</v>
      </c>
      <c r="CK34" s="104">
        <f t="shared" si="19"/>
        <v>0</v>
      </c>
      <c r="CL34" s="147">
        <f>CK34/VLOOKUP($T34,'USD Converstion'!$C$7:$D$174,2,FALSE)</f>
        <v>0</v>
      </c>
      <c r="CM34" s="108">
        <f t="shared" ca="1" si="20"/>
        <v>1</v>
      </c>
      <c r="CN34" s="155">
        <f t="shared" ca="1" si="21"/>
        <v>142874.85138599039</v>
      </c>
      <c r="CO34" s="155">
        <f t="shared" ca="1" si="22"/>
        <v>110996.1711308036</v>
      </c>
      <c r="CP34" s="109">
        <f>IF(CN811=0,0,AF811)</f>
        <v>0</v>
      </c>
      <c r="CQ34" s="110" t="s">
        <v>588</v>
      </c>
      <c r="CR34" s="155">
        <f>AM34/VLOOKUP(T34,'USD Converstion'!$C$7:$D$174,2,FALSE)</f>
        <v>0</v>
      </c>
      <c r="CS34" s="156">
        <f t="shared" si="23"/>
        <v>0</v>
      </c>
      <c r="CT34" s="152">
        <f>AT811</f>
        <v>0</v>
      </c>
      <c r="CU34" s="157"/>
      <c r="CV34" s="108">
        <f t="shared" si="24"/>
        <v>0</v>
      </c>
      <c r="CW34" s="108">
        <f t="shared" si="25"/>
        <v>0</v>
      </c>
      <c r="CX34" s="42">
        <f>IF(AY811&gt;0,1,0)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133121</v>
      </c>
      <c r="C35" s="87">
        <v>85768</v>
      </c>
      <c r="D35" s="87">
        <v>38584</v>
      </c>
      <c r="E35" s="88" t="s">
        <v>615</v>
      </c>
      <c r="F35" s="112" t="s">
        <v>567</v>
      </c>
      <c r="G35" s="87" t="s">
        <v>557</v>
      </c>
      <c r="H35" s="87" t="s">
        <v>558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42969</v>
      </c>
      <c r="P35" s="90">
        <f t="shared" si="1"/>
        <v>3.3616438356164382</v>
      </c>
      <c r="Q35" s="91" t="str">
        <f t="shared" ca="1" si="2"/>
        <v/>
      </c>
      <c r="R35" s="42"/>
      <c r="S35" s="92" t="s">
        <v>404</v>
      </c>
      <c r="T35" s="92" t="s">
        <v>24</v>
      </c>
      <c r="U35" s="92">
        <v>89000</v>
      </c>
      <c r="V35" s="92">
        <v>14754.54545454545</v>
      </c>
      <c r="W35" s="92"/>
      <c r="X35" s="92">
        <f t="shared" si="3"/>
        <v>103754.54545454546</v>
      </c>
      <c r="Y35" s="93" t="e">
        <f>VLOOKUP($B821,[12]Data!$B$12:$AV$5335,47,FALSE)</f>
        <v>#N/A</v>
      </c>
      <c r="Z35" s="93"/>
      <c r="AA35" s="94">
        <f t="shared" ca="1" si="26"/>
        <v>101345</v>
      </c>
      <c r="AB35" s="94">
        <f t="shared" ca="1" si="27"/>
        <v>0.29287376544725507</v>
      </c>
      <c r="AC35" s="94"/>
      <c r="AD35" s="95">
        <f t="shared" ca="1" si="28"/>
        <v>101345.29287376544</v>
      </c>
      <c r="AE35" s="96">
        <f t="shared" ca="1" si="5"/>
        <v>-2.3220694285972288E-2</v>
      </c>
      <c r="AF35" s="147">
        <f>IF(LOWER(T35)="ILS",12,1)*X35/VLOOKUP($T35,CPC_USDConversion_xlTbl[[Currency2]:[Units/1 USD]],2,FALSE)</f>
        <v>142689.71627797495</v>
      </c>
      <c r="AG35" s="147">
        <f ca="1">IF(LOWER(T35)="ILS",12,1)*AD35/VLOOKUP($T35,CPC_USDConversion_xlTbl[[Currency2]:[Units/1 USD]],2,FALSE)</f>
        <v>139376.36199853197</v>
      </c>
      <c r="AH35" s="97">
        <f>AF35/VLOOKUP($S35,'CP$'!$B$5:$D$74,2,FALSE)</f>
        <v>181418.53580088922</v>
      </c>
      <c r="AI35" s="97">
        <f ca="1">AG35/VLOOKUP($S35,'CP$'!$B$5:$D$74,2,FALSE)</f>
        <v>177205.87144324803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43615</v>
      </c>
      <c r="AW35" s="152">
        <v>14738.73786407767</v>
      </c>
      <c r="AX35" s="152"/>
      <c r="AY35" s="153">
        <v>30000</v>
      </c>
      <c r="AZ35" s="42"/>
      <c r="BA35" s="102" t="s">
        <v>616</v>
      </c>
      <c r="BB35" s="103" t="s">
        <v>562</v>
      </c>
      <c r="BC35" s="42"/>
      <c r="BD35" s="149">
        <v>61000</v>
      </c>
      <c r="BE35" s="149">
        <v>15250</v>
      </c>
      <c r="BF35" s="149"/>
      <c r="BG35" s="92">
        <f t="shared" si="9"/>
        <v>76250</v>
      </c>
      <c r="BH35" s="147">
        <f>IF(LOWER(T35)="ILS",12,1)*BG35/VLOOKUP($T35,CPC_USDConversion_xlTbl[[Currency2]:[Units/1 USD]],2,FALSE)</f>
        <v>104863.7514484811</v>
      </c>
      <c r="BI35" s="154">
        <f>BH35/VLOOKUP($S35,'CP$'!$B$5:$D$74,2,FALSE)</f>
        <v>133325.85376587734</v>
      </c>
      <c r="BJ35" s="104">
        <v>80000</v>
      </c>
      <c r="BK35" s="104">
        <v>130000</v>
      </c>
      <c r="BL35" s="105">
        <f t="shared" si="10"/>
        <v>0.85779374397616748</v>
      </c>
      <c r="BM35" s="105">
        <f t="shared" si="11"/>
        <v>0.14220625602383244</v>
      </c>
      <c r="BN35" s="105">
        <f t="shared" si="12"/>
        <v>0</v>
      </c>
      <c r="BO35" s="105">
        <f t="shared" ca="1" si="13"/>
        <v>0.99999711013943382</v>
      </c>
      <c r="BP35" s="105">
        <f t="shared" ca="1" si="14"/>
        <v>2.8898605662135226E-6</v>
      </c>
      <c r="BQ35" s="105">
        <f t="shared" ca="1" si="15"/>
        <v>0</v>
      </c>
      <c r="BR35" s="91">
        <v>3</v>
      </c>
      <c r="BS35" s="91">
        <v>3</v>
      </c>
      <c r="BT35" s="91">
        <v>3</v>
      </c>
      <c r="BU35" s="91">
        <f>Q821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1</v>
      </c>
      <c r="CD35" s="107"/>
      <c r="CE35" s="152">
        <v>11852.28</v>
      </c>
      <c r="CF35" s="68"/>
      <c r="CG35" s="149">
        <v>77760.975609756104</v>
      </c>
      <c r="CH35" s="147">
        <f>IF(LOWER(T35)="ILS",12,1)*CG35/VLOOKUP($T35,CPC_USDConversion_xlTbl[[Currency2]:[Units/1 USD]],2,FALSE)</f>
        <v>106941.73926207036</v>
      </c>
      <c r="CI35" s="155">
        <f t="shared" si="17"/>
        <v>142689.71627797495</v>
      </c>
      <c r="CJ35" s="155">
        <f t="shared" si="18"/>
        <v>35747.977015904587</v>
      </c>
      <c r="CK35" s="104">
        <f t="shared" si="19"/>
        <v>0</v>
      </c>
      <c r="CL35" s="147">
        <f>CK35/VLOOKUP($T35,'USD Converstion'!$C$7:$D$174,2,FALSE)</f>
        <v>0</v>
      </c>
      <c r="CM35" s="108">
        <f t="shared" ca="1" si="20"/>
        <v>0</v>
      </c>
      <c r="CN35" s="155">
        <f t="shared" ca="1" si="21"/>
        <v>0</v>
      </c>
      <c r="CO35" s="155">
        <f t="shared" ca="1" si="22"/>
        <v>0</v>
      </c>
      <c r="CP35" s="109">
        <f>IF(CN821=0,0,AF821)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AT821</f>
        <v>0</v>
      </c>
      <c r="CU35" s="157"/>
      <c r="CV35" s="108">
        <f t="shared" si="24"/>
        <v>0</v>
      </c>
      <c r="CW35" s="108">
        <f t="shared" si="25"/>
        <v>1</v>
      </c>
      <c r="CX35" s="42">
        <f>IF(AY821&gt;0,1,0)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129178</v>
      </c>
      <c r="C36" s="87">
        <v>54951</v>
      </c>
      <c r="D36" s="87">
        <v>113087</v>
      </c>
      <c r="E36" s="88" t="s">
        <v>617</v>
      </c>
      <c r="F36" s="112" t="s">
        <v>567</v>
      </c>
      <c r="G36" s="87" t="s">
        <v>557</v>
      </c>
      <c r="H36" s="87" t="s">
        <v>558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41848</v>
      </c>
      <c r="P36" s="90">
        <f t="shared" si="1"/>
        <v>6.4328767123287669</v>
      </c>
      <c r="Q36" s="91" t="str">
        <f t="shared" ca="1" si="2"/>
        <v/>
      </c>
      <c r="R36" s="42"/>
      <c r="S36" s="92" t="s">
        <v>404</v>
      </c>
      <c r="T36" s="92" t="s">
        <v>24</v>
      </c>
      <c r="U36" s="92">
        <v>113250</v>
      </c>
      <c r="V36" s="92">
        <v>19163.63636363636</v>
      </c>
      <c r="W36" s="92"/>
      <c r="X36" s="92">
        <f t="shared" si="3"/>
        <v>132413.63636363635</v>
      </c>
      <c r="Y36" s="93" t="e">
        <f>VLOOKUP($B833,[12]Data!$B$12:$AV$5335,47,FALSE)</f>
        <v>#N/A</v>
      </c>
      <c r="Z36" s="93"/>
      <c r="AA36" s="94">
        <f t="shared" ca="1" si="26"/>
        <v>176748</v>
      </c>
      <c r="AB36" s="94">
        <f t="shared" ca="1" si="27"/>
        <v>1.1284520031952239E-3</v>
      </c>
      <c r="AC36" s="94"/>
      <c r="AD36" s="95">
        <f t="shared" ca="1" si="28"/>
        <v>176748.00112845202</v>
      </c>
      <c r="AE36" s="96">
        <f t="shared" ca="1" si="5"/>
        <v>0.33481721356147909</v>
      </c>
      <c r="AF36" s="147">
        <f>IF(LOWER(T36)="ILS",12,1)*X36/VLOOKUP($T36,CPC_USDConversion_xlTbl[[Currency2]:[Units/1 USD]],2,FALSE)</f>
        <v>182103.48396099568</v>
      </c>
      <c r="AG36" s="147">
        <f ca="1">IF(LOWER(T36)="ILS",12,1)*AD36/VLOOKUP($T36,CPC_USDConversion_xlTbl[[Currency2]:[Units/1 USD]],2,FALSE)</f>
        <v>243074.86504065376</v>
      </c>
      <c r="AH36" s="97">
        <f>AF36/VLOOKUP($S36,'CP$'!$B$5:$D$74,2,FALSE)</f>
        <v>231529.98188099984</v>
      </c>
      <c r="AI36" s="97">
        <f ca="1">AG36/VLOOKUP($S36,'CP$'!$B$5:$D$74,2,FALSE)</f>
        <v>309050.20527033595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19589.26213592233</v>
      </c>
      <c r="AX36" s="152"/>
      <c r="AY36" s="153"/>
      <c r="AZ36" s="42"/>
      <c r="BA36" s="102"/>
      <c r="BB36" s="103" t="s">
        <v>562</v>
      </c>
      <c r="BC36" s="42"/>
      <c r="BD36" s="149">
        <v>81400</v>
      </c>
      <c r="BE36" s="149">
        <v>20350</v>
      </c>
      <c r="BF36" s="149"/>
      <c r="BG36" s="92">
        <f t="shared" si="9"/>
        <v>101750</v>
      </c>
      <c r="BH36" s="147">
        <f>IF(LOWER(T36)="ILS",12,1)*BG36/VLOOKUP($T36,CPC_USDConversion_xlTbl[[Currency2]:[Units/1 USD]],2,FALSE)</f>
        <v>139932.94045748134</v>
      </c>
      <c r="BI36" s="154">
        <f>BH36/VLOOKUP($S36,'CP$'!$B$5:$D$74,2,FALSE)</f>
        <v>177913.51633676092</v>
      </c>
      <c r="BJ36" s="104">
        <v>80000</v>
      </c>
      <c r="BK36" s="104">
        <v>130000</v>
      </c>
      <c r="BL36" s="105">
        <f t="shared" si="10"/>
        <v>0.85527444989873336</v>
      </c>
      <c r="BM36" s="105">
        <f t="shared" si="11"/>
        <v>0.14472555010126667</v>
      </c>
      <c r="BN36" s="105">
        <f t="shared" si="12"/>
        <v>0</v>
      </c>
      <c r="BO36" s="105">
        <f t="shared" ca="1" si="13"/>
        <v>0.99999999361547509</v>
      </c>
      <c r="BP36" s="105">
        <f t="shared" ca="1" si="14"/>
        <v>6.3845248375687076E-9</v>
      </c>
      <c r="BQ36" s="105">
        <f t="shared" ca="1" si="15"/>
        <v>0</v>
      </c>
      <c r="BR36" s="91">
        <v>5</v>
      </c>
      <c r="BS36" s="91">
        <v>4</v>
      </c>
      <c r="BT36" s="91">
        <v>3</v>
      </c>
      <c r="BU36" s="91">
        <f>Q833</f>
        <v>0</v>
      </c>
      <c r="BV36" s="91"/>
      <c r="BW36" s="91"/>
      <c r="BX36" s="91"/>
      <c r="BY36" s="91"/>
      <c r="BZ36" s="91" t="s">
        <v>563</v>
      </c>
      <c r="CA36" s="106" t="s">
        <v>570</v>
      </c>
      <c r="CB36" s="101">
        <v>1</v>
      </c>
      <c r="CC36" s="107">
        <f t="shared" si="16"/>
        <v>1</v>
      </c>
      <c r="CD36" s="107"/>
      <c r="CE36" s="152">
        <v>46690.8</v>
      </c>
      <c r="CF36" s="68"/>
      <c r="CG36" s="149">
        <v>101419.51219512201</v>
      </c>
      <c r="CH36" s="147">
        <f>IF(LOWER(T36)="ILS",12,1)*CG36/VLOOKUP($T36,CPC_USDConversion_xlTbl[[Currency2]:[Units/1 USD]],2,FALSE)</f>
        <v>139478.43303417013</v>
      </c>
      <c r="CI36" s="155">
        <f t="shared" si="17"/>
        <v>182103.48396099568</v>
      </c>
      <c r="CJ36" s="155">
        <f t="shared" si="18"/>
        <v>42625.050926825556</v>
      </c>
      <c r="CK36" s="104">
        <f t="shared" si="19"/>
        <v>0</v>
      </c>
      <c r="CL36" s="147">
        <f>CK36/VLOOKUP($T36,'USD Converstion'!$C$7:$D$174,2,FALSE)</f>
        <v>0</v>
      </c>
      <c r="CM36" s="108">
        <f t="shared" ca="1" si="20"/>
        <v>1</v>
      </c>
      <c r="CN36" s="155">
        <f t="shared" ca="1" si="21"/>
        <v>243074.86504065376</v>
      </c>
      <c r="CO36" s="155">
        <f t="shared" ca="1" si="22"/>
        <v>182103.48396099568</v>
      </c>
      <c r="CP36" s="109">
        <f>IF(CN833=0,0,AF833)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AT833</f>
        <v>0</v>
      </c>
      <c r="CU36" s="157"/>
      <c r="CV36" s="108">
        <f t="shared" si="24"/>
        <v>0</v>
      </c>
      <c r="CW36" s="108">
        <f t="shared" si="25"/>
        <v>0</v>
      </c>
      <c r="CX36" s="42">
        <f>IF(AY833&gt;0,1,0)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133236</v>
      </c>
      <c r="C37" s="87">
        <v>42551</v>
      </c>
      <c r="D37" s="87"/>
      <c r="E37" s="88" t="s">
        <v>618</v>
      </c>
      <c r="F37" s="112" t="s">
        <v>567</v>
      </c>
      <c r="G37" s="87" t="s">
        <v>557</v>
      </c>
      <c r="H37" s="87" t="s">
        <v>558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E51</v>
      </c>
      <c r="O37" s="146">
        <v>41183</v>
      </c>
      <c r="P37" s="90">
        <f t="shared" si="1"/>
        <v>8.2547945205479447</v>
      </c>
      <c r="Q37" s="91" t="str">
        <f t="shared" ca="1" si="2"/>
        <v/>
      </c>
      <c r="R37" s="42"/>
      <c r="S37" s="92" t="s">
        <v>404</v>
      </c>
      <c r="T37" s="92" t="s">
        <v>24</v>
      </c>
      <c r="U37" s="92">
        <v>87500</v>
      </c>
      <c r="V37" s="92">
        <v>14481.81818181818</v>
      </c>
      <c r="W37" s="92"/>
      <c r="X37" s="92">
        <f t="shared" si="3"/>
        <v>101981.81818181818</v>
      </c>
      <c r="Y37" s="93" t="e">
        <f>VLOOKUP($B840,[12]Data!$B$12:$AV$5335,47,FALSE)</f>
        <v>#N/A</v>
      </c>
      <c r="Z37" s="93" t="e">
        <f>VLOOKUP($B840,[12]Data!$B$12:$AV$5335,41,FALSE)</f>
        <v>#N/A</v>
      </c>
      <c r="AA37" s="94">
        <f t="shared" ca="1" si="26"/>
        <v>109126</v>
      </c>
      <c r="AB37" s="94">
        <f t="shared" ca="1" si="27"/>
        <v>0.72012181033932587</v>
      </c>
      <c r="AC37" s="94"/>
      <c r="AD37" s="95">
        <f t="shared" ca="1" si="28"/>
        <v>109126.72012181034</v>
      </c>
      <c r="AE37" s="96">
        <f t="shared" ca="1" si="5"/>
        <v>7.0060546746223862E-2</v>
      </c>
      <c r="AF37" s="147">
        <f>IF(LOWER(T37)="ILS",12,1)*X37/VLOOKUP($T37,CPC_USDConversion_xlTbl[[Currency2]:[Units/1 USD]],2,FALSE)</f>
        <v>140251.75126665406</v>
      </c>
      <c r="AG37" s="147">
        <f ca="1">IF(LOWER(T37)="ILS",12,1)*AD37/VLOOKUP($T37,CPC_USDConversion_xlTbl[[Currency2]:[Units/1 USD]],2,FALSE)</f>
        <v>150077.86564251123</v>
      </c>
      <c r="AH37" s="97">
        <f>AF37/VLOOKUP($S37,'CP$'!$B$5:$D$74,2,FALSE)</f>
        <v>178318.85872376894</v>
      </c>
      <c r="AI37" s="97">
        <f ca="1">AG37/VLOOKUP($S37,'CP$'!$B$5:$D$74,2,FALSE)</f>
        <v>190811.97546111883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42124</v>
      </c>
      <c r="AW37" s="152">
        <v>14710.68932038835</v>
      </c>
      <c r="AX37" s="152"/>
      <c r="AY37" s="153"/>
      <c r="AZ37" s="42"/>
      <c r="BA37" s="102"/>
      <c r="BB37" s="103" t="s">
        <v>562</v>
      </c>
      <c r="BC37" s="42"/>
      <c r="BD37" s="149">
        <v>61200</v>
      </c>
      <c r="BE37" s="149">
        <v>15300</v>
      </c>
      <c r="BF37" s="149"/>
      <c r="BG37" s="92">
        <f t="shared" si="9"/>
        <v>76500</v>
      </c>
      <c r="BH37" s="147">
        <f>IF(LOWER(T37)="ILS",12,1)*BG37/VLOOKUP($T37,CPC_USDConversion_xlTbl[[Currency2]:[Units/1 USD]],2,FALSE)</f>
        <v>105207.56702700071</v>
      </c>
      <c r="BI37" s="154">
        <f>BH37/VLOOKUP($S37,'CP$'!$B$5:$D$74,2,FALSE)</f>
        <v>133762.98771265071</v>
      </c>
      <c r="BJ37" s="104">
        <v>60000</v>
      </c>
      <c r="BK37" s="104">
        <v>95000</v>
      </c>
      <c r="BL37" s="105">
        <f t="shared" si="10"/>
        <v>0.85799607773221609</v>
      </c>
      <c r="BM37" s="105">
        <f t="shared" si="11"/>
        <v>0.14200392226778391</v>
      </c>
      <c r="BN37" s="105">
        <f t="shared" si="12"/>
        <v>0</v>
      </c>
      <c r="BO37" s="105">
        <f t="shared" ca="1" si="13"/>
        <v>0.99999340104962797</v>
      </c>
      <c r="BP37" s="105">
        <f t="shared" ca="1" si="14"/>
        <v>6.5989503719666962E-6</v>
      </c>
      <c r="BQ37" s="105">
        <f t="shared" ca="1" si="15"/>
        <v>0</v>
      </c>
      <c r="BR37" s="91">
        <v>2</v>
      </c>
      <c r="BS37" s="91">
        <v>3</v>
      </c>
      <c r="BT37" s="91">
        <v>3</v>
      </c>
      <c r="BU37" s="91">
        <f>Q840</f>
        <v>0</v>
      </c>
      <c r="BV37" s="91"/>
      <c r="BW37" s="91"/>
      <c r="BX37" s="91"/>
      <c r="BY37" s="91"/>
      <c r="BZ37" s="91" t="s">
        <v>563</v>
      </c>
      <c r="CA37" s="106" t="s">
        <v>568</v>
      </c>
      <c r="CB37" s="101">
        <v>1</v>
      </c>
      <c r="CC37" s="107">
        <f t="shared" si="16"/>
        <v>1</v>
      </c>
      <c r="CD37" s="107"/>
      <c r="CE37" s="152">
        <v>0</v>
      </c>
      <c r="CF37" s="68"/>
      <c r="CG37" s="149">
        <v>76297.560975609769</v>
      </c>
      <c r="CH37" s="147">
        <f>IF(LOWER(T37)="ILS",12,1)*CG37/VLOOKUP($T37,CPC_USDConversion_xlTbl[[Currency2]:[Units/1 USD]],2,FALSE)</f>
        <v>104929.16026585802</v>
      </c>
      <c r="CI37" s="155">
        <f t="shared" si="17"/>
        <v>140251.75126665406</v>
      </c>
      <c r="CJ37" s="155">
        <f t="shared" si="18"/>
        <v>35322.591000796034</v>
      </c>
      <c r="CK37" s="104">
        <f t="shared" si="19"/>
        <v>0</v>
      </c>
      <c r="CL37" s="147">
        <f>CK37/VLOOKUP($T37,'USD Converstion'!$C$7:$D$174,2,FALSE)</f>
        <v>0</v>
      </c>
      <c r="CM37" s="108">
        <f t="shared" ca="1" si="20"/>
        <v>1</v>
      </c>
      <c r="CN37" s="155">
        <f t="shared" ca="1" si="21"/>
        <v>150077.86564251123</v>
      </c>
      <c r="CO37" s="155">
        <f t="shared" ca="1" si="22"/>
        <v>140251.75126665406</v>
      </c>
      <c r="CP37" s="109">
        <f>IF(CN840=0,0,AF840)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AT840</f>
        <v>0</v>
      </c>
      <c r="CU37" s="157"/>
      <c r="CV37" s="108">
        <f t="shared" si="24"/>
        <v>0</v>
      </c>
      <c r="CW37" s="108">
        <f t="shared" si="25"/>
        <v>0</v>
      </c>
      <c r="CX37" s="42">
        <f>IF(AY840&gt;0,1,0)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130394</v>
      </c>
      <c r="C38" s="87">
        <v>71392</v>
      </c>
      <c r="D38" s="87">
        <v>96286</v>
      </c>
      <c r="E38" s="88" t="s">
        <v>619</v>
      </c>
      <c r="F38" s="112" t="s">
        <v>567</v>
      </c>
      <c r="G38" s="87" t="s">
        <v>557</v>
      </c>
      <c r="H38" s="87" t="s">
        <v>558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43802</v>
      </c>
      <c r="P38" s="90">
        <f t="shared" si="1"/>
        <v>1.0794520547945206</v>
      </c>
      <c r="Q38" s="91" t="str">
        <f t="shared" ca="1" si="2"/>
        <v/>
      </c>
      <c r="R38" s="42"/>
      <c r="S38" s="92" t="s">
        <v>404</v>
      </c>
      <c r="T38" s="92" t="s">
        <v>24</v>
      </c>
      <c r="U38" s="92">
        <v>119500</v>
      </c>
      <c r="V38" s="92">
        <v>20300</v>
      </c>
      <c r="W38" s="92"/>
      <c r="X38" s="92">
        <f t="shared" si="3"/>
        <v>139800</v>
      </c>
      <c r="Y38" s="93" t="e">
        <f>VLOOKUP($B841,[12]Data!$B$12:$AV$5335,47,FALSE)</f>
        <v>#N/A</v>
      </c>
      <c r="Z38" s="93"/>
      <c r="AA38" s="94">
        <f t="shared" ca="1" si="26"/>
        <v>132984</v>
      </c>
      <c r="AB38" s="94">
        <f t="shared" ca="1" si="27"/>
        <v>0.20732986073101822</v>
      </c>
      <c r="AC38" s="94"/>
      <c r="AD38" s="95">
        <f t="shared" ca="1" si="28"/>
        <v>132984.20732986074</v>
      </c>
      <c r="AE38" s="96">
        <f t="shared" ca="1" si="5"/>
        <v>-4.8753881760652762E-2</v>
      </c>
      <c r="AF38" s="147">
        <f>IF(LOWER(T38)="ILS",12,1)*X38/VLOOKUP($T38,CPC_USDConversion_xlTbl[[Currency2]:[Units/1 USD]],2,FALSE)</f>
        <v>192261.67150816601</v>
      </c>
      <c r="AG38" s="147">
        <f ca="1">IF(LOWER(T38)="ILS",12,1)*AD38/VLOOKUP($T38,CPC_USDConversion_xlTbl[[Currency2]:[Units/1 USD]],2,FALSE)</f>
        <v>182888.16870835141</v>
      </c>
      <c r="AH38" s="97">
        <f>AF38/VLOOKUP($S38,'CP$'!$B$5:$D$74,2,FALSE)</f>
        <v>244445.30303566757</v>
      </c>
      <c r="AI38" s="97">
        <f ca="1">AG38/VLOOKUP($S38,'CP$'!$B$5:$D$74,2,FALSE)</f>
        <v>232527.64563451969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/>
      <c r="AW38" s="152"/>
      <c r="AX38" s="152"/>
      <c r="AY38" s="153"/>
      <c r="AZ38" s="42"/>
      <c r="BA38" s="102" t="s">
        <v>612</v>
      </c>
      <c r="BB38" s="103" t="s">
        <v>562</v>
      </c>
      <c r="BC38" s="42"/>
      <c r="BD38" s="149">
        <v>88000</v>
      </c>
      <c r="BE38" s="149">
        <v>22000</v>
      </c>
      <c r="BF38" s="149"/>
      <c r="BG38" s="92">
        <f t="shared" si="9"/>
        <v>110000</v>
      </c>
      <c r="BH38" s="147">
        <f>IF(LOWER(T38)="ILS",12,1)*BG38/VLOOKUP($T38,CPC_USDConversion_xlTbl[[Currency2]:[Units/1 USD]],2,FALSE)</f>
        <v>151278.85454862847</v>
      </c>
      <c r="BI38" s="154">
        <f>BH38/VLOOKUP($S38,'CP$'!$B$5:$D$74,2,FALSE)</f>
        <v>192338.93658028208</v>
      </c>
      <c r="BJ38" s="104">
        <v>80000</v>
      </c>
      <c r="BK38" s="104">
        <v>130000</v>
      </c>
      <c r="BL38" s="105">
        <f t="shared" si="10"/>
        <v>0.85479256080114452</v>
      </c>
      <c r="BM38" s="105">
        <f t="shared" si="11"/>
        <v>0.14520743919885551</v>
      </c>
      <c r="BN38" s="105">
        <f t="shared" si="12"/>
        <v>0</v>
      </c>
      <c r="BO38" s="105">
        <f t="shared" ca="1" si="13"/>
        <v>0.99999844094374135</v>
      </c>
      <c r="BP38" s="105">
        <f t="shared" ca="1" si="14"/>
        <v>1.5590562585882605E-6</v>
      </c>
      <c r="BQ38" s="105">
        <f t="shared" ca="1" si="15"/>
        <v>0</v>
      </c>
      <c r="BR38" s="91"/>
      <c r="BS38" s="91"/>
      <c r="BT38" s="91">
        <v>3</v>
      </c>
      <c r="BU38" s="91">
        <f>Q841</f>
        <v>0</v>
      </c>
      <c r="BV38" s="91"/>
      <c r="BW38" s="91"/>
      <c r="BX38" s="91"/>
      <c r="BY38" s="91"/>
      <c r="BZ38" s="91" t="s">
        <v>563</v>
      </c>
      <c r="CA38" s="106" t="s">
        <v>570</v>
      </c>
      <c r="CB38" s="101">
        <v>1</v>
      </c>
      <c r="CC38" s="107">
        <f t="shared" si="16"/>
        <v>1</v>
      </c>
      <c r="CD38" s="107"/>
      <c r="CE38" s="152"/>
      <c r="CF38" s="68"/>
      <c r="CG38" s="149">
        <v>107517.0731707317</v>
      </c>
      <c r="CH38" s="147">
        <f>IF(LOWER(T38)="ILS",12,1)*CG38/VLOOKUP($T38,CPC_USDConversion_xlTbl[[Currency2]:[Units/1 USD]],2,FALSE)</f>
        <v>147864.17885172152</v>
      </c>
      <c r="CI38" s="155">
        <f t="shared" si="17"/>
        <v>192261.67150816601</v>
      </c>
      <c r="CJ38" s="155">
        <f t="shared" si="18"/>
        <v>44397.49265644449</v>
      </c>
      <c r="CK38" s="104">
        <f t="shared" si="19"/>
        <v>0</v>
      </c>
      <c r="CL38" s="147">
        <f>CK38/VLOOKUP($T38,'USD Converstion'!$C$7:$D$174,2,FALSE)</f>
        <v>0</v>
      </c>
      <c r="CM38" s="108">
        <f t="shared" ca="1" si="20"/>
        <v>0</v>
      </c>
      <c r="CN38" s="155">
        <f t="shared" ca="1" si="21"/>
        <v>0</v>
      </c>
      <c r="CO38" s="155">
        <f t="shared" ca="1" si="22"/>
        <v>0</v>
      </c>
      <c r="CP38" s="109">
        <f>IF(CN841=0,0,AF841)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AT841</f>
        <v>0</v>
      </c>
      <c r="CU38" s="157"/>
      <c r="CV38" s="108">
        <f t="shared" si="24"/>
        <v>0</v>
      </c>
      <c r="CW38" s="108">
        <f t="shared" si="25"/>
        <v>0</v>
      </c>
      <c r="CX38" s="42">
        <f>IF(AY841&gt;0,1,0)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128137</v>
      </c>
      <c r="C39" s="87">
        <v>78326</v>
      </c>
      <c r="D39" s="87">
        <v>47456</v>
      </c>
      <c r="E39" s="88" t="s">
        <v>620</v>
      </c>
      <c r="F39" s="112" t="s">
        <v>567</v>
      </c>
      <c r="G39" s="87" t="s">
        <v>557</v>
      </c>
      <c r="H39" s="87" t="s">
        <v>558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E51</v>
      </c>
      <c r="O39" s="146">
        <v>43578</v>
      </c>
      <c r="P39" s="90">
        <f t="shared" si="1"/>
        <v>1.6931506849315068</v>
      </c>
      <c r="Q39" s="91" t="str">
        <f t="shared" ca="1" si="2"/>
        <v/>
      </c>
      <c r="R39" s="42"/>
      <c r="S39" s="92" t="s">
        <v>404</v>
      </c>
      <c r="T39" s="92" t="s">
        <v>24</v>
      </c>
      <c r="U39" s="92">
        <v>81500</v>
      </c>
      <c r="V39" s="92">
        <v>13390.90909090909</v>
      </c>
      <c r="W39" s="92"/>
      <c r="X39" s="92">
        <f t="shared" si="3"/>
        <v>94890.909090909088</v>
      </c>
      <c r="Y39" s="93" t="e">
        <f>VLOOKUP($B842,[12]Data!$B$12:$AV$5335,47,FALSE)</f>
        <v>#N/A</v>
      </c>
      <c r="Z39" s="93"/>
      <c r="AA39" s="94">
        <f t="shared" ca="1" si="26"/>
        <v>167174</v>
      </c>
      <c r="AB39" s="94">
        <f t="shared" ca="1" si="27"/>
        <v>0.78935974268184772</v>
      </c>
      <c r="AC39" s="94"/>
      <c r="AD39" s="95">
        <f t="shared" ca="1" si="28"/>
        <v>167174.78935974269</v>
      </c>
      <c r="AE39" s="96">
        <f t="shared" ca="1" si="5"/>
        <v>0.76175769587772524</v>
      </c>
      <c r="AF39" s="147">
        <f>IF(LOWER(T39)="ILS",12,1)*X39/VLOOKUP($T39,CPC_USDConversion_xlTbl[[Currency2]:[Units/1 USD]],2,FALSE)</f>
        <v>130499.89122137058</v>
      </c>
      <c r="AG39" s="147">
        <f ca="1">IF(LOWER(T39)="ILS",12,1)*AD39/VLOOKUP($T39,CPC_USDConversion_xlTbl[[Currency2]:[Units/1 USD]],2,FALSE)</f>
        <v>229909.18767045561</v>
      </c>
      <c r="AH39" s="97">
        <f>AF39/VLOOKUP($S39,'CP$'!$B$5:$D$74,2,FALSE)</f>
        <v>165920.15041528796</v>
      </c>
      <c r="AI39" s="97">
        <f ca="1">AG39/VLOOKUP($S39,'CP$'!$B$5:$D$74,2,FALSE)</f>
        <v>292311.10189532331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/>
      <c r="AW39" s="152"/>
      <c r="AX39" s="152"/>
      <c r="AY39" s="153"/>
      <c r="AZ39" s="42"/>
      <c r="BA39" s="102"/>
      <c r="BB39" s="103" t="s">
        <v>562</v>
      </c>
      <c r="BC39" s="42"/>
      <c r="BD39" s="149">
        <v>56000</v>
      </c>
      <c r="BE39" s="149">
        <v>14000</v>
      </c>
      <c r="BF39" s="149"/>
      <c r="BG39" s="92">
        <f t="shared" si="9"/>
        <v>70000</v>
      </c>
      <c r="BH39" s="147">
        <f>IF(LOWER(T39)="ILS",12,1)*BG39/VLOOKUP($T39,CPC_USDConversion_xlTbl[[Currency2]:[Units/1 USD]],2,FALSE)</f>
        <v>96268.361985490847</v>
      </c>
      <c r="BI39" s="154">
        <f>BH39/VLOOKUP($S39,'CP$'!$B$5:$D$74,2,FALSE)</f>
        <v>122397.50509654314</v>
      </c>
      <c r="BJ39" s="104">
        <v>60000</v>
      </c>
      <c r="BK39" s="104">
        <v>95000</v>
      </c>
      <c r="BL39" s="105">
        <f t="shared" si="10"/>
        <v>0.85888101168806286</v>
      </c>
      <c r="BM39" s="105">
        <f t="shared" si="11"/>
        <v>0.14111898831193714</v>
      </c>
      <c r="BN39" s="105">
        <f t="shared" si="12"/>
        <v>0</v>
      </c>
      <c r="BO39" s="105">
        <f t="shared" ca="1" si="13"/>
        <v>0.99999527823695356</v>
      </c>
      <c r="BP39" s="105">
        <f t="shared" ca="1" si="14"/>
        <v>4.7217630463599867E-6</v>
      </c>
      <c r="BQ39" s="105">
        <f t="shared" ca="1" si="15"/>
        <v>0</v>
      </c>
      <c r="BR39" s="91">
        <v>3</v>
      </c>
      <c r="BS39" s="91">
        <v>3</v>
      </c>
      <c r="BT39" s="91">
        <v>3</v>
      </c>
      <c r="BU39" s="91">
        <f>Q842</f>
        <v>0</v>
      </c>
      <c r="BV39" s="91"/>
      <c r="BW39" s="91"/>
      <c r="BX39" s="91"/>
      <c r="BY39" s="91"/>
      <c r="BZ39" s="91" t="s">
        <v>563</v>
      </c>
      <c r="CA39" s="106" t="s">
        <v>568</v>
      </c>
      <c r="CB39" s="101">
        <v>1</v>
      </c>
      <c r="CC39" s="107">
        <f t="shared" si="16"/>
        <v>1</v>
      </c>
      <c r="CD39" s="107"/>
      <c r="CE39" s="152"/>
      <c r="CF39" s="68"/>
      <c r="CG39" s="149">
        <v>70443.902439024401</v>
      </c>
      <c r="CH39" s="147">
        <f>IF(LOWER(T39)="ILS",12,1)*CG39/VLOOKUP($T39,CPC_USDConversion_xlTbl[[Currency2]:[Units/1 USD]],2,FALSE)</f>
        <v>96878.844281008613</v>
      </c>
      <c r="CI39" s="155">
        <f t="shared" si="17"/>
        <v>130499.89122137058</v>
      </c>
      <c r="CJ39" s="155">
        <f t="shared" si="18"/>
        <v>33621.046940361965</v>
      </c>
      <c r="CK39" s="104">
        <f t="shared" si="19"/>
        <v>0</v>
      </c>
      <c r="CL39" s="147">
        <f>CK39/VLOOKUP($T39,'USD Converstion'!$C$7:$D$174,2,FALSE)</f>
        <v>0</v>
      </c>
      <c r="CM39" s="108">
        <f t="shared" ca="1" si="20"/>
        <v>1</v>
      </c>
      <c r="CN39" s="155">
        <f t="shared" ca="1" si="21"/>
        <v>229909.18767045561</v>
      </c>
      <c r="CO39" s="155">
        <f t="shared" ca="1" si="22"/>
        <v>130499.89122137058</v>
      </c>
      <c r="CP39" s="109">
        <f>IF(CN842=0,0,AF842)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AT842</f>
        <v>0</v>
      </c>
      <c r="CU39" s="157"/>
      <c r="CV39" s="108">
        <f t="shared" si="24"/>
        <v>0</v>
      </c>
      <c r="CW39" s="108">
        <f t="shared" si="25"/>
        <v>0</v>
      </c>
      <c r="CX39" s="42">
        <f>IF(AY842&gt;0,1,0)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124353</v>
      </c>
      <c r="C40" s="87">
        <v>95391</v>
      </c>
      <c r="D40" s="87">
        <v>77687</v>
      </c>
      <c r="E40" s="88" t="s">
        <v>621</v>
      </c>
      <c r="F40" s="112" t="s">
        <v>567</v>
      </c>
      <c r="G40" s="87" t="s">
        <v>557</v>
      </c>
      <c r="H40" s="87" t="s">
        <v>558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43619</v>
      </c>
      <c r="P40" s="90">
        <f t="shared" si="1"/>
        <v>1.5808219178082192</v>
      </c>
      <c r="Q40" s="91" t="str">
        <f t="shared" ca="1" si="2"/>
        <v/>
      </c>
      <c r="R40" s="42"/>
      <c r="S40" s="92" t="s">
        <v>404</v>
      </c>
      <c r="T40" s="92" t="s">
        <v>24</v>
      </c>
      <c r="U40" s="92">
        <v>86000</v>
      </c>
      <c r="V40" s="92">
        <v>14209.09090909091</v>
      </c>
      <c r="W40" s="92"/>
      <c r="X40" s="92">
        <f t="shared" si="3"/>
        <v>100209.09090909091</v>
      </c>
      <c r="Y40" s="93" t="e">
        <f>VLOOKUP($B843,[12]Data!$B$12:$AV$5335,47,FALSE)</f>
        <v>#N/A</v>
      </c>
      <c r="Z40" s="93"/>
      <c r="AA40" s="94">
        <f t="shared" ca="1" si="26"/>
        <v>138677</v>
      </c>
      <c r="AB40" s="94">
        <f t="shared" ca="1" si="27"/>
        <v>0.8277540431415632</v>
      </c>
      <c r="AC40" s="94"/>
      <c r="AD40" s="95">
        <f t="shared" ca="1" si="28"/>
        <v>138677.82775404313</v>
      </c>
      <c r="AE40" s="96">
        <f t="shared" ca="1" si="5"/>
        <v>0.38388470043951228</v>
      </c>
      <c r="AF40" s="147">
        <f>IF(LOWER(T40)="ILS",12,1)*X40/VLOOKUP($T40,CPC_USDConversion_xlTbl[[Currency2]:[Units/1 USD]],2,FALSE)</f>
        <v>137813.78625533319</v>
      </c>
      <c r="AG40" s="147">
        <f ca="1">IF(LOWER(T40)="ILS",12,1)*AD40/VLOOKUP($T40,CPC_USDConversion_xlTbl[[Currency2]:[Units/1 USD]],2,FALSE)</f>
        <v>190718.39030839677</v>
      </c>
      <c r="AH40" s="97">
        <f>AF40/VLOOKUP($S40,'CP$'!$B$5:$D$74,2,FALSE)</f>
        <v>175219.18164664871</v>
      </c>
      <c r="AI40" s="97">
        <f ca="1">AG40/VLOOKUP($S40,'CP$'!$B$5:$D$74,2,FALSE)</f>
        <v>242483.14470432897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/>
      <c r="AW40" s="152"/>
      <c r="AX40" s="152"/>
      <c r="AY40" s="153"/>
      <c r="AZ40" s="42"/>
      <c r="BA40" s="102"/>
      <c r="BB40" s="103" t="s">
        <v>562</v>
      </c>
      <c r="BC40" s="42"/>
      <c r="BD40" s="149">
        <v>60000</v>
      </c>
      <c r="BE40" s="149">
        <v>15000</v>
      </c>
      <c r="BF40" s="149"/>
      <c r="BG40" s="92">
        <f t="shared" si="9"/>
        <v>75000</v>
      </c>
      <c r="BH40" s="147">
        <f>IF(LOWER(T40)="ILS",12,1)*BG40/VLOOKUP($T40,CPC_USDConversion_xlTbl[[Currency2]:[Units/1 USD]],2,FALSE)</f>
        <v>103144.67355588306</v>
      </c>
      <c r="BI40" s="154">
        <f>BH40/VLOOKUP($S40,'CP$'!$B$5:$D$74,2,FALSE)</f>
        <v>131140.18403201053</v>
      </c>
      <c r="BJ40" s="104">
        <v>60000</v>
      </c>
      <c r="BK40" s="104">
        <v>95000</v>
      </c>
      <c r="BL40" s="105">
        <f t="shared" si="10"/>
        <v>0.8582055701714596</v>
      </c>
      <c r="BM40" s="105">
        <f t="shared" si="11"/>
        <v>0.14179442982854032</v>
      </c>
      <c r="BN40" s="105">
        <f t="shared" si="12"/>
        <v>0</v>
      </c>
      <c r="BO40" s="105">
        <f t="shared" ca="1" si="13"/>
        <v>0.99999403110030971</v>
      </c>
      <c r="BP40" s="105">
        <f t="shared" ca="1" si="14"/>
        <v>5.9688996903647426E-6</v>
      </c>
      <c r="BQ40" s="105">
        <f t="shared" ca="1" si="15"/>
        <v>0</v>
      </c>
      <c r="BR40" s="91"/>
      <c r="BS40" s="91">
        <v>3</v>
      </c>
      <c r="BT40" s="91">
        <v>3</v>
      </c>
      <c r="BU40" s="91">
        <f>Q843</f>
        <v>0</v>
      </c>
      <c r="BV40" s="91"/>
      <c r="BW40" s="91"/>
      <c r="BX40" s="91"/>
      <c r="BY40" s="91"/>
      <c r="BZ40" s="91" t="s">
        <v>563</v>
      </c>
      <c r="CA40" s="106" t="s">
        <v>568</v>
      </c>
      <c r="CB40" s="101">
        <v>1</v>
      </c>
      <c r="CC40" s="107">
        <f t="shared" si="16"/>
        <v>1</v>
      </c>
      <c r="CD40" s="107"/>
      <c r="CE40" s="152"/>
      <c r="CF40" s="68"/>
      <c r="CG40" s="149">
        <v>74834.14634146342</v>
      </c>
      <c r="CH40" s="147">
        <f>IF(LOWER(T40)="ILS",12,1)*CG40/VLOOKUP($T40,CPC_USDConversion_xlTbl[[Currency2]:[Units/1 USD]],2,FALSE)</f>
        <v>102916.58126964566</v>
      </c>
      <c r="CI40" s="155">
        <f t="shared" si="17"/>
        <v>137813.78625533319</v>
      </c>
      <c r="CJ40" s="155">
        <f t="shared" si="18"/>
        <v>34897.204985687538</v>
      </c>
      <c r="CK40" s="104">
        <f t="shared" si="19"/>
        <v>0</v>
      </c>
      <c r="CL40" s="147">
        <f>CK40/VLOOKUP($T40,'USD Converstion'!$C$7:$D$174,2,FALSE)</f>
        <v>0</v>
      </c>
      <c r="CM40" s="108">
        <f t="shared" ca="1" si="20"/>
        <v>1</v>
      </c>
      <c r="CN40" s="155">
        <f t="shared" ca="1" si="21"/>
        <v>190718.39030839677</v>
      </c>
      <c r="CO40" s="155">
        <f t="shared" ca="1" si="22"/>
        <v>137813.78625533319</v>
      </c>
      <c r="CP40" s="109">
        <f>IF(CN843=0,0,AF843)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AT843</f>
        <v>0</v>
      </c>
      <c r="CU40" s="157"/>
      <c r="CV40" s="108">
        <f t="shared" si="24"/>
        <v>0</v>
      </c>
      <c r="CW40" s="108">
        <f t="shared" si="25"/>
        <v>0</v>
      </c>
      <c r="CX40" s="42">
        <f>IF(AY843&gt;0,1,0)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124171</v>
      </c>
      <c r="C41" s="87">
        <v>98861</v>
      </c>
      <c r="D41" s="87">
        <v>50370</v>
      </c>
      <c r="E41" s="88" t="s">
        <v>622</v>
      </c>
      <c r="F41" s="112" t="s">
        <v>567</v>
      </c>
      <c r="G41" s="87" t="s">
        <v>557</v>
      </c>
      <c r="H41" s="87" t="s">
        <v>558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44053</v>
      </c>
      <c r="P41" s="90">
        <f t="shared" si="1"/>
        <v>0.39178082191780822</v>
      </c>
      <c r="Q41" s="91" t="str">
        <f t="shared" ca="1" si="2"/>
        <v/>
      </c>
      <c r="R41" s="42"/>
      <c r="S41" s="92" t="s">
        <v>404</v>
      </c>
      <c r="T41" s="92" t="s">
        <v>24</v>
      </c>
      <c r="U41" s="92">
        <v>85750</v>
      </c>
      <c r="V41" s="92">
        <v>13936.36363636364</v>
      </c>
      <c r="W41" s="92"/>
      <c r="X41" s="92">
        <f t="shared" si="3"/>
        <v>99686.363636363647</v>
      </c>
      <c r="Y41" s="93" t="e">
        <f>VLOOKUP($B850,[12]Data!$B$12:$AV$5335,47,FALSE)</f>
        <v>#N/A</v>
      </c>
      <c r="Z41" s="93"/>
      <c r="AA41" s="94">
        <f t="shared" ca="1" si="26"/>
        <v>13318</v>
      </c>
      <c r="AB41" s="94">
        <f t="shared" ca="1" si="27"/>
        <v>0.22932408700047668</v>
      </c>
      <c r="AC41" s="94"/>
      <c r="AD41" s="95">
        <f t="shared" ca="1" si="28"/>
        <v>13318.229324087</v>
      </c>
      <c r="AE41" s="96">
        <f t="shared" ca="1" si="5"/>
        <v>-0.86639868445127266</v>
      </c>
      <c r="AF41" s="147">
        <f>IF(LOWER(T41)="ILS",12,1)*X41/VLOOKUP($T41,CPC_USDConversion_xlTbl[[Currency2]:[Units/1 USD]],2,FALSE)</f>
        <v>137094.89913661039</v>
      </c>
      <c r="AG41" s="147">
        <f ca="1">IF(LOWER(T41)="ILS",12,1)*AD41/VLOOKUP($T41,CPC_USDConversion_xlTbl[[Currency2]:[Units/1 USD]],2,FALSE)</f>
        <v>18316.058879671236</v>
      </c>
      <c r="AH41" s="97">
        <f>AF41/VLOOKUP($S41,'CP$'!$B$5:$D$74,2,FALSE)</f>
        <v>174305.17430339532</v>
      </c>
      <c r="AI41" s="97">
        <f ca="1">AG41/VLOOKUP($S41,'CP$'!$B$5:$D$74,2,FALSE)</f>
        <v>23287.400593883842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/>
      <c r="AW41" s="152"/>
      <c r="AX41" s="152"/>
      <c r="AY41" s="153"/>
      <c r="AZ41" s="42"/>
      <c r="BA41" s="102"/>
      <c r="BB41" s="103" t="s">
        <v>562</v>
      </c>
      <c r="BC41" s="42"/>
      <c r="BD41" s="149"/>
      <c r="BE41" s="149"/>
      <c r="BF41" s="149"/>
      <c r="BG41" s="92">
        <f t="shared" si="9"/>
        <v>0</v>
      </c>
      <c r="BH41" s="147">
        <f>IF(LOWER(T41)="ILS",12,1)*BG41/VLOOKUP($T41,CPC_USDConversion_xlTbl[[Currency2]:[Units/1 USD]],2,FALSE)</f>
        <v>0</v>
      </c>
      <c r="BI41" s="154">
        <f>BH41/VLOOKUP($S41,'CP$'!$B$5:$D$74,2,FALSE)</f>
        <v>0</v>
      </c>
      <c r="BJ41" s="104">
        <v>60000</v>
      </c>
      <c r="BK41" s="104">
        <v>95000</v>
      </c>
      <c r="BL41" s="105">
        <f t="shared" si="10"/>
        <v>0.86019789339291408</v>
      </c>
      <c r="BM41" s="105">
        <f t="shared" si="11"/>
        <v>0.13980210660708589</v>
      </c>
      <c r="BN41" s="105">
        <f t="shared" si="12"/>
        <v>0</v>
      </c>
      <c r="BO41" s="105">
        <f t="shared" ca="1" si="13"/>
        <v>0.99998278118799278</v>
      </c>
      <c r="BP41" s="105">
        <f t="shared" ca="1" si="14"/>
        <v>1.7218812007218345E-5</v>
      </c>
      <c r="BQ41" s="105">
        <f t="shared" ca="1" si="15"/>
        <v>0</v>
      </c>
      <c r="BR41" s="91"/>
      <c r="BS41" s="91"/>
      <c r="BT41" s="91"/>
      <c r="BU41" s="91">
        <f>Q850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0.39178082191780822</v>
      </c>
      <c r="CD41" s="107"/>
      <c r="CE41" s="152"/>
      <c r="CF41" s="68"/>
      <c r="CG41" s="149">
        <v>74346.341463414647</v>
      </c>
      <c r="CH41" s="147">
        <f>IF(LOWER(T41)="ILS",12,1)*CG41/VLOOKUP($T41,CPC_USDConversion_xlTbl[[Currency2]:[Units/1 USD]],2,FALSE)</f>
        <v>102245.72160424155</v>
      </c>
      <c r="CI41" s="155">
        <f t="shared" si="17"/>
        <v>137094.89913661039</v>
      </c>
      <c r="CJ41" s="155">
        <f t="shared" si="18"/>
        <v>34849.177532368834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ca="1" si="20"/>
        <v>0</v>
      </c>
      <c r="CN41" s="155">
        <f t="shared" ca="1" si="21"/>
        <v>0</v>
      </c>
      <c r="CO41" s="155">
        <f t="shared" ca="1" si="22"/>
        <v>0</v>
      </c>
      <c r="CP41" s="109">
        <f>IF(CN850=0,0,AF850)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AT850</f>
        <v>0</v>
      </c>
      <c r="CU41" s="157"/>
      <c r="CV41" s="108">
        <f t="shared" si="24"/>
        <v>0</v>
      </c>
      <c r="CW41" s="108">
        <f t="shared" si="25"/>
        <v>0</v>
      </c>
      <c r="CX41" s="42">
        <f>IF(AY850&gt;0,1,0)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116004</v>
      </c>
      <c r="C42" s="87">
        <v>28804</v>
      </c>
      <c r="D42" s="87">
        <v>61096</v>
      </c>
      <c r="E42" s="88" t="s">
        <v>623</v>
      </c>
      <c r="F42" s="112" t="s">
        <v>567</v>
      </c>
      <c r="G42" s="87" t="s">
        <v>557</v>
      </c>
      <c r="H42" s="87" t="s">
        <v>558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E41</v>
      </c>
      <c r="O42" s="146">
        <v>44046</v>
      </c>
      <c r="P42" s="90">
        <f t="shared" si="1"/>
        <v>0.41095890410958902</v>
      </c>
      <c r="Q42" s="91" t="str">
        <f t="shared" ca="1" si="2"/>
        <v/>
      </c>
      <c r="R42" s="42"/>
      <c r="S42" s="92" t="s">
        <v>404</v>
      </c>
      <c r="T42" s="92" t="s">
        <v>24</v>
      </c>
      <c r="U42" s="92">
        <v>97000</v>
      </c>
      <c r="V42" s="92">
        <v>16209.09090909091</v>
      </c>
      <c r="W42" s="92"/>
      <c r="X42" s="92">
        <f t="shared" si="3"/>
        <v>113209.09090909091</v>
      </c>
      <c r="Y42" s="93" t="e">
        <f>VLOOKUP($B851,[12]Data!$B$12:$AV$5335,47,FALSE)</f>
        <v>#N/A</v>
      </c>
      <c r="Z42" s="93"/>
      <c r="AA42" s="94">
        <f t="shared" ca="1" si="26"/>
        <v>62702</v>
      </c>
      <c r="AB42" s="94">
        <f t="shared" ca="1" si="27"/>
        <v>0.67193603516218303</v>
      </c>
      <c r="AC42" s="94"/>
      <c r="AD42" s="95">
        <f t="shared" ca="1" si="28"/>
        <v>62702.671936035164</v>
      </c>
      <c r="AE42" s="96">
        <f t="shared" ca="1" si="5"/>
        <v>-0.44613395061721128</v>
      </c>
      <c r="AF42" s="147">
        <f>IF(LOWER(T42)="ILS",12,1)*X42/VLOOKUP($T42,CPC_USDConversion_xlTbl[[Currency2]:[Units/1 USD]],2,FALSE)</f>
        <v>155692.19633835292</v>
      </c>
      <c r="AG42" s="147">
        <f ca="1">IF(LOWER(T42)="ILS",12,1)*AD42/VLOOKUP($T42,CPC_USDConversion_xlTbl[[Currency2]:[Units/1 USD]],2,FALSE)</f>
        <v>86232.621705653015</v>
      </c>
      <c r="AH42" s="97">
        <f>AF42/VLOOKUP($S42,'CP$'!$B$5:$D$74,2,FALSE)</f>
        <v>197950.14687886386</v>
      </c>
      <c r="AI42" s="97">
        <f ca="1">AG42/VLOOKUP($S42,'CP$'!$B$5:$D$74,2,FALSE)</f>
        <v>109637.86582653908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/>
      <c r="BE42" s="149"/>
      <c r="BF42" s="149"/>
      <c r="BG42" s="92">
        <f t="shared" si="9"/>
        <v>0</v>
      </c>
      <c r="BH42" s="147">
        <f>IF(LOWER(T42)="ILS",12,1)*BG42/VLOOKUP($T42,CPC_USDConversion_xlTbl[[Currency2]:[Units/1 USD]],2,FALSE)</f>
        <v>0</v>
      </c>
      <c r="BI42" s="154">
        <f>BH42/VLOOKUP($S42,'CP$'!$B$5:$D$74,2,FALSE)</f>
        <v>0</v>
      </c>
      <c r="BJ42" s="104">
        <v>80000</v>
      </c>
      <c r="BK42" s="104">
        <v>130000</v>
      </c>
      <c r="BL42" s="105">
        <f t="shared" si="10"/>
        <v>0.85682164940175054</v>
      </c>
      <c r="BM42" s="105">
        <f t="shared" si="11"/>
        <v>0.14317835059824943</v>
      </c>
      <c r="BN42" s="105">
        <f t="shared" si="12"/>
        <v>0</v>
      </c>
      <c r="BO42" s="105">
        <f t="shared" ca="1" si="13"/>
        <v>0.99998928377349139</v>
      </c>
      <c r="BP42" s="105">
        <f t="shared" ca="1" si="14"/>
        <v>1.0716226508619038E-5</v>
      </c>
      <c r="BQ42" s="105">
        <f t="shared" ca="1" si="15"/>
        <v>0</v>
      </c>
      <c r="BR42" s="91"/>
      <c r="BS42" s="91"/>
      <c r="BT42" s="91"/>
      <c r="BU42" s="91">
        <f>Q851</f>
        <v>0</v>
      </c>
      <c r="BV42" s="91"/>
      <c r="BW42" s="91"/>
      <c r="BX42" s="91"/>
      <c r="BY42" s="91"/>
      <c r="BZ42" s="91" t="s">
        <v>563</v>
      </c>
      <c r="CA42" s="106" t="s">
        <v>570</v>
      </c>
      <c r="CB42" s="101">
        <v>1</v>
      </c>
      <c r="CC42" s="107">
        <f t="shared" si="16"/>
        <v>0.41095890410958902</v>
      </c>
      <c r="CD42" s="107"/>
      <c r="CE42" s="152"/>
      <c r="CF42" s="68"/>
      <c r="CG42" s="149">
        <v>85565.853658536595</v>
      </c>
      <c r="CH42" s="147">
        <f>IF(LOWER(T42)="ILS",12,1)*CG42/VLOOKUP($T42,CPC_USDConversion_xlTbl[[Currency2]:[Units/1 USD]],2,FALSE)</f>
        <v>117675.49390853624</v>
      </c>
      <c r="CI42" s="155">
        <f t="shared" si="17"/>
        <v>155692.19633835292</v>
      </c>
      <c r="CJ42" s="155">
        <f t="shared" si="18"/>
        <v>38016.70242981668</v>
      </c>
      <c r="CK42" s="104">
        <f t="shared" si="19"/>
        <v>0</v>
      </c>
      <c r="CL42" s="147">
        <f>CK42/VLOOKUP($T42,'USD Converstion'!$C$7:$D$174,2,FALSE)</f>
        <v>0</v>
      </c>
      <c r="CM42" s="108">
        <f t="shared" ca="1" si="20"/>
        <v>0</v>
      </c>
      <c r="CN42" s="155">
        <f t="shared" ca="1" si="21"/>
        <v>0</v>
      </c>
      <c r="CO42" s="155">
        <f t="shared" ca="1" si="22"/>
        <v>0</v>
      </c>
      <c r="CP42" s="109">
        <f>IF(CN851=0,0,AF851)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AT851</f>
        <v>0</v>
      </c>
      <c r="CU42" s="157"/>
      <c r="CV42" s="108">
        <f t="shared" si="24"/>
        <v>0</v>
      </c>
      <c r="CW42" s="108">
        <f t="shared" si="25"/>
        <v>0</v>
      </c>
      <c r="CX42" s="42">
        <f>IF(AY851&gt;0,1,0)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113568</v>
      </c>
      <c r="C43" s="87">
        <v>33786</v>
      </c>
      <c r="D43" s="87">
        <v>31205</v>
      </c>
      <c r="E43" s="88" t="s">
        <v>624</v>
      </c>
      <c r="F43" s="112" t="s">
        <v>567</v>
      </c>
      <c r="G43" s="87" t="s">
        <v>557</v>
      </c>
      <c r="H43" s="87" t="s">
        <v>558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44046</v>
      </c>
      <c r="P43" s="90">
        <f t="shared" si="1"/>
        <v>0.41095890410958902</v>
      </c>
      <c r="Q43" s="91" t="str">
        <f t="shared" ca="1" si="2"/>
        <v/>
      </c>
      <c r="R43" s="42"/>
      <c r="S43" s="92" t="s">
        <v>404</v>
      </c>
      <c r="T43" s="92" t="s">
        <v>24</v>
      </c>
      <c r="U43" s="92">
        <v>79500</v>
      </c>
      <c r="V43" s="92">
        <v>13027.27272727273</v>
      </c>
      <c r="W43" s="92"/>
      <c r="X43" s="92">
        <f t="shared" si="3"/>
        <v>92527.272727272735</v>
      </c>
      <c r="Y43" s="93" t="e">
        <f>VLOOKUP($B853,[12]Data!$B$12:$AV$5335,47,FALSE)</f>
        <v>#N/A</v>
      </c>
      <c r="Z43" s="93"/>
      <c r="AA43" s="94">
        <f t="shared" ca="1" si="26"/>
        <v>72836</v>
      </c>
      <c r="AB43" s="94">
        <f t="shared" ca="1" si="27"/>
        <v>0.30848262660829862</v>
      </c>
      <c r="AC43" s="94"/>
      <c r="AD43" s="95">
        <f t="shared" ca="1" si="28"/>
        <v>72836.308482626613</v>
      </c>
      <c r="AE43" s="96">
        <f t="shared" ca="1" si="5"/>
        <v>-0.21281254341826228</v>
      </c>
      <c r="AF43" s="147">
        <f>IF(LOWER(T43)="ILS",12,1)*X43/VLOOKUP($T43,CPC_USDConversion_xlTbl[[Currency2]:[Units/1 USD]],2,FALSE)</f>
        <v>127249.2712062761</v>
      </c>
      <c r="AG43" s="147">
        <f ca="1">IF(LOWER(T43)="ILS",12,1)*AD43/VLOOKUP($T43,CPC_USDConversion_xlTbl[[Currency2]:[Units/1 USD]],2,FALSE)</f>
        <v>100169.03015274824</v>
      </c>
      <c r="AH43" s="97">
        <f>AF43/VLOOKUP($S43,'CP$'!$B$5:$D$74,2,FALSE)</f>
        <v>161787.24764579433</v>
      </c>
      <c r="AI43" s="97">
        <f ca="1">AG43/VLOOKUP($S43,'CP$'!$B$5:$D$74,2,FALSE)</f>
        <v>127356.89198165256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/>
      <c r="AW43" s="152"/>
      <c r="AX43" s="152"/>
      <c r="AY43" s="153"/>
      <c r="AZ43" s="42"/>
      <c r="BA43" s="102"/>
      <c r="BB43" s="103" t="s">
        <v>562</v>
      </c>
      <c r="BC43" s="42"/>
      <c r="BD43" s="149"/>
      <c r="BE43" s="149"/>
      <c r="BF43" s="149"/>
      <c r="BG43" s="92">
        <f t="shared" si="9"/>
        <v>0</v>
      </c>
      <c r="BH43" s="147">
        <f>IF(LOWER(T43)="ILS",12,1)*BG43/VLOOKUP($T43,CPC_USDConversion_xlTbl[[Currency2]:[Units/1 USD]],2,FALSE)</f>
        <v>0</v>
      </c>
      <c r="BI43" s="154">
        <f>BH43/VLOOKUP($S43,'CP$'!$B$5:$D$74,2,FALSE)</f>
        <v>0</v>
      </c>
      <c r="BJ43" s="104">
        <v>60000</v>
      </c>
      <c r="BK43" s="104">
        <v>95000</v>
      </c>
      <c r="BL43" s="105">
        <f t="shared" si="10"/>
        <v>0.8592061308705049</v>
      </c>
      <c r="BM43" s="105">
        <f t="shared" si="11"/>
        <v>0.14079386912949501</v>
      </c>
      <c r="BN43" s="105">
        <f t="shared" si="12"/>
        <v>0</v>
      </c>
      <c r="BO43" s="105">
        <f t="shared" ca="1" si="13"/>
        <v>0.99999576471360174</v>
      </c>
      <c r="BP43" s="105">
        <f t="shared" ca="1" si="14"/>
        <v>4.2352863981551162E-6</v>
      </c>
      <c r="BQ43" s="105">
        <f t="shared" ca="1" si="15"/>
        <v>0</v>
      </c>
      <c r="BR43" s="91"/>
      <c r="BS43" s="91"/>
      <c r="BT43" s="91"/>
      <c r="BU43" s="91">
        <f>Q853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0.41095890410958902</v>
      </c>
      <c r="CD43" s="107"/>
      <c r="CE43" s="152"/>
      <c r="CF43" s="68"/>
      <c r="CG43" s="149">
        <v>68492.682926829279</v>
      </c>
      <c r="CH43" s="147">
        <f>IF(LOWER(T43)="ILS",12,1)*CG43/VLOOKUP($T43,CPC_USDConversion_xlTbl[[Currency2]:[Units/1 USD]],2,FALSE)</f>
        <v>94195.405619392142</v>
      </c>
      <c r="CI43" s="155">
        <f t="shared" si="17"/>
        <v>127249.2712062761</v>
      </c>
      <c r="CJ43" s="155">
        <f t="shared" si="18"/>
        <v>33053.865586883956</v>
      </c>
      <c r="CK43" s="104">
        <f t="shared" si="19"/>
        <v>0</v>
      </c>
      <c r="CL43" s="147">
        <f>CK43/VLOOKUP($T43,'USD Converstion'!$C$7:$D$174,2,FALSE)</f>
        <v>0</v>
      </c>
      <c r="CM43" s="108">
        <f t="shared" ca="1" si="20"/>
        <v>0</v>
      </c>
      <c r="CN43" s="155">
        <f t="shared" ca="1" si="21"/>
        <v>0</v>
      </c>
      <c r="CO43" s="155">
        <f t="shared" ca="1" si="22"/>
        <v>0</v>
      </c>
      <c r="CP43" s="109">
        <f>IF(CN853=0,0,AF853)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AT853</f>
        <v>0</v>
      </c>
      <c r="CU43" s="157"/>
      <c r="CV43" s="108">
        <f t="shared" si="24"/>
        <v>0</v>
      </c>
      <c r="CW43" s="108">
        <f t="shared" si="25"/>
        <v>0</v>
      </c>
      <c r="CX43" s="42">
        <f>IF(AY853&gt;0,1,0)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130121</v>
      </c>
      <c r="C44" s="87">
        <v>115276</v>
      </c>
      <c r="D44" s="87">
        <v>30669</v>
      </c>
      <c r="E44" s="88" t="s">
        <v>625</v>
      </c>
      <c r="F44" s="112" t="s">
        <v>567</v>
      </c>
      <c r="G44" s="87" t="s">
        <v>557</v>
      </c>
      <c r="H44" s="87" t="s">
        <v>558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43344</v>
      </c>
      <c r="P44" s="90">
        <f t="shared" si="1"/>
        <v>2.3342465753424659</v>
      </c>
      <c r="Q44" s="91" t="str">
        <f t="shared" ca="1" si="2"/>
        <v/>
      </c>
      <c r="R44" s="42"/>
      <c r="S44" s="92" t="s">
        <v>404</v>
      </c>
      <c r="T44" s="92" t="s">
        <v>24</v>
      </c>
      <c r="U44" s="92">
        <v>122000</v>
      </c>
      <c r="V44" s="92">
        <v>20754.545454545449</v>
      </c>
      <c r="W44" s="92"/>
      <c r="X44" s="92">
        <f t="shared" si="3"/>
        <v>142754.54545454544</v>
      </c>
      <c r="Y44" s="93" t="e">
        <f>VLOOKUP($B880,[12]Data!$B$12:$AV$5335,47,FALSE)</f>
        <v>#N/A</v>
      </c>
      <c r="Z44" s="93"/>
      <c r="AA44" s="94">
        <f t="shared" ca="1" si="26"/>
        <v>111116</v>
      </c>
      <c r="AB44" s="94">
        <f t="shared" ca="1" si="27"/>
        <v>0.70152364059684835</v>
      </c>
      <c r="AC44" s="94"/>
      <c r="AD44" s="95">
        <f t="shared" ca="1" si="28"/>
        <v>111116.7015236406</v>
      </c>
      <c r="AE44" s="96">
        <f t="shared" ca="1" si="5"/>
        <v>-0.22162407389667793</v>
      </c>
      <c r="AF44" s="147">
        <f>IF(LOWER(T44)="ILS",12,1)*X44/VLOOKUP($T44,CPC_USDConversion_xlTbl[[Currency2]:[Units/1 USD]],2,FALSE)</f>
        <v>196324.9465270341</v>
      </c>
      <c r="AG44" s="147">
        <f ca="1">IF(LOWER(T44)="ILS",12,1)*AD44/VLOOKUP($T44,CPC_USDConversion_xlTbl[[Currency2]:[Units/1 USD]],2,FALSE)</f>
        <v>152814.61207016537</v>
      </c>
      <c r="AH44" s="97">
        <f>AF44/VLOOKUP($S44,'CP$'!$B$5:$D$74,2,FALSE)</f>
        <v>249611.43149753462</v>
      </c>
      <c r="AI44" s="97">
        <f ca="1">AG44/VLOOKUP($S44,'CP$'!$B$5:$D$74,2,FALSE)</f>
        <v>194291.52915786949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/>
      <c r="AW44" s="152"/>
      <c r="AX44" s="152"/>
      <c r="AY44" s="153"/>
      <c r="AZ44" s="42"/>
      <c r="BA44" s="102"/>
      <c r="BB44" s="103" t="s">
        <v>562</v>
      </c>
      <c r="BC44" s="42"/>
      <c r="BD44" s="149">
        <v>88000</v>
      </c>
      <c r="BE44" s="149">
        <v>22000</v>
      </c>
      <c r="BF44" s="149"/>
      <c r="BG44" s="92">
        <f t="shared" si="9"/>
        <v>110000</v>
      </c>
      <c r="BH44" s="147">
        <f>IF(LOWER(T44)="ILS",12,1)*BG44/VLOOKUP($T44,CPC_USDConversion_xlTbl[[Currency2]:[Units/1 USD]],2,FALSE)</f>
        <v>151278.85454862847</v>
      </c>
      <c r="BI44" s="154">
        <f>BH44/VLOOKUP($S44,'CP$'!$B$5:$D$74,2,FALSE)</f>
        <v>192338.93658028208</v>
      </c>
      <c r="BJ44" s="104">
        <v>80000</v>
      </c>
      <c r="BK44" s="104">
        <v>130000</v>
      </c>
      <c r="BL44" s="105">
        <f t="shared" si="10"/>
        <v>0.85461376806979561</v>
      </c>
      <c r="BM44" s="105">
        <f t="shared" si="11"/>
        <v>0.14538623193020439</v>
      </c>
      <c r="BN44" s="105">
        <f t="shared" si="12"/>
        <v>0</v>
      </c>
      <c r="BO44" s="105">
        <f t="shared" ca="1" si="13"/>
        <v>0.99999368660488497</v>
      </c>
      <c r="BP44" s="105">
        <f t="shared" ca="1" si="14"/>
        <v>6.3133951150232432E-6</v>
      </c>
      <c r="BQ44" s="105">
        <f t="shared" ca="1" si="15"/>
        <v>0</v>
      </c>
      <c r="BR44" s="91">
        <v>2</v>
      </c>
      <c r="BS44" s="91">
        <v>3</v>
      </c>
      <c r="BT44" s="91">
        <v>3</v>
      </c>
      <c r="BU44" s="91">
        <f>Q880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/>
      <c r="CF44" s="68"/>
      <c r="CG44" s="149">
        <v>109956.0975609756</v>
      </c>
      <c r="CH44" s="147">
        <f>IF(LOWER(T44)="ILS",12,1)*CG44/VLOOKUP($T44,CPC_USDConversion_xlTbl[[Currency2]:[Units/1 USD]],2,FALSE)</f>
        <v>151218.47717874209</v>
      </c>
      <c r="CI44" s="155">
        <f t="shared" si="17"/>
        <v>196324.9465270341</v>
      </c>
      <c r="CJ44" s="155">
        <f t="shared" si="18"/>
        <v>45106.469348292012</v>
      </c>
      <c r="CK44" s="104">
        <f t="shared" si="19"/>
        <v>0</v>
      </c>
      <c r="CL44" s="147">
        <f>CK44/VLOOKUP($T44,'USD Converstion'!$C$7:$D$174,2,FALSE)</f>
        <v>0</v>
      </c>
      <c r="CM44" s="108">
        <f t="shared" ca="1" si="20"/>
        <v>0</v>
      </c>
      <c r="CN44" s="155">
        <f t="shared" ca="1" si="21"/>
        <v>0</v>
      </c>
      <c r="CO44" s="155">
        <f t="shared" ca="1" si="22"/>
        <v>0</v>
      </c>
      <c r="CP44" s="109">
        <f>IF(CN880=0,0,AF880)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AT880</f>
        <v>0</v>
      </c>
      <c r="CU44" s="157"/>
      <c r="CV44" s="108">
        <f t="shared" si="24"/>
        <v>0</v>
      </c>
      <c r="CW44" s="108">
        <f t="shared" si="25"/>
        <v>0</v>
      </c>
      <c r="CX44" s="42">
        <f>IF(AY880&gt;0,1,0)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107970</v>
      </c>
      <c r="C45" s="87">
        <v>92697</v>
      </c>
      <c r="D45" s="87">
        <v>63385</v>
      </c>
      <c r="E45" s="88" t="s">
        <v>626</v>
      </c>
      <c r="F45" s="112" t="s">
        <v>567</v>
      </c>
      <c r="G45" s="87" t="s">
        <v>557</v>
      </c>
      <c r="H45" s="87" t="s">
        <v>558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E51</v>
      </c>
      <c r="O45" s="146">
        <v>42618</v>
      </c>
      <c r="P45" s="90">
        <f t="shared" si="1"/>
        <v>4.3232876712328769</v>
      </c>
      <c r="Q45" s="91" t="str">
        <f t="shared" ca="1" si="2"/>
        <v/>
      </c>
      <c r="R45" s="42"/>
      <c r="S45" s="92" t="s">
        <v>404</v>
      </c>
      <c r="T45" s="92" t="s">
        <v>24</v>
      </c>
      <c r="U45" s="92">
        <v>85000</v>
      </c>
      <c r="V45" s="92">
        <v>14027.27272727273</v>
      </c>
      <c r="W45" s="92"/>
      <c r="X45" s="92">
        <f t="shared" si="3"/>
        <v>99027.272727272735</v>
      </c>
      <c r="Y45" s="93" t="e">
        <f>VLOOKUP($B881,[12]Data!$B$12:$AV$5335,47,FALSE)</f>
        <v>#N/A</v>
      </c>
      <c r="Z45" s="93"/>
      <c r="AA45" s="94">
        <f t="shared" ca="1" si="26"/>
        <v>165988</v>
      </c>
      <c r="AB45" s="94">
        <f t="shared" ca="1" si="27"/>
        <v>0.18363531512040443</v>
      </c>
      <c r="AC45" s="94"/>
      <c r="AD45" s="95">
        <f t="shared" ca="1" si="28"/>
        <v>165988.18363531513</v>
      </c>
      <c r="AE45" s="96">
        <f t="shared" ca="1" si="5"/>
        <v>0.6761865601656718</v>
      </c>
      <c r="AF45" s="147">
        <f>IF(LOWER(T45)="ILS",12,1)*X45/VLOOKUP($T45,CPC_USDConversion_xlTbl[[Currency2]:[Units/1 USD]],2,FALSE)</f>
        <v>136188.47624778596</v>
      </c>
      <c r="AG45" s="147">
        <f ca="1">IF(LOWER(T45)="ILS",12,1)*AD45/VLOOKUP($T45,CPC_USDConversion_xlTbl[[Currency2]:[Units/1 USD]],2,FALSE)</f>
        <v>228277.29353598066</v>
      </c>
      <c r="AH45" s="97">
        <f>AF45/VLOOKUP($S45,'CP$'!$B$5:$D$74,2,FALSE)</f>
        <v>173152.73026190189</v>
      </c>
      <c r="AI45" s="97">
        <f ca="1">AG45/VLOOKUP($S45,'CP$'!$B$5:$D$74,2,FALSE)</f>
        <v>290236.27932099177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43957</v>
      </c>
      <c r="AW45" s="152">
        <v>7383.0970873786409</v>
      </c>
      <c r="AX45" s="152"/>
      <c r="AY45" s="153"/>
      <c r="AZ45" s="42"/>
      <c r="BA45" s="102"/>
      <c r="BB45" s="103" t="s">
        <v>562</v>
      </c>
      <c r="BC45" s="42"/>
      <c r="BD45" s="149">
        <v>58400</v>
      </c>
      <c r="BE45" s="149">
        <v>14600</v>
      </c>
      <c r="BF45" s="149"/>
      <c r="BG45" s="92">
        <f t="shared" si="9"/>
        <v>73000</v>
      </c>
      <c r="BH45" s="147">
        <f>IF(LOWER(T45)="ILS",12,1)*BG45/VLOOKUP($T45,CPC_USDConversion_xlTbl[[Currency2]:[Units/1 USD]],2,FALSE)</f>
        <v>100394.14892772617</v>
      </c>
      <c r="BI45" s="154">
        <f>BH45/VLOOKUP($S45,'CP$'!$B$5:$D$74,2,FALSE)</f>
        <v>127643.11245782356</v>
      </c>
      <c r="BJ45" s="104">
        <v>60000</v>
      </c>
      <c r="BK45" s="104">
        <v>95000</v>
      </c>
      <c r="BL45" s="105">
        <f t="shared" si="10"/>
        <v>0.85834939869641047</v>
      </c>
      <c r="BM45" s="105">
        <f t="shared" si="11"/>
        <v>0.14165060130358947</v>
      </c>
      <c r="BN45" s="105">
        <f t="shared" si="12"/>
        <v>0</v>
      </c>
      <c r="BO45" s="105">
        <f t="shared" ca="1" si="13"/>
        <v>0.99999889368441108</v>
      </c>
      <c r="BP45" s="105">
        <f t="shared" ca="1" si="14"/>
        <v>1.1063155888485471E-6</v>
      </c>
      <c r="BQ45" s="105">
        <f t="shared" ca="1" si="15"/>
        <v>0</v>
      </c>
      <c r="BR45" s="91">
        <v>3</v>
      </c>
      <c r="BS45" s="91">
        <v>3</v>
      </c>
      <c r="BT45" s="91">
        <v>3</v>
      </c>
      <c r="BU45" s="91">
        <f>Q881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16"/>
        <v>1</v>
      </c>
      <c r="CD45" s="107"/>
      <c r="CE45" s="152">
        <v>20232.68</v>
      </c>
      <c r="CF45" s="68"/>
      <c r="CG45" s="149">
        <v>73858.536585365859</v>
      </c>
      <c r="CH45" s="147">
        <f>IF(LOWER(T45)="ILS",12,1)*CG45/VLOOKUP($T45,CPC_USDConversion_xlTbl[[Currency2]:[Units/1 USD]],2,FALSE)</f>
        <v>101574.86193883742</v>
      </c>
      <c r="CI45" s="155">
        <f t="shared" si="17"/>
        <v>136188.47624778596</v>
      </c>
      <c r="CJ45" s="155">
        <f t="shared" si="18"/>
        <v>34613.614308948541</v>
      </c>
      <c r="CK45" s="104">
        <f t="shared" si="19"/>
        <v>0</v>
      </c>
      <c r="CL45" s="147">
        <f>CK45/VLOOKUP($T45,'USD Converstion'!$C$7:$D$174,2,FALSE)</f>
        <v>0</v>
      </c>
      <c r="CM45" s="108">
        <f t="shared" ca="1" si="20"/>
        <v>1</v>
      </c>
      <c r="CN45" s="155">
        <f t="shared" ca="1" si="21"/>
        <v>228277.29353598066</v>
      </c>
      <c r="CO45" s="155">
        <f t="shared" ca="1" si="22"/>
        <v>136188.47624778596</v>
      </c>
      <c r="CP45" s="109">
        <f>IF(CN881=0,0,AF881)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AT881</f>
        <v>0</v>
      </c>
      <c r="CU45" s="157"/>
      <c r="CV45" s="108">
        <f t="shared" si="24"/>
        <v>0</v>
      </c>
      <c r="CW45" s="108">
        <f t="shared" si="25"/>
        <v>0</v>
      </c>
      <c r="CX45" s="42">
        <f>IF(AY881&gt;0,1,0)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105979</v>
      </c>
      <c r="C46" s="87">
        <v>54970</v>
      </c>
      <c r="D46" s="87"/>
      <c r="E46" s="88" t="s">
        <v>627</v>
      </c>
      <c r="F46" s="112" t="s">
        <v>567</v>
      </c>
      <c r="G46" s="87" t="s">
        <v>557</v>
      </c>
      <c r="H46" s="87" t="s">
        <v>558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41519</v>
      </c>
      <c r="P46" s="90">
        <f t="shared" si="1"/>
        <v>7.3342465753424655</v>
      </c>
      <c r="Q46" s="91" t="str">
        <f t="shared" ca="1" si="2"/>
        <v/>
      </c>
      <c r="R46" s="42"/>
      <c r="S46" s="92" t="s">
        <v>404</v>
      </c>
      <c r="T46" s="92" t="s">
        <v>24</v>
      </c>
      <c r="U46" s="92">
        <v>100587.5</v>
      </c>
      <c r="V46" s="92">
        <v>16845.45454545454</v>
      </c>
      <c r="W46" s="92"/>
      <c r="X46" s="92">
        <f t="shared" si="3"/>
        <v>117432.95454545454</v>
      </c>
      <c r="Y46" s="93" t="e">
        <f>VLOOKUP($B886,[12]Data!$B$12:$AV$5335,47,FALSE)</f>
        <v>#N/A</v>
      </c>
      <c r="Z46" s="93"/>
      <c r="AA46" s="94">
        <f t="shared" ca="1" si="26"/>
        <v>45018</v>
      </c>
      <c r="AB46" s="94">
        <f t="shared" ca="1" si="27"/>
        <v>0.33838302194782355</v>
      </c>
      <c r="AC46" s="94"/>
      <c r="AD46" s="95">
        <f t="shared" ca="1" si="28"/>
        <v>45018.338383021946</v>
      </c>
      <c r="AE46" s="96">
        <f t="shared" ca="1" si="5"/>
        <v>-0.61664646387146127</v>
      </c>
      <c r="AF46" s="147">
        <f>IF(LOWER(T46)="ILS",12,1)*X46/VLOOKUP($T46,CPC_USDConversion_xlTbl[[Currency2]:[Units/1 USD]],2,FALSE)</f>
        <v>161501.11681725015</v>
      </c>
      <c r="AG46" s="147">
        <f ca="1">IF(LOWER(T46)="ILS",12,1)*AD46/VLOOKUP($T46,CPC_USDConversion_xlTbl[[Currency2]:[Units/1 USD]],2,FALSE)</f>
        <v>61912.024220601052</v>
      </c>
      <c r="AH46" s="97">
        <f>AF46/VLOOKUP($S46,'CP$'!$B$5:$D$74,2,FALSE)</f>
        <v>205335.72360684845</v>
      </c>
      <c r="AI46" s="97">
        <f ca="1">AG46/VLOOKUP($S46,'CP$'!$B$5:$D$74,2,FALSE)</f>
        <v>78716.175738197606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19589.26213592233</v>
      </c>
      <c r="AX46" s="152"/>
      <c r="AY46" s="153"/>
      <c r="AZ46" s="42"/>
      <c r="BA46" s="102"/>
      <c r="BB46" s="103" t="s">
        <v>562</v>
      </c>
      <c r="BC46" s="42"/>
      <c r="BD46" s="149">
        <v>69400</v>
      </c>
      <c r="BE46" s="149">
        <v>17350</v>
      </c>
      <c r="BF46" s="149"/>
      <c r="BG46" s="92">
        <f t="shared" si="9"/>
        <v>86750</v>
      </c>
      <c r="BH46" s="147">
        <f>IF(LOWER(T46)="ILS",12,1)*BG46/VLOOKUP($T46,CPC_USDConversion_xlTbl[[Currency2]:[Units/1 USD]],2,FALSE)</f>
        <v>119304.00574630473</v>
      </c>
      <c r="BI46" s="154">
        <f>BH46/VLOOKUP($S46,'CP$'!$B$5:$D$74,2,FALSE)</f>
        <v>151685.4795303588</v>
      </c>
      <c r="BJ46" s="104">
        <v>80000</v>
      </c>
      <c r="BK46" s="104">
        <v>130000</v>
      </c>
      <c r="BL46" s="105">
        <f t="shared" si="10"/>
        <v>0.85655257835708964</v>
      </c>
      <c r="BM46" s="105">
        <f t="shared" si="11"/>
        <v>0.14344742164291033</v>
      </c>
      <c r="BN46" s="105">
        <f t="shared" si="12"/>
        <v>0</v>
      </c>
      <c r="BO46" s="105">
        <f t="shared" ca="1" si="13"/>
        <v>0.99999248344043556</v>
      </c>
      <c r="BP46" s="105">
        <f t="shared" ca="1" si="14"/>
        <v>7.51655956443386E-6</v>
      </c>
      <c r="BQ46" s="105">
        <f t="shared" ca="1" si="15"/>
        <v>0</v>
      </c>
      <c r="BR46" s="91">
        <v>4</v>
      </c>
      <c r="BS46" s="91">
        <v>4</v>
      </c>
      <c r="BT46" s="91">
        <v>3</v>
      </c>
      <c r="BU46" s="91">
        <f>Q886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16"/>
        <v>1</v>
      </c>
      <c r="CD46" s="107"/>
      <c r="CE46" s="152">
        <v>34479.360000000001</v>
      </c>
      <c r="CF46" s="68"/>
      <c r="CG46" s="149">
        <v>89048.780487804892</v>
      </c>
      <c r="CH46" s="147">
        <f>IF(LOWER(T46)="ILS",12,1)*CG46/VLOOKUP($T46,CPC_USDConversion_xlTbl[[Currency2]:[Units/1 USD]],2,FALSE)</f>
        <v>122465.43191952165</v>
      </c>
      <c r="CI46" s="155">
        <f t="shared" si="17"/>
        <v>161501.11681725015</v>
      </c>
      <c r="CJ46" s="155">
        <f t="shared" si="18"/>
        <v>39035.684897728497</v>
      </c>
      <c r="CK46" s="104">
        <f t="shared" si="19"/>
        <v>0</v>
      </c>
      <c r="CL46" s="147">
        <f>CK46/VLOOKUP($T46,'USD Converstion'!$C$7:$D$174,2,FALSE)</f>
        <v>0</v>
      </c>
      <c r="CM46" s="108">
        <f t="shared" ca="1" si="20"/>
        <v>0</v>
      </c>
      <c r="CN46" s="155">
        <f t="shared" ca="1" si="21"/>
        <v>0</v>
      </c>
      <c r="CO46" s="155">
        <f t="shared" ca="1" si="22"/>
        <v>0</v>
      </c>
      <c r="CP46" s="109">
        <f>IF(CN886=0,0,AF886)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AT886</f>
        <v>0</v>
      </c>
      <c r="CU46" s="157"/>
      <c r="CV46" s="108">
        <f t="shared" si="24"/>
        <v>0</v>
      </c>
      <c r="CW46" s="108">
        <f t="shared" si="25"/>
        <v>0</v>
      </c>
      <c r="CX46" s="42">
        <f>IF(AY886&gt;0,1,0)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118769</v>
      </c>
      <c r="C47" s="87">
        <v>55955</v>
      </c>
      <c r="D47" s="87">
        <v>91644</v>
      </c>
      <c r="E47" s="88" t="s">
        <v>628</v>
      </c>
      <c r="F47" s="112" t="s">
        <v>567</v>
      </c>
      <c r="G47" s="87" t="s">
        <v>557</v>
      </c>
      <c r="H47" s="87" t="s">
        <v>558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E41</v>
      </c>
      <c r="O47" s="146">
        <v>42156</v>
      </c>
      <c r="P47" s="90">
        <f t="shared" si="1"/>
        <v>5.5890410958904111</v>
      </c>
      <c r="Q47" s="91" t="str">
        <f t="shared" ca="1" si="2"/>
        <v/>
      </c>
      <c r="R47" s="42"/>
      <c r="S47" s="92" t="s">
        <v>404</v>
      </c>
      <c r="T47" s="92" t="s">
        <v>24</v>
      </c>
      <c r="U47" s="92">
        <v>112000</v>
      </c>
      <c r="V47" s="92">
        <v>18936.36363636364</v>
      </c>
      <c r="W47" s="92"/>
      <c r="X47" s="92">
        <f t="shared" si="3"/>
        <v>130936.36363636365</v>
      </c>
      <c r="Y47" s="93" t="e">
        <f>VLOOKUP($B891,[12]Data!$B$12:$AV$5335,47,FALSE)</f>
        <v>#N/A</v>
      </c>
      <c r="Z47" s="93"/>
      <c r="AA47" s="94">
        <f t="shared" ca="1" si="26"/>
        <v>69464</v>
      </c>
      <c r="AB47" s="94">
        <f t="shared" ca="1" si="27"/>
        <v>0.29652396696984318</v>
      </c>
      <c r="AC47" s="94"/>
      <c r="AD47" s="95">
        <f t="shared" ca="1" si="28"/>
        <v>69464.296523966972</v>
      </c>
      <c r="AE47" s="96">
        <f t="shared" ca="1" si="5"/>
        <v>-0.46948048200816728</v>
      </c>
      <c r="AF47" s="147">
        <f>IF(LOWER(T47)="ILS",12,1)*X47/VLOOKUP($T47,CPC_USDConversion_xlTbl[[Currency2]:[Units/1 USD]],2,FALSE)</f>
        <v>180071.84645156167</v>
      </c>
      <c r="AG47" s="147">
        <f ca="1">IF(LOWER(T47)="ILS",12,1)*AD47/VLOOKUP($T47,CPC_USDConversion_xlTbl[[Currency2]:[Units/1 USD]],2,FALSE)</f>
        <v>95531.629183381796</v>
      </c>
      <c r="AH47" s="97">
        <f>AF47/VLOOKUP($S47,'CP$'!$B$5:$D$74,2,FALSE)</f>
        <v>228946.91765006637</v>
      </c>
      <c r="AI47" s="97">
        <f ca="1">AG47/VLOOKUP($S47,'CP$'!$B$5:$D$74,2,FALSE)</f>
        <v>121460.80839742901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19589.26213592233</v>
      </c>
      <c r="AX47" s="152"/>
      <c r="AY47" s="153"/>
      <c r="AZ47" s="42"/>
      <c r="BA47" s="102"/>
      <c r="BB47" s="103" t="s">
        <v>562</v>
      </c>
      <c r="BC47" s="42"/>
      <c r="BD47" s="149">
        <v>80800</v>
      </c>
      <c r="BE47" s="149">
        <v>19200</v>
      </c>
      <c r="BF47" s="149"/>
      <c r="BG47" s="92">
        <f t="shared" si="9"/>
        <v>100000</v>
      </c>
      <c r="BH47" s="147">
        <f>IF(LOWER(T47)="ILS",12,1)*BG47/VLOOKUP($T47,CPC_USDConversion_xlTbl[[Currency2]:[Units/1 USD]],2,FALSE)</f>
        <v>137526.23140784408</v>
      </c>
      <c r="BI47" s="154">
        <f>BH47/VLOOKUP($S47,'CP$'!$B$5:$D$74,2,FALSE)</f>
        <v>174853.57870934735</v>
      </c>
      <c r="BJ47" s="104">
        <v>80000</v>
      </c>
      <c r="BK47" s="104">
        <v>130000</v>
      </c>
      <c r="BL47" s="105">
        <f t="shared" si="10"/>
        <v>0.85537735194056785</v>
      </c>
      <c r="BM47" s="105">
        <f t="shared" si="11"/>
        <v>0.14462264805943206</v>
      </c>
      <c r="BN47" s="105">
        <f t="shared" si="12"/>
        <v>0</v>
      </c>
      <c r="BO47" s="105">
        <f t="shared" ca="1" si="13"/>
        <v>0.99999573127517571</v>
      </c>
      <c r="BP47" s="105">
        <f t="shared" ca="1" si="14"/>
        <v>4.2687248242344864E-6</v>
      </c>
      <c r="BQ47" s="105">
        <f t="shared" ca="1" si="15"/>
        <v>0</v>
      </c>
      <c r="BR47" s="91">
        <v>3</v>
      </c>
      <c r="BS47" s="91">
        <v>4</v>
      </c>
      <c r="BT47" s="91">
        <v>3</v>
      </c>
      <c r="BU47" s="91">
        <f>Q891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16"/>
        <v>1</v>
      </c>
      <c r="CD47" s="107"/>
      <c r="CE47" s="152">
        <v>43578.080000000002</v>
      </c>
      <c r="CF47" s="68"/>
      <c r="CG47" s="149">
        <v>100200</v>
      </c>
      <c r="CH47" s="147">
        <f>IF(LOWER(T47)="ILS",12,1)*CG47/VLOOKUP($T47,CPC_USDConversion_xlTbl[[Currency2]:[Units/1 USD]],2,FALSE)</f>
        <v>137801.28387065977</v>
      </c>
      <c r="CI47" s="155">
        <f t="shared" si="17"/>
        <v>180071.84645156167</v>
      </c>
      <c r="CJ47" s="155">
        <f t="shared" si="18"/>
        <v>42270.562580901897</v>
      </c>
      <c r="CK47" s="104">
        <f t="shared" si="19"/>
        <v>0</v>
      </c>
      <c r="CL47" s="147">
        <f>CK47/VLOOKUP($T47,'USD Converstion'!$C$7:$D$174,2,FALSE)</f>
        <v>0</v>
      </c>
      <c r="CM47" s="108">
        <f t="shared" ca="1" si="20"/>
        <v>0</v>
      </c>
      <c r="CN47" s="155">
        <f t="shared" ca="1" si="21"/>
        <v>0</v>
      </c>
      <c r="CO47" s="155">
        <f t="shared" ca="1" si="22"/>
        <v>0</v>
      </c>
      <c r="CP47" s="109">
        <f>IF(CN891=0,0,AF891)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AT891</f>
        <v>0</v>
      </c>
      <c r="CU47" s="157"/>
      <c r="CV47" s="108">
        <f t="shared" si="24"/>
        <v>0</v>
      </c>
      <c r="CW47" s="108">
        <f t="shared" si="25"/>
        <v>0</v>
      </c>
      <c r="CX47" s="42">
        <f>IF(AY891&gt;0,1,0)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115401</v>
      </c>
      <c r="C48" s="87">
        <v>64995</v>
      </c>
      <c r="D48" s="87">
        <v>72806</v>
      </c>
      <c r="E48" s="88" t="s">
        <v>629</v>
      </c>
      <c r="F48" s="112" t="s">
        <v>567</v>
      </c>
      <c r="G48" s="87" t="s">
        <v>557</v>
      </c>
      <c r="H48" s="87" t="s">
        <v>558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E41</v>
      </c>
      <c r="O48" s="146">
        <v>43836</v>
      </c>
      <c r="P48" s="90">
        <f t="shared" si="1"/>
        <v>0.98630136986301364</v>
      </c>
      <c r="Q48" s="91" t="str">
        <f t="shared" ca="1" si="2"/>
        <v/>
      </c>
      <c r="R48" s="42"/>
      <c r="S48" s="92" t="s">
        <v>409</v>
      </c>
      <c r="T48" s="92" t="s">
        <v>22</v>
      </c>
      <c r="U48" s="92">
        <v>104500</v>
      </c>
      <c r="V48" s="92">
        <v>17572.727272727268</v>
      </c>
      <c r="W48" s="92"/>
      <c r="X48" s="92">
        <f t="shared" si="3"/>
        <v>122072.72727272726</v>
      </c>
      <c r="Y48" s="93" t="e">
        <f>VLOOKUP($B897,[12]Data!$B$12:$AV$5335,47,FALSE)</f>
        <v>#N/A</v>
      </c>
      <c r="Z48" s="93"/>
      <c r="AA48" s="94">
        <f t="shared" ca="1" si="26"/>
        <v>54626</v>
      </c>
      <c r="AB48" s="94">
        <f t="shared" ca="1" si="27"/>
        <v>0.61907735465686609</v>
      </c>
      <c r="AC48" s="94"/>
      <c r="AD48" s="95">
        <f t="shared" ca="1" si="28"/>
        <v>54626.619077354655</v>
      </c>
      <c r="AE48" s="96">
        <f t="shared" ca="1" si="5"/>
        <v>-0.55250758873182804</v>
      </c>
      <c r="AF48" s="147">
        <f>IF(LOWER(T48)="ILS",12,1)*X48/VLOOKUP($T48,CPC_USDConversion_xlTbl[[Currency2]:[Units/1 USD]],2,FALSE)</f>
        <v>148409.37977800716</v>
      </c>
      <c r="AG48" s="147">
        <f ca="1">IF(LOWER(T48)="ILS",12,1)*AD48/VLOOKUP($T48,CPC_USDConversion_xlTbl[[Currency2]:[Units/1 USD]],2,FALSE)</f>
        <v>66412.071211674294</v>
      </c>
      <c r="AH48" s="97">
        <f>AF48/VLOOKUP($S48,'CP$'!$B$5:$D$74,2,FALSE)</f>
        <v>223269.82537330926</v>
      </c>
      <c r="AI48" s="97">
        <f ca="1">AG48/VLOOKUP($S48,'CP$'!$B$5:$D$74,2,FALSE)</f>
        <v>99911.552519725839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>
        <v>43859</v>
      </c>
      <c r="AW48" s="152">
        <v>19563.436893203881</v>
      </c>
      <c r="AX48" s="152"/>
      <c r="AY48" s="153"/>
      <c r="AZ48" s="42"/>
      <c r="BA48" s="102"/>
      <c r="BB48" s="103" t="s">
        <v>562</v>
      </c>
      <c r="BC48" s="42"/>
      <c r="BD48" s="149">
        <v>76000</v>
      </c>
      <c r="BE48" s="149">
        <v>19000</v>
      </c>
      <c r="BF48" s="149"/>
      <c r="BG48" s="92">
        <f t="shared" si="9"/>
        <v>95000</v>
      </c>
      <c r="BH48" s="147">
        <f>IF(LOWER(T48)="ILS",12,1)*BG48/VLOOKUP($T48,CPC_USDConversion_xlTbl[[Currency2]:[Units/1 USD]],2,FALSE)</f>
        <v>115495.83100090668</v>
      </c>
      <c r="BI48" s="154">
        <f>BH48/VLOOKUP($S48,'CP$'!$B$5:$D$74,2,FALSE)</f>
        <v>173754.07172706895</v>
      </c>
      <c r="BJ48" s="104">
        <v>75000</v>
      </c>
      <c r="BK48" s="104">
        <v>110000</v>
      </c>
      <c r="BL48" s="105">
        <f t="shared" si="10"/>
        <v>0.85604706583258872</v>
      </c>
      <c r="BM48" s="105">
        <f t="shared" si="11"/>
        <v>0.14395293416741137</v>
      </c>
      <c r="BN48" s="105">
        <f t="shared" si="12"/>
        <v>0</v>
      </c>
      <c r="BO48" s="105">
        <f t="shared" ca="1" si="13"/>
        <v>0.99998866711202139</v>
      </c>
      <c r="BP48" s="105">
        <f t="shared" ca="1" si="14"/>
        <v>1.1332887978665026E-5</v>
      </c>
      <c r="BQ48" s="105">
        <f t="shared" ca="1" si="15"/>
        <v>0</v>
      </c>
      <c r="BR48" s="91"/>
      <c r="BS48" s="91"/>
      <c r="BT48" s="91">
        <v>3</v>
      </c>
      <c r="BU48" s="91">
        <f>Q897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16"/>
        <v>0.98630136986301364</v>
      </c>
      <c r="CD48" s="107"/>
      <c r="CE48" s="152">
        <v>20951</v>
      </c>
      <c r="CF48" s="68"/>
      <c r="CG48" s="149">
        <v>92882.926829268297</v>
      </c>
      <c r="CH48" s="147">
        <f>IF(LOWER(T48)="ILS",12,1)*CG48/VLOOKUP($T48,CPC_USDConversion_xlTbl[[Currency2]:[Units/1 USD]],2,FALSE)</f>
        <v>112922.00863097633</v>
      </c>
      <c r="CI48" s="155">
        <f t="shared" si="17"/>
        <v>148409.37977800716</v>
      </c>
      <c r="CJ48" s="155">
        <f t="shared" si="18"/>
        <v>35487.371147030834</v>
      </c>
      <c r="CK48" s="104">
        <f t="shared" si="19"/>
        <v>0</v>
      </c>
      <c r="CL48" s="147">
        <f>CK48/VLOOKUP($T48,'USD Converstion'!$C$7:$D$174,2,FALSE)</f>
        <v>0</v>
      </c>
      <c r="CM48" s="108">
        <f t="shared" ca="1" si="20"/>
        <v>0</v>
      </c>
      <c r="CN48" s="155">
        <f t="shared" ca="1" si="21"/>
        <v>0</v>
      </c>
      <c r="CO48" s="155">
        <f t="shared" ca="1" si="22"/>
        <v>0</v>
      </c>
      <c r="CP48" s="109">
        <f>IF(CN897=0,0,AF897)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AT897</f>
        <v>0</v>
      </c>
      <c r="CU48" s="157"/>
      <c r="CV48" s="108">
        <f t="shared" si="24"/>
        <v>0</v>
      </c>
      <c r="CW48" s="108">
        <f t="shared" si="25"/>
        <v>0</v>
      </c>
      <c r="CX48" s="42">
        <f>IF(AY897&gt;0,1,0)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129541</v>
      </c>
      <c r="C49" s="87">
        <v>35886</v>
      </c>
      <c r="D49" s="87"/>
      <c r="E49" s="88" t="s">
        <v>630</v>
      </c>
      <c r="F49" s="112" t="s">
        <v>567</v>
      </c>
      <c r="G49" s="87" t="s">
        <v>557</v>
      </c>
      <c r="H49" s="87" t="s">
        <v>558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E51</v>
      </c>
      <c r="O49" s="146">
        <v>39084</v>
      </c>
      <c r="P49" s="90">
        <f t="shared" si="1"/>
        <v>14.005479452054795</v>
      </c>
      <c r="Q49" s="91" t="str">
        <f t="shared" ca="1" si="2"/>
        <v/>
      </c>
      <c r="R49" s="42"/>
      <c r="S49" s="92" t="s">
        <v>404</v>
      </c>
      <c r="T49" s="92" t="s">
        <v>24</v>
      </c>
      <c r="U49" s="92">
        <v>89500</v>
      </c>
      <c r="V49" s="92">
        <v>14845.45454545454</v>
      </c>
      <c r="W49" s="92"/>
      <c r="X49" s="92">
        <f t="shared" si="3"/>
        <v>104345.45454545454</v>
      </c>
      <c r="Y49" s="93" t="e">
        <f>VLOOKUP($B898,[12]Data!$B$12:$AV$5335,47,FALSE)</f>
        <v>#N/A</v>
      </c>
      <c r="Z49" s="93"/>
      <c r="AA49" s="94">
        <f t="shared" ca="1" si="26"/>
        <v>52923</v>
      </c>
      <c r="AB49" s="94">
        <f t="shared" ca="1" si="27"/>
        <v>1.4581218723347722E-2</v>
      </c>
      <c r="AC49" s="94"/>
      <c r="AD49" s="95">
        <f t="shared" ca="1" si="28"/>
        <v>52923.014581218726</v>
      </c>
      <c r="AE49" s="96">
        <f t="shared" ca="1" si="5"/>
        <v>-0.49280958320839341</v>
      </c>
      <c r="AF49" s="147">
        <f>IF(LOWER(T49)="ILS",12,1)*X49/VLOOKUP($T49,CPC_USDConversion_xlTbl[[Currency2]:[Units/1 USD]],2,FALSE)</f>
        <v>143502.37128174855</v>
      </c>
      <c r="AG49" s="147">
        <f ca="1">IF(LOWER(T49)="ILS",12,1)*AD49/VLOOKUP($T49,CPC_USDConversion_xlTbl[[Currency2]:[Units/1 USD]],2,FALSE)</f>
        <v>72783.027500973927</v>
      </c>
      <c r="AH49" s="97">
        <f>AF49/VLOOKUP($S49,'CP$'!$B$5:$D$74,2,FALSE)</f>
        <v>182451.7614932626</v>
      </c>
      <c r="AI49" s="97">
        <f ca="1">AG49/VLOOKUP($S49,'CP$'!$B$5:$D$74,2,FALSE)</f>
        <v>92537.784956130665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43223</v>
      </c>
      <c r="AW49" s="152">
        <v>33750.514563106801</v>
      </c>
      <c r="AX49" s="152"/>
      <c r="AY49" s="153"/>
      <c r="AZ49" s="42"/>
      <c r="BA49" s="102"/>
      <c r="BB49" s="103" t="s">
        <v>562</v>
      </c>
      <c r="BC49" s="42"/>
      <c r="BD49" s="149">
        <v>62400</v>
      </c>
      <c r="BE49" s="149">
        <v>15600</v>
      </c>
      <c r="BF49" s="149"/>
      <c r="BG49" s="92">
        <f t="shared" si="9"/>
        <v>78000</v>
      </c>
      <c r="BH49" s="147">
        <f>IF(LOWER(T49)="ILS",12,1)*BG49/VLOOKUP($T49,CPC_USDConversion_xlTbl[[Currency2]:[Units/1 USD]],2,FALSE)</f>
        <v>107270.46049811838</v>
      </c>
      <c r="BI49" s="154">
        <f>BH49/VLOOKUP($S49,'CP$'!$B$5:$D$74,2,FALSE)</f>
        <v>136385.79139329094</v>
      </c>
      <c r="BJ49" s="104">
        <v>60000</v>
      </c>
      <c r="BK49" s="104">
        <v>95000</v>
      </c>
      <c r="BL49" s="105">
        <f t="shared" si="10"/>
        <v>0.85772782714758666</v>
      </c>
      <c r="BM49" s="105">
        <f t="shared" si="11"/>
        <v>0.14227217285241325</v>
      </c>
      <c r="BN49" s="105">
        <f t="shared" si="12"/>
        <v>0</v>
      </c>
      <c r="BO49" s="105">
        <f t="shared" ca="1" si="13"/>
        <v>0.99999972448246111</v>
      </c>
      <c r="BP49" s="105">
        <f t="shared" ca="1" si="14"/>
        <v>2.7551753880101707E-7</v>
      </c>
      <c r="BQ49" s="105">
        <f t="shared" ca="1" si="15"/>
        <v>0</v>
      </c>
      <c r="BR49" s="91">
        <v>3</v>
      </c>
      <c r="BS49" s="91">
        <v>3</v>
      </c>
      <c r="BT49" s="91">
        <v>3</v>
      </c>
      <c r="BU49" s="91">
        <f>Q898</f>
        <v>0</v>
      </c>
      <c r="BV49" s="91"/>
      <c r="BW49" s="91"/>
      <c r="BX49" s="91"/>
      <c r="BY49" s="91"/>
      <c r="BZ49" s="91" t="s">
        <v>563</v>
      </c>
      <c r="CA49" s="106" t="s">
        <v>568</v>
      </c>
      <c r="CB49" s="101">
        <v>1</v>
      </c>
      <c r="CC49" s="107">
        <f t="shared" si="16"/>
        <v>1</v>
      </c>
      <c r="CD49" s="107"/>
      <c r="CE49" s="152">
        <v>21070.720000000001</v>
      </c>
      <c r="CF49" s="68"/>
      <c r="CG49" s="149">
        <v>78248.780487804892</v>
      </c>
      <c r="CH49" s="147">
        <f>IF(LOWER(T49)="ILS",12,1)*CG49/VLOOKUP($T49,CPC_USDConversion_xlTbl[[Currency2]:[Units/1 USD]],2,FALSE)</f>
        <v>107612.59892747449</v>
      </c>
      <c r="CI49" s="155">
        <f t="shared" si="17"/>
        <v>143502.37128174855</v>
      </c>
      <c r="CJ49" s="155">
        <f t="shared" si="18"/>
        <v>35889.772354274057</v>
      </c>
      <c r="CK49" s="104">
        <f t="shared" si="19"/>
        <v>0</v>
      </c>
      <c r="CL49" s="147">
        <f>CK49/VLOOKUP($T49,'USD Converstion'!$C$7:$D$174,2,FALSE)</f>
        <v>0</v>
      </c>
      <c r="CM49" s="108">
        <f t="shared" ca="1" si="20"/>
        <v>0</v>
      </c>
      <c r="CN49" s="155">
        <f t="shared" ca="1" si="21"/>
        <v>0</v>
      </c>
      <c r="CO49" s="155">
        <f t="shared" ca="1" si="22"/>
        <v>0</v>
      </c>
      <c r="CP49" s="109">
        <f>IF(CN898=0,0,AF898)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AT898</f>
        <v>0</v>
      </c>
      <c r="CU49" s="157"/>
      <c r="CV49" s="108">
        <f t="shared" si="24"/>
        <v>0</v>
      </c>
      <c r="CW49" s="108">
        <f t="shared" si="25"/>
        <v>0</v>
      </c>
      <c r="CX49" s="42">
        <f>IF(AY898&gt;0,1,0)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139496</v>
      </c>
      <c r="C50" s="87">
        <v>115024</v>
      </c>
      <c r="D50" s="87">
        <v>32965</v>
      </c>
      <c r="E50" s="88" t="s">
        <v>631</v>
      </c>
      <c r="F50" s="112" t="s">
        <v>567</v>
      </c>
      <c r="G50" s="87" t="s">
        <v>557</v>
      </c>
      <c r="H50" s="87" t="s">
        <v>558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0"/>
        <v>E41</v>
      </c>
      <c r="O50" s="146">
        <v>43388</v>
      </c>
      <c r="P50" s="90">
        <f t="shared" si="1"/>
        <v>2.2136986301369861</v>
      </c>
      <c r="Q50" s="91" t="str">
        <f t="shared" ca="1" si="2"/>
        <v/>
      </c>
      <c r="R50" s="42"/>
      <c r="S50" s="92" t="s">
        <v>404</v>
      </c>
      <c r="T50" s="92" t="s">
        <v>24</v>
      </c>
      <c r="U50" s="92">
        <v>97000</v>
      </c>
      <c r="V50" s="92">
        <v>16209.09090909091</v>
      </c>
      <c r="W50" s="92"/>
      <c r="X50" s="92">
        <f t="shared" si="3"/>
        <v>113209.09090909091</v>
      </c>
      <c r="Y50" s="93" t="e">
        <f>VLOOKUP($B1310,[12]Data!$B$12:$AV$5335,47,FALSE)</f>
        <v>#N/A</v>
      </c>
      <c r="Z50" s="93"/>
      <c r="AA50" s="94">
        <f t="shared" ca="1" si="26"/>
        <v>65589</v>
      </c>
      <c r="AB50" s="94">
        <f t="shared" ca="1" si="27"/>
        <v>0.90197581072956357</v>
      </c>
      <c r="AC50" s="94"/>
      <c r="AD50" s="95">
        <f t="shared" ca="1" si="28"/>
        <v>65589.901975810732</v>
      </c>
      <c r="AE50" s="96">
        <f t="shared" ca="1" si="5"/>
        <v>-0.42063043304110015</v>
      </c>
      <c r="AF50" s="147">
        <f>IF(LOWER(T50)="ILS",12,1)*X50/VLOOKUP($T50,CPC_USDConversion_xlTbl[[Currency2]:[Units/1 USD]],2,FALSE)</f>
        <v>155692.19633835292</v>
      </c>
      <c r="AG50" s="147">
        <f ca="1">IF(LOWER(T50)="ILS",12,1)*AD50/VLOOKUP($T50,CPC_USDConversion_xlTbl[[Currency2]:[Units/1 USD]],2,FALSE)</f>
        <v>90203.32037143156</v>
      </c>
      <c r="AH50" s="97">
        <f>AF50/VLOOKUP($S50,'CP$'!$B$5:$D$74,2,FALSE)</f>
        <v>197950.14687886386</v>
      </c>
      <c r="AI50" s="97">
        <f ca="1">AG50/VLOOKUP($S50,'CP$'!$B$5:$D$74,2,FALSE)</f>
        <v>114686.29087665799</v>
      </c>
      <c r="AJ50" s="42"/>
      <c r="AK50" s="98" t="s">
        <v>560</v>
      </c>
      <c r="AL50" s="148"/>
      <c r="AM50" s="99"/>
      <c r="AN50" s="93"/>
      <c r="AO50" s="100"/>
      <c r="AP50" s="101" t="str">
        <f t="shared" si="6"/>
        <v/>
      </c>
      <c r="AQ50" s="149">
        <f t="shared" si="7"/>
        <v>0</v>
      </c>
      <c r="AR50" s="149"/>
      <c r="AS50" s="150">
        <f t="shared" si="8"/>
        <v>0</v>
      </c>
      <c r="AT50" s="147">
        <f>AS50/VLOOKUP($T50,'USD Converstion'!$C$7:$D$174,2,FALSE)</f>
        <v>0</v>
      </c>
      <c r="AU50" s="42"/>
      <c r="AV50" s="151"/>
      <c r="AW50" s="152"/>
      <c r="AX50" s="152"/>
      <c r="AY50" s="153"/>
      <c r="AZ50" s="42"/>
      <c r="BA50" s="102"/>
      <c r="BB50" s="103" t="s">
        <v>562</v>
      </c>
      <c r="BC50" s="42"/>
      <c r="BD50" s="149">
        <v>68000</v>
      </c>
      <c r="BE50" s="149">
        <v>17000</v>
      </c>
      <c r="BF50" s="149"/>
      <c r="BG50" s="92">
        <f t="shared" si="9"/>
        <v>85000</v>
      </c>
      <c r="BH50" s="147">
        <f>IF(LOWER(T50)="ILS",12,1)*BG50/VLOOKUP($T50,CPC_USDConversion_xlTbl[[Currency2]:[Units/1 USD]],2,FALSE)</f>
        <v>116897.29669666746</v>
      </c>
      <c r="BI50" s="154">
        <f>BH50/VLOOKUP($S50,'CP$'!$B$5:$D$74,2,FALSE)</f>
        <v>148625.54190294523</v>
      </c>
      <c r="BJ50" s="104">
        <v>80000</v>
      </c>
      <c r="BK50" s="104">
        <v>130000</v>
      </c>
      <c r="BL50" s="105">
        <f t="shared" si="10"/>
        <v>0.85682164940175054</v>
      </c>
      <c r="BM50" s="105">
        <f t="shared" si="11"/>
        <v>0.14317835059824943</v>
      </c>
      <c r="BN50" s="105">
        <f t="shared" si="12"/>
        <v>0</v>
      </c>
      <c r="BO50" s="105">
        <f t="shared" ca="1" si="13"/>
        <v>0.99998624825188698</v>
      </c>
      <c r="BP50" s="105">
        <f t="shared" ca="1" si="14"/>
        <v>1.3751748113028257E-5</v>
      </c>
      <c r="BQ50" s="105">
        <f t="shared" ca="1" si="15"/>
        <v>0</v>
      </c>
      <c r="BR50" s="91">
        <v>2</v>
      </c>
      <c r="BS50" s="91">
        <v>3</v>
      </c>
      <c r="BT50" s="91">
        <v>2</v>
      </c>
      <c r="BU50" s="91">
        <f>Q1310</f>
        <v>0</v>
      </c>
      <c r="BV50" s="91"/>
      <c r="BW50" s="91"/>
      <c r="BX50" s="91"/>
      <c r="BY50" s="91"/>
      <c r="BZ50" s="91" t="s">
        <v>563</v>
      </c>
      <c r="CA50" s="106" t="s">
        <v>570</v>
      </c>
      <c r="CB50" s="101">
        <v>1</v>
      </c>
      <c r="CC50" s="107">
        <f t="shared" si="16"/>
        <v>1</v>
      </c>
      <c r="CD50" s="107"/>
      <c r="CE50" s="152"/>
      <c r="CF50" s="68"/>
      <c r="CG50" s="149">
        <v>85565.853658536595</v>
      </c>
      <c r="CH50" s="147">
        <f>IF(LOWER(T50)="ILS",12,1)*CG50/VLOOKUP($T50,CPC_USDConversion_xlTbl[[Currency2]:[Units/1 USD]],2,FALSE)</f>
        <v>117675.49390853624</v>
      </c>
      <c r="CI50" s="155">
        <f t="shared" si="17"/>
        <v>155692.19633835292</v>
      </c>
      <c r="CJ50" s="155">
        <f t="shared" si="18"/>
        <v>38016.70242981668</v>
      </c>
      <c r="CK50" s="104">
        <f t="shared" si="19"/>
        <v>0</v>
      </c>
      <c r="CL50" s="147">
        <f>CK50/VLOOKUP($T50,'USD Converstion'!$C$7:$D$174,2,FALSE)</f>
        <v>0</v>
      </c>
      <c r="CM50" s="108">
        <f t="shared" ca="1" si="20"/>
        <v>0</v>
      </c>
      <c r="CN50" s="155">
        <f t="shared" ca="1" si="21"/>
        <v>0</v>
      </c>
      <c r="CO50" s="155">
        <f t="shared" ca="1" si="22"/>
        <v>0</v>
      </c>
      <c r="CP50" s="109">
        <f>IF(CN1310=0,0,AF1310)</f>
        <v>0</v>
      </c>
      <c r="CQ50" s="110" t="s">
        <v>565</v>
      </c>
      <c r="CR50" s="155">
        <f>AM50/VLOOKUP(T50,'USD Converstion'!$C$7:$D$174,2,FALSE)</f>
        <v>0</v>
      </c>
      <c r="CS50" s="156">
        <f t="shared" si="23"/>
        <v>0</v>
      </c>
      <c r="CT50" s="152">
        <f>AT1310</f>
        <v>0</v>
      </c>
      <c r="CU50" s="157"/>
      <c r="CV50" s="108">
        <f t="shared" si="24"/>
        <v>0</v>
      </c>
      <c r="CW50" s="108">
        <f t="shared" si="25"/>
        <v>0</v>
      </c>
      <c r="CX50" s="42">
        <f>IF(AY1310&gt;0,1,0)</f>
        <v>0</v>
      </c>
      <c r="DM50" t="e">
        <f>IF(LOWER(T50)="ILS",12,1)*Y50/VLOOKUP($T50,CPC_USDConversion_xlTbl[[Currency2]:[Units/1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2">
    <tabColor rgb="FFFF00FF"/>
  </sheetPr>
  <dimension ref="A1:DM4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111415.67019327517</v>
      </c>
      <c r="CI2" s="114">
        <f>SUM(CI12:CI12)</f>
        <v>162777.28219917257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113828</v>
      </c>
      <c r="C12" s="87">
        <v>104871</v>
      </c>
      <c r="D12" s="87">
        <v>108063</v>
      </c>
      <c r="E12" s="88" t="s">
        <v>632</v>
      </c>
      <c r="F12" s="112" t="s">
        <v>567</v>
      </c>
      <c r="G12" s="87" t="s">
        <v>633</v>
      </c>
      <c r="H12" s="87" t="s">
        <v>634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8" si="0">LEFT(CA12,3)</f>
        <v>E41</v>
      </c>
      <c r="O12" s="146">
        <v>43262</v>
      </c>
      <c r="P12" s="90">
        <f t="shared" ref="P12:P48" si="1">($D$5-O12)/365</f>
        <v>2.558904109589041</v>
      </c>
      <c r="Q12" s="91" t="str">
        <f t="shared" ref="Q12:Q48" ca="1" si="2">Q12</f>
        <v/>
      </c>
      <c r="R12" s="42"/>
      <c r="S12" s="92" t="s">
        <v>412</v>
      </c>
      <c r="T12" s="92" t="s">
        <v>22</v>
      </c>
      <c r="U12" s="92">
        <v>114500</v>
      </c>
      <c r="V12" s="92">
        <v>19390.909090909088</v>
      </c>
      <c r="W12" s="92"/>
      <c r="X12" s="92">
        <f t="shared" ref="X12:X48" si="3">W12+V12+U12</f>
        <v>133890.90909090909</v>
      </c>
      <c r="Y12" s="93" t="e">
        <f>VLOOKUP($B50,[12]Data!$B$12:$AV$5335,47,FALSE)</f>
        <v>#N/A</v>
      </c>
      <c r="Z12" s="93" t="e">
        <f>VLOOKUP($B50,[12]Data!$B$12:$AV$5335,41,FALSE)</f>
        <v>#N/A</v>
      </c>
      <c r="AA12" s="94"/>
      <c r="AB12" s="94"/>
      <c r="AC12" s="94"/>
      <c r="AD12" s="95">
        <f t="shared" ref="AD12:AD48" si="4">AC12+AB12+AA12</f>
        <v>0</v>
      </c>
      <c r="AE12" s="96">
        <f t="shared" ref="AE12:AE48" si="5">IFERROR(AD12/X12-1,"")</f>
        <v>-1</v>
      </c>
      <c r="AF12" s="147">
        <f>IF(LOWER(T12)="ILS",12,1)*X12/VLOOKUP($T12,CPC_USDConversion_xlTbl[[Currency2]:[Units/1 USD]],2,FALSE)</f>
        <v>162777.28219917257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214270.14428844655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8" si="6">IFERROR(AO12/AM12,"")</f>
        <v/>
      </c>
      <c r="AQ12" s="149">
        <f t="shared" ref="AQ12:AQ48" si="7">AO12*CC12</f>
        <v>0</v>
      </c>
      <c r="AR12" s="149"/>
      <c r="AS12" s="150">
        <f t="shared" ref="AS12:AS48" si="8">AQ12-AR12</f>
        <v>0</v>
      </c>
      <c r="AT12" s="147">
        <f>AS12/VLOOKUP($T12,'USD Converstion'!$C$7:$D$174,2,FALSE)</f>
        <v>0</v>
      </c>
      <c r="AU12" s="42"/>
      <c r="AV12" s="151"/>
      <c r="AW12" s="152"/>
      <c r="AX12" s="152"/>
      <c r="AY12" s="153"/>
      <c r="AZ12" s="42"/>
      <c r="BA12" s="102" t="s">
        <v>635</v>
      </c>
      <c r="BB12" s="103" t="s">
        <v>562</v>
      </c>
      <c r="BC12" s="42"/>
      <c r="BD12" s="149">
        <v>74447.923200000005</v>
      </c>
      <c r="BE12" s="149">
        <v>16165.98</v>
      </c>
      <c r="BF12" s="149"/>
      <c r="BG12" s="92">
        <f t="shared" ref="BG12:BG48" si="9">BF12+BE12+BD12</f>
        <v>90613.903200000001</v>
      </c>
      <c r="BH12" s="147">
        <f>IF(LOWER(T12)="ILS",12,1)*BG12/VLOOKUP($T12,CPC_USDConversion_xlTbl[[Currency2]:[Units/1 USD]],2,FALSE)</f>
        <v>110163.45316126017</v>
      </c>
      <c r="BI12" s="154">
        <f>BH12/VLOOKUP($S12,'CP$'!$B$5:$D$74,2,FALSE)</f>
        <v>145012.48998182826</v>
      </c>
      <c r="BJ12" s="104">
        <v>80000</v>
      </c>
      <c r="BK12" s="104">
        <v>100000</v>
      </c>
      <c r="BL12" s="105">
        <f t="shared" ref="BL12:BL48" si="10">IFERROR(U12/X12,"")</f>
        <v>0.85517381857686037</v>
      </c>
      <c r="BM12" s="105">
        <f t="shared" ref="BM12:BM48" si="11">IFERROR(V12/X12,"")</f>
        <v>0.14482618142313958</v>
      </c>
      <c r="BN12" s="105">
        <f t="shared" ref="BN12:BN48" si="12">IFERROR(W12/X12,"")</f>
        <v>0</v>
      </c>
      <c r="BO12" s="105" t="str">
        <f t="shared" ref="BO12:BO48" si="13">IFERROR(AA12/AD12,"")</f>
        <v/>
      </c>
      <c r="BP12" s="105" t="str">
        <f t="shared" ref="BP12:BP48" si="14">IFERROR(AB12/AD12,"")</f>
        <v/>
      </c>
      <c r="BQ12" s="105" t="str">
        <f t="shared" ref="BQ12:BQ48" si="15">IFERROR(AC12/AD12,"")</f>
        <v/>
      </c>
      <c r="BR12" s="91">
        <v>2</v>
      </c>
      <c r="BS12" s="91">
        <v>5</v>
      </c>
      <c r="BT12" s="91">
        <v>5</v>
      </c>
      <c r="BU12" s="91">
        <f>Q50</f>
        <v>0</v>
      </c>
      <c r="BV12" s="91"/>
      <c r="BW12" s="91"/>
      <c r="BX12" s="91"/>
      <c r="BY12" s="91"/>
      <c r="BZ12" s="91" t="s">
        <v>636</v>
      </c>
      <c r="CA12" s="106" t="s">
        <v>570</v>
      </c>
      <c r="CB12" s="101">
        <v>1</v>
      </c>
      <c r="CC12" s="107">
        <f t="shared" ref="CC12:CC48" si="16">IF(P12&gt;1,1,P12)*CB12</f>
        <v>1</v>
      </c>
      <c r="CD12" s="107"/>
      <c r="CE12" s="152"/>
      <c r="CF12" s="68"/>
      <c r="CG12" s="149">
        <v>91643.902439024401</v>
      </c>
      <c r="CH12" s="147">
        <f>IF(LOWER(T12)="ILS",12,1)*CG12/VLOOKUP($T12,CPC_USDConversion_xlTbl[[Currency2]:[Units/1 USD]],2,FALSE)</f>
        <v>111415.67019327517</v>
      </c>
      <c r="CI12" s="155">
        <f t="shared" ref="CI12:CI48" si="17">AF12</f>
        <v>162777.28219917257</v>
      </c>
      <c r="CJ12" s="155">
        <f t="shared" ref="CJ12:CJ48" si="18">IFERROR(CI12-CH12,"")</f>
        <v>51361.61200589739</v>
      </c>
      <c r="CK12" s="104">
        <f t="shared" ref="CK12:CK48" si="19">ROUND(AN12*CC12,-2)</f>
        <v>0</v>
      </c>
      <c r="CL12" s="147">
        <f>CK12/VLOOKUP($T12,'USD Converstion'!$C$7:$D$174,2,FALSE)</f>
        <v>0</v>
      </c>
      <c r="CM12" s="108">
        <f t="shared" ref="CM12:CM48" si="20">IF(AD12&gt;X12,1,0)</f>
        <v>0</v>
      </c>
      <c r="CN12" s="155">
        <f t="shared" ref="CN12:CN48" si="21">IF(CM12&gt;0,AG12,0)</f>
        <v>0</v>
      </c>
      <c r="CO12" s="155">
        <f t="shared" ref="CO12:CO48" si="22">IF(CM12=0,0,AF12)</f>
        <v>0</v>
      </c>
      <c r="CP12" s="109">
        <f>IF(CN50=0,0,AF50)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48" si="23">AT12</f>
        <v>0</v>
      </c>
      <c r="CT12" s="152">
        <f>AT50</f>
        <v>0</v>
      </c>
      <c r="CU12" s="157"/>
      <c r="CV12" s="108">
        <f t="shared" ref="CV12:CV48" si="24">IF(AX12&gt;0,1,0)</f>
        <v>0</v>
      </c>
      <c r="CW12" s="108">
        <f t="shared" ref="CW12:CW48" si="25">IF(AY12&gt;0,1,0)</f>
        <v>0</v>
      </c>
      <c r="CX12" s="42">
        <f>IF(AY50&gt;0,1,0)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139456</v>
      </c>
      <c r="C13" s="87">
        <v>66381</v>
      </c>
      <c r="D13" s="87">
        <v>49958</v>
      </c>
      <c r="E13" s="88" t="s">
        <v>637</v>
      </c>
      <c r="F13" s="112" t="s">
        <v>567</v>
      </c>
      <c r="G13" s="87" t="s">
        <v>633</v>
      </c>
      <c r="H13" s="87" t="s">
        <v>634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42248</v>
      </c>
      <c r="P13" s="90">
        <f t="shared" si="1"/>
        <v>5.3369863013698629</v>
      </c>
      <c r="Q13" s="91" t="str">
        <f t="shared" ca="1" si="2"/>
        <v/>
      </c>
      <c r="R13" s="42"/>
      <c r="S13" s="92" t="s">
        <v>383</v>
      </c>
      <c r="T13" s="92" t="s">
        <v>22</v>
      </c>
      <c r="U13" s="92">
        <v>103187.5</v>
      </c>
      <c r="V13" s="92">
        <v>16890.909090909088</v>
      </c>
      <c r="W13" s="92"/>
      <c r="X13" s="92">
        <f t="shared" si="3"/>
        <v>120078.40909090909</v>
      </c>
      <c r="Y13" s="93" t="e">
        <f>VLOOKUP($B53,[12]Data!$B$12:$AV$5335,47,FALSE)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145984.79624443548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268339.17991833616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/>
      <c r="AW13" s="152"/>
      <c r="AX13" s="152"/>
      <c r="AY13" s="153"/>
      <c r="AZ13" s="42"/>
      <c r="BA13" s="102"/>
      <c r="BB13" s="103" t="s">
        <v>562</v>
      </c>
      <c r="BC13" s="42"/>
      <c r="BD13" s="149">
        <v>72450</v>
      </c>
      <c r="BE13" s="149">
        <v>17640</v>
      </c>
      <c r="BF13" s="149"/>
      <c r="BG13" s="92">
        <f t="shared" si="9"/>
        <v>90090</v>
      </c>
      <c r="BH13" s="147">
        <f>IF(LOWER(T13)="ILS",12,1)*BG13/VLOOKUP($T13,CPC_USDConversion_xlTbl[[Currency2]:[Units/1 USD]],2,FALSE)</f>
        <v>109526.52015654402</v>
      </c>
      <c r="BI13" s="154">
        <f>BH13/VLOOKUP($S13,'CP$'!$B$5:$D$74,2,FALSE)</f>
        <v>201324.09233154243</v>
      </c>
      <c r="BJ13" s="104">
        <v>75000</v>
      </c>
      <c r="BK13" s="104">
        <v>105000</v>
      </c>
      <c r="BL13" s="105">
        <f t="shared" si="10"/>
        <v>0.8593343364657563</v>
      </c>
      <c r="BM13" s="105">
        <f t="shared" si="11"/>
        <v>0.1406656635342437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2</v>
      </c>
      <c r="BS13" s="91">
        <v>5</v>
      </c>
      <c r="BT13" s="91">
        <v>5</v>
      </c>
      <c r="BU13" s="91">
        <f>Q53</f>
        <v>0</v>
      </c>
      <c r="BV13" s="91"/>
      <c r="BW13" s="91"/>
      <c r="BX13" s="91"/>
      <c r="BY13" s="91"/>
      <c r="BZ13" s="91" t="s">
        <v>636</v>
      </c>
      <c r="CA13" s="106" t="s">
        <v>570</v>
      </c>
      <c r="CB13" s="101">
        <v>1</v>
      </c>
      <c r="CC13" s="107">
        <f t="shared" si="16"/>
        <v>1</v>
      </c>
      <c r="CD13" s="107"/>
      <c r="CE13" s="152"/>
      <c r="CF13" s="68"/>
      <c r="CG13" s="149">
        <v>91126.829268292684</v>
      </c>
      <c r="CH13" s="147">
        <f>IF(LOWER(T13)="ILS",12,1)*CG13/VLOOKUP($T13,CPC_USDConversion_xlTbl[[Currency2]:[Units/1 USD]],2,FALSE)</f>
        <v>110787.04076651798</v>
      </c>
      <c r="CI13" s="155">
        <f t="shared" si="17"/>
        <v>145984.79624443548</v>
      </c>
      <c r="CJ13" s="155">
        <f t="shared" si="18"/>
        <v>35197.755477917497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IF(CN53=0,0,AF53)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AT53</f>
        <v>0</v>
      </c>
      <c r="CU13" s="157"/>
      <c r="CV13" s="108">
        <f t="shared" si="24"/>
        <v>0</v>
      </c>
      <c r="CW13" s="108">
        <f t="shared" si="25"/>
        <v>0</v>
      </c>
      <c r="CX13" s="42">
        <f>IF(AY53&gt;0,1,0)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103698</v>
      </c>
      <c r="C14" s="87">
        <v>90411</v>
      </c>
      <c r="D14" s="87">
        <v>119045</v>
      </c>
      <c r="E14" s="88" t="s">
        <v>638</v>
      </c>
      <c r="F14" s="112" t="s">
        <v>567</v>
      </c>
      <c r="G14" s="87" t="s">
        <v>633</v>
      </c>
      <c r="H14" s="87" t="s">
        <v>634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42979</v>
      </c>
      <c r="P14" s="90">
        <f t="shared" si="1"/>
        <v>3.3342465753424659</v>
      </c>
      <c r="Q14" s="91" t="str">
        <f t="shared" ca="1" si="2"/>
        <v/>
      </c>
      <c r="R14" s="42"/>
      <c r="S14" s="92" t="s">
        <v>393</v>
      </c>
      <c r="T14" s="92" t="s">
        <v>76</v>
      </c>
      <c r="U14" s="92">
        <v>1096922.5</v>
      </c>
      <c r="V14" s="92">
        <v>198013.18181818179</v>
      </c>
      <c r="W14" s="92"/>
      <c r="X14" s="92">
        <f t="shared" si="3"/>
        <v>1294935.6818181819</v>
      </c>
      <c r="Y14" s="93" t="e">
        <f>VLOOKUP($B274,[12]Data!$B$12:$AV$5335,47,FALSE)</f>
        <v>#N/A</v>
      </c>
      <c r="Z14" s="93"/>
      <c r="AA14" s="94">
        <v>1000000</v>
      </c>
      <c r="AB14" s="94">
        <v>250000</v>
      </c>
      <c r="AC14" s="94"/>
      <c r="AD14" s="95">
        <f t="shared" si="4"/>
        <v>1250000</v>
      </c>
      <c r="AE14" s="96">
        <f t="shared" si="5"/>
        <v>-3.470109168286184E-2</v>
      </c>
      <c r="AF14" s="147">
        <f>IF(LOWER(T14)="ILS",12,1)*X14/VLOOKUP($T14,CPC_USDConversion_xlTbl[[Currency2]:[Units/1 USD]],2,FALSE)</f>
        <v>151359.12027153009</v>
      </c>
      <c r="AG14" s="147">
        <f>IF(LOWER(T14)="ILS",12,1)*AD14/VLOOKUP($T14,CPC_USDConversion_xlTbl[[Currency2]:[Units/1 USD]],2,FALSE)</f>
        <v>146106.79356195041</v>
      </c>
      <c r="AH14" s="97">
        <f>AF14/VLOOKUP($S14,'CP$'!$B$5:$D$74,2,FALSE)</f>
        <v>212397.37698113735</v>
      </c>
      <c r="AI14" s="97">
        <f>AG14/VLOOKUP($S14,'CP$'!$B$5:$D$74,2,FALSE)</f>
        <v>205026.95612931554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14665.76699029126</v>
      </c>
      <c r="AX14" s="152"/>
      <c r="AY14" s="153">
        <v>25000</v>
      </c>
      <c r="AZ14" s="42"/>
      <c r="BA14" s="102" t="s">
        <v>639</v>
      </c>
      <c r="BB14" s="103" t="s">
        <v>562</v>
      </c>
      <c r="BC14" s="42"/>
      <c r="BD14" s="149">
        <v>848720</v>
      </c>
      <c r="BE14" s="149">
        <v>212180</v>
      </c>
      <c r="BF14" s="149"/>
      <c r="BG14" s="92">
        <f t="shared" si="9"/>
        <v>1060900</v>
      </c>
      <c r="BH14" s="147">
        <f>IF(LOWER(T14)="ILS",12,1)*BG14/VLOOKUP($T14,CPC_USDConversion_xlTbl[[Currency2]:[Units/1 USD]],2,FALSE)</f>
        <v>124003.75783189855</v>
      </c>
      <c r="BI14" s="154">
        <f>BH14/VLOOKUP($S14,'CP$'!$B$5:$D$74,2,FALSE)</f>
        <v>174010.47820607267</v>
      </c>
      <c r="BJ14" s="104">
        <v>950000</v>
      </c>
      <c r="BK14" s="104">
        <v>1400000</v>
      </c>
      <c r="BL14" s="105">
        <f t="shared" si="10"/>
        <v>0.84708647340680487</v>
      </c>
      <c r="BM14" s="105">
        <f t="shared" si="11"/>
        <v>0.1529135265931951</v>
      </c>
      <c r="BN14" s="105">
        <f t="shared" si="12"/>
        <v>0</v>
      </c>
      <c r="BO14" s="105">
        <f t="shared" si="13"/>
        <v>0.8</v>
      </c>
      <c r="BP14" s="105">
        <f t="shared" si="14"/>
        <v>0.2</v>
      </c>
      <c r="BQ14" s="105">
        <f t="shared" si="15"/>
        <v>0</v>
      </c>
      <c r="BR14" s="91">
        <v>4</v>
      </c>
      <c r="BS14" s="91">
        <v>4</v>
      </c>
      <c r="BT14" s="91">
        <v>4</v>
      </c>
      <c r="BU14" s="91">
        <f>Q274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28732.799999999999</v>
      </c>
      <c r="CF14" s="68"/>
      <c r="CG14" s="149">
        <v>1061100</v>
      </c>
      <c r="CH14" s="147">
        <f>IF(LOWER(T14)="ILS",12,1)*CG14/VLOOKUP($T14,CPC_USDConversion_xlTbl[[Currency2]:[Units/1 USD]],2,FALSE)</f>
        <v>124027.13491886847</v>
      </c>
      <c r="CI14" s="155">
        <f t="shared" si="17"/>
        <v>151359.12027153009</v>
      </c>
      <c r="CJ14" s="155">
        <f t="shared" si="18"/>
        <v>27331.985352661621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IF(CN274=0,0,AF274)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AT274</f>
        <v>0</v>
      </c>
      <c r="CU14" s="157"/>
      <c r="CV14" s="108">
        <f t="shared" si="24"/>
        <v>0</v>
      </c>
      <c r="CW14" s="108">
        <f t="shared" si="25"/>
        <v>1</v>
      </c>
      <c r="CX14" s="42">
        <f>IF(AY274&gt;0,1,0)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121318</v>
      </c>
      <c r="C15" s="87">
        <v>110988</v>
      </c>
      <c r="D15" s="87">
        <v>110376</v>
      </c>
      <c r="E15" s="88" t="s">
        <v>640</v>
      </c>
      <c r="F15" s="112" t="s">
        <v>567</v>
      </c>
      <c r="G15" s="87" t="s">
        <v>633</v>
      </c>
      <c r="H15" s="87" t="s">
        <v>634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43313</v>
      </c>
      <c r="P15" s="90">
        <f t="shared" si="1"/>
        <v>2.419178082191781</v>
      </c>
      <c r="Q15" s="91" t="str">
        <f t="shared" ca="1" si="2"/>
        <v/>
      </c>
      <c r="R15" s="42"/>
      <c r="S15" s="92" t="s">
        <v>413</v>
      </c>
      <c r="T15" s="92" t="s">
        <v>22</v>
      </c>
      <c r="U15" s="92">
        <v>114375</v>
      </c>
      <c r="V15" s="92">
        <v>18481.81818181818</v>
      </c>
      <c r="W15" s="92"/>
      <c r="X15" s="92">
        <f t="shared" si="3"/>
        <v>132856.81818181818</v>
      </c>
      <c r="Y15" s="93" t="e">
        <f>VLOOKUP($B294,[12]Data!$B$12:$AV$5335,47,FALSE)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161520.0907373206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212186.19086222703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/>
      <c r="AW15" s="152"/>
      <c r="AX15" s="152"/>
      <c r="AY15" s="153"/>
      <c r="AZ15" s="42"/>
      <c r="BA15" s="102" t="s">
        <v>641</v>
      </c>
      <c r="BB15" s="103" t="s">
        <v>562</v>
      </c>
      <c r="BC15" s="42"/>
      <c r="BD15" s="149">
        <v>79582</v>
      </c>
      <c r="BE15" s="149">
        <v>19000</v>
      </c>
      <c r="BF15" s="149"/>
      <c r="BG15" s="92">
        <f t="shared" si="9"/>
        <v>98582</v>
      </c>
      <c r="BH15" s="147">
        <f>IF(LOWER(T15)="ILS",12,1)*BG15/VLOOKUP($T15,CPC_USDConversion_xlTbl[[Currency2]:[Units/1 USD]],2,FALSE)</f>
        <v>119850.6317024356</v>
      </c>
      <c r="BI15" s="154">
        <f>BH15/VLOOKUP($S15,'CP$'!$B$5:$D$74,2,FALSE)</f>
        <v>157445.73258523751</v>
      </c>
      <c r="BJ15" s="104">
        <v>100000</v>
      </c>
      <c r="BK15" s="104">
        <v>115000</v>
      </c>
      <c r="BL15" s="105">
        <f t="shared" si="10"/>
        <v>0.86088920060899465</v>
      </c>
      <c r="BM15" s="105">
        <f t="shared" si="11"/>
        <v>0.13911079939100535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3</v>
      </c>
      <c r="BT15" s="91">
        <v>4</v>
      </c>
      <c r="BU15" s="91">
        <f>Q294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/>
      <c r="CF15" s="68"/>
      <c r="CG15" s="149">
        <v>101565.85365853659</v>
      </c>
      <c r="CH15" s="147">
        <f>IF(LOWER(T15)="ILS",12,1)*CG15/VLOOKUP($T15,CPC_USDConversion_xlTbl[[Currency2]:[Units/1 USD]],2,FALSE)</f>
        <v>123478.23862746486</v>
      </c>
      <c r="CI15" s="155">
        <f t="shared" si="17"/>
        <v>161520.0907373206</v>
      </c>
      <c r="CJ15" s="155">
        <f t="shared" si="18"/>
        <v>38041.852109855739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IF(CN294=0,0,AF294)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AT294</f>
        <v>0</v>
      </c>
      <c r="CU15" s="157"/>
      <c r="CV15" s="108">
        <f t="shared" si="24"/>
        <v>0</v>
      </c>
      <c r="CW15" s="108">
        <f t="shared" si="25"/>
        <v>0</v>
      </c>
      <c r="CX15" s="42">
        <f>IF(AY294&gt;0,1,0)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136645</v>
      </c>
      <c r="C16" s="87">
        <v>77487</v>
      </c>
      <c r="D16" s="87"/>
      <c r="E16" s="88" t="s">
        <v>642</v>
      </c>
      <c r="F16" s="112" t="s">
        <v>567</v>
      </c>
      <c r="G16" s="87" t="s">
        <v>633</v>
      </c>
      <c r="H16" s="87" t="s">
        <v>634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36192</v>
      </c>
      <c r="P16" s="90">
        <f t="shared" si="1"/>
        <v>21.92876712328767</v>
      </c>
      <c r="Q16" s="91" t="str">
        <f t="shared" ca="1" si="2"/>
        <v/>
      </c>
      <c r="R16" s="42"/>
      <c r="S16" s="92" t="s">
        <v>391</v>
      </c>
      <c r="T16" s="92" t="s">
        <v>22</v>
      </c>
      <c r="U16" s="92">
        <v>114500</v>
      </c>
      <c r="V16" s="92">
        <v>19390.909090909088</v>
      </c>
      <c r="W16" s="92"/>
      <c r="X16" s="92">
        <f t="shared" si="3"/>
        <v>133890.90909090909</v>
      </c>
      <c r="Y16" s="93" t="e">
        <f>VLOOKUP($B301,[12]Data!$B$12:$AV$5335,47,FALSE)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162777.28219917257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230231.6642922154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82400</v>
      </c>
      <c r="BE16" s="149">
        <v>20600</v>
      </c>
      <c r="BF16" s="149"/>
      <c r="BG16" s="92">
        <f t="shared" si="9"/>
        <v>103000</v>
      </c>
      <c r="BH16" s="147">
        <f>IF(LOWER(T16)="ILS",12,1)*BG16/VLOOKUP($T16,CPC_USDConversion_xlTbl[[Currency2]:[Units/1 USD]],2,FALSE)</f>
        <v>125221.7957167725</v>
      </c>
      <c r="BI16" s="154">
        <f>BH16/VLOOKUP($S16,'CP$'!$B$5:$D$74,2,FALSE)</f>
        <v>177113.30502653454</v>
      </c>
      <c r="BJ16" s="104">
        <v>90000</v>
      </c>
      <c r="BK16" s="104">
        <v>125000</v>
      </c>
      <c r="BL16" s="105">
        <f t="shared" si="10"/>
        <v>0.85517381857686037</v>
      </c>
      <c r="BM16" s="105">
        <f t="shared" si="11"/>
        <v>0.14482618142313958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2</v>
      </c>
      <c r="BS16" s="91">
        <v>4</v>
      </c>
      <c r="BT16" s="91">
        <v>4</v>
      </c>
      <c r="BU16" s="91">
        <f>Q301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44895</v>
      </c>
      <c r="CF16" s="68"/>
      <c r="CG16" s="149">
        <v>102639.0243902439</v>
      </c>
      <c r="CH16" s="147">
        <f>IF(LOWER(T16)="ILS",12,1)*CG16/VLOOKUP($T16,CPC_USDConversion_xlTbl[[Currency2]:[Units/1 USD]],2,FALSE)</f>
        <v>124782.94121130049</v>
      </c>
      <c r="CI16" s="155">
        <f t="shared" si="17"/>
        <v>162777.28219917257</v>
      </c>
      <c r="CJ16" s="155">
        <f t="shared" si="18"/>
        <v>37994.34098787207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IF(CN301=0,0,AF301)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AT301</f>
        <v>0</v>
      </c>
      <c r="CU16" s="157"/>
      <c r="CV16" s="108">
        <f t="shared" si="24"/>
        <v>0</v>
      </c>
      <c r="CW16" s="108">
        <f t="shared" si="25"/>
        <v>0</v>
      </c>
      <c r="CX16" s="42">
        <f>IF(AY301&gt;0,1,0)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127412</v>
      </c>
      <c r="C17" s="87">
        <v>27665</v>
      </c>
      <c r="D17" s="87">
        <v>52482</v>
      </c>
      <c r="E17" s="88" t="s">
        <v>643</v>
      </c>
      <c r="F17" s="112" t="s">
        <v>644</v>
      </c>
      <c r="G17" s="87" t="s">
        <v>633</v>
      </c>
      <c r="H17" s="87" t="s">
        <v>634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42037</v>
      </c>
      <c r="P17" s="90">
        <f t="shared" si="1"/>
        <v>5.9150684931506845</v>
      </c>
      <c r="Q17" s="91" t="str">
        <f t="shared" ca="1" si="2"/>
        <v/>
      </c>
      <c r="R17" s="42"/>
      <c r="S17" s="92" t="s">
        <v>391</v>
      </c>
      <c r="T17" s="92" t="s">
        <v>22</v>
      </c>
      <c r="U17" s="92">
        <v>130700</v>
      </c>
      <c r="V17" s="92">
        <v>22336.36363636364</v>
      </c>
      <c r="W17" s="92"/>
      <c r="X17" s="92">
        <f t="shared" si="3"/>
        <v>153036.36363636365</v>
      </c>
      <c r="Y17" s="93" t="e">
        <f>VLOOKUP($B306,[12]Data!$B$12:$AV$5335,47,FALSE)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186053.28412146057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263153.16653280513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24410.184466019418</v>
      </c>
      <c r="AX17" s="152"/>
      <c r="AY17" s="153"/>
      <c r="AZ17" s="42"/>
      <c r="BA17" s="102" t="s">
        <v>645</v>
      </c>
      <c r="BB17" s="103" t="s">
        <v>562</v>
      </c>
      <c r="BC17" s="42"/>
      <c r="BD17" s="149">
        <v>96000</v>
      </c>
      <c r="BE17" s="149">
        <v>24000</v>
      </c>
      <c r="BF17" s="149"/>
      <c r="BG17" s="92">
        <f t="shared" si="9"/>
        <v>120000</v>
      </c>
      <c r="BH17" s="147">
        <f>IF(LOWER(T17)="ILS",12,1)*BG17/VLOOKUP($T17,CPC_USDConversion_xlTbl[[Currency2]:[Units/1 USD]],2,FALSE)</f>
        <v>145889.47073798737</v>
      </c>
      <c r="BI17" s="154">
        <f>BH17/VLOOKUP($S17,'CP$'!$B$5:$D$74,2,FALSE)</f>
        <v>206345.59808916645</v>
      </c>
      <c r="BJ17" s="104">
        <v>90000</v>
      </c>
      <c r="BK17" s="104">
        <v>125000</v>
      </c>
      <c r="BL17" s="105">
        <f t="shared" si="10"/>
        <v>0.85404538434121413</v>
      </c>
      <c r="BM17" s="105">
        <f t="shared" si="11"/>
        <v>0.14595461565878581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3</v>
      </c>
      <c r="BT17" s="91">
        <v>4</v>
      </c>
      <c r="BU17" s="91">
        <f>Q306</f>
        <v>0</v>
      </c>
      <c r="BV17" s="91"/>
      <c r="BW17" s="91"/>
      <c r="BX17" s="91"/>
      <c r="BY17" s="91"/>
      <c r="BZ17" s="91" t="s">
        <v>563</v>
      </c>
      <c r="CA17" s="106" t="s">
        <v>564</v>
      </c>
      <c r="CB17" s="101">
        <v>1</v>
      </c>
      <c r="CC17" s="107">
        <f t="shared" si="16"/>
        <v>1</v>
      </c>
      <c r="CD17" s="107"/>
      <c r="CE17" s="152">
        <v>72310.880000000005</v>
      </c>
      <c r="CF17" s="68"/>
      <c r="CG17" s="149">
        <v>118443.9024390244</v>
      </c>
      <c r="CH17" s="147">
        <f>IF(LOWER(T17)="ILS",12,1)*CG17/VLOOKUP($T17,CPC_USDConversion_xlTbl[[Currency2]:[Units/1 USD]],2,FALSE)</f>
        <v>143997.65199142569</v>
      </c>
      <c r="CI17" s="155">
        <f t="shared" si="17"/>
        <v>186053.28412146057</v>
      </c>
      <c r="CJ17" s="155">
        <f t="shared" si="18"/>
        <v>42055.632130034879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IF(CN306=0,0,AF306)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AT306</f>
        <v>0</v>
      </c>
      <c r="CU17" s="157"/>
      <c r="CV17" s="108">
        <f t="shared" si="24"/>
        <v>0</v>
      </c>
      <c r="CW17" s="108">
        <f t="shared" si="25"/>
        <v>0</v>
      </c>
      <c r="CX17" s="42">
        <f>IF(AY306&gt;0,1,0)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127772</v>
      </c>
      <c r="C18" s="87">
        <v>84879</v>
      </c>
      <c r="D18" s="87">
        <v>33392</v>
      </c>
      <c r="E18" s="88" t="s">
        <v>646</v>
      </c>
      <c r="F18" s="112" t="s">
        <v>567</v>
      </c>
      <c r="G18" s="87" t="s">
        <v>633</v>
      </c>
      <c r="H18" s="87" t="s">
        <v>634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43709</v>
      </c>
      <c r="P18" s="90">
        <f t="shared" si="1"/>
        <v>1.3342465753424657</v>
      </c>
      <c r="Q18" s="91" t="str">
        <f t="shared" ca="1" si="2"/>
        <v/>
      </c>
      <c r="R18" s="42"/>
      <c r="S18" s="92" t="s">
        <v>393</v>
      </c>
      <c r="T18" s="92" t="s">
        <v>76</v>
      </c>
      <c r="U18" s="92">
        <v>1209500</v>
      </c>
      <c r="V18" s="92">
        <v>218481.81818181821</v>
      </c>
      <c r="W18" s="92"/>
      <c r="X18" s="92">
        <f t="shared" si="3"/>
        <v>1427981.8181818181</v>
      </c>
      <c r="Y18" s="93" t="e">
        <f>VLOOKUP($B310,[12]Data!$B$12:$AV$5335,47,FALSE)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166910.2757754476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234219.81247185907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43768</v>
      </c>
      <c r="AW18" s="152">
        <v>19584.26213592233</v>
      </c>
      <c r="AX18" s="152"/>
      <c r="AY18" s="153"/>
      <c r="AZ18" s="42"/>
      <c r="BA18" s="102"/>
      <c r="BB18" s="103" t="s">
        <v>562</v>
      </c>
      <c r="BC18" s="42"/>
      <c r="BD18" s="149">
        <v>960000</v>
      </c>
      <c r="BE18" s="149">
        <v>240000</v>
      </c>
      <c r="BF18" s="149"/>
      <c r="BG18" s="92">
        <f t="shared" si="9"/>
        <v>1200000</v>
      </c>
      <c r="BH18" s="147">
        <f>IF(LOWER(T18)="ILS",12,1)*BG18/VLOOKUP($T18,CPC_USDConversion_xlTbl[[Currency2]:[Units/1 USD]],2,FALSE)</f>
        <v>140262.5218194724</v>
      </c>
      <c r="BI18" s="154">
        <f>BH18/VLOOKUP($S18,'CP$'!$B$5:$D$74,2,FALSE)</f>
        <v>196825.87788414292</v>
      </c>
      <c r="BJ18" s="104">
        <v>950000</v>
      </c>
      <c r="BK18" s="104">
        <v>1400000</v>
      </c>
      <c r="BL18" s="105">
        <f t="shared" si="10"/>
        <v>0.84699957982658303</v>
      </c>
      <c r="BM18" s="105">
        <f t="shared" si="11"/>
        <v>0.15300042017341706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/>
      <c r="BS18" s="91">
        <v>3</v>
      </c>
      <c r="BT18" s="91">
        <v>4</v>
      </c>
      <c r="BU18" s="91">
        <f>Q310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15922.76</v>
      </c>
      <c r="CF18" s="68"/>
      <c r="CG18" s="149">
        <v>1170931.7073170729</v>
      </c>
      <c r="CH18" s="147">
        <f>IF(LOWER(T18)="ILS",12,1)*CG18/VLOOKUP($T18,CPC_USDConversion_xlTbl[[Currency2]:[Units/1 USD]],2,FALSE)</f>
        <v>136864.86178889417</v>
      </c>
      <c r="CI18" s="155">
        <f t="shared" si="17"/>
        <v>166910.2757754476</v>
      </c>
      <c r="CJ18" s="155">
        <f t="shared" si="18"/>
        <v>30045.413986553438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IF(CN310=0,0,AF310)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AT310</f>
        <v>0</v>
      </c>
      <c r="CU18" s="157"/>
      <c r="CV18" s="108">
        <f t="shared" si="24"/>
        <v>0</v>
      </c>
      <c r="CW18" s="108">
        <f t="shared" si="25"/>
        <v>0</v>
      </c>
      <c r="CX18" s="42">
        <f>IF(AY310&gt;0,1,0)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112212</v>
      </c>
      <c r="C19" s="87">
        <v>265560</v>
      </c>
      <c r="D19" s="87">
        <v>33138</v>
      </c>
      <c r="E19" s="88" t="s">
        <v>647</v>
      </c>
      <c r="F19" s="112" t="s">
        <v>567</v>
      </c>
      <c r="G19" s="87" t="s">
        <v>633</v>
      </c>
      <c r="H19" s="87" t="s">
        <v>634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43619</v>
      </c>
      <c r="P19" s="90">
        <f t="shared" si="1"/>
        <v>1.5808219178082192</v>
      </c>
      <c r="Q19" s="91" t="str">
        <f t="shared" ca="1" si="2"/>
        <v/>
      </c>
      <c r="R19" s="42"/>
      <c r="S19" s="92" t="s">
        <v>391</v>
      </c>
      <c r="T19" s="92" t="s">
        <v>22</v>
      </c>
      <c r="U19" s="92">
        <v>108300</v>
      </c>
      <c r="V19" s="92">
        <v>18263.63636363636</v>
      </c>
      <c r="W19" s="92"/>
      <c r="X19" s="92">
        <f t="shared" si="3"/>
        <v>126563.63636363635</v>
      </c>
      <c r="Y19" s="93" t="e">
        <f>VLOOKUP($B325,[12]Data!$B$12:$AV$5335,47,FALSE)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153869.18269805002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217632.07701495267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76000</v>
      </c>
      <c r="BE19" s="149">
        <v>19000</v>
      </c>
      <c r="BF19" s="149"/>
      <c r="BG19" s="92">
        <f t="shared" si="9"/>
        <v>95000</v>
      </c>
      <c r="BH19" s="147">
        <f>IF(LOWER(T19)="ILS",12,1)*BG19/VLOOKUP($T19,CPC_USDConversion_xlTbl[[Currency2]:[Units/1 USD]],2,FALSE)</f>
        <v>115495.83100090668</v>
      </c>
      <c r="BI19" s="154">
        <f>BH19/VLOOKUP($S19,'CP$'!$B$5:$D$74,2,FALSE)</f>
        <v>163356.93182059011</v>
      </c>
      <c r="BJ19" s="104">
        <v>90000</v>
      </c>
      <c r="BK19" s="104">
        <v>125000</v>
      </c>
      <c r="BL19" s="105">
        <f t="shared" si="10"/>
        <v>0.85569602068668305</v>
      </c>
      <c r="BM19" s="105">
        <f t="shared" si="11"/>
        <v>0.14430397931331704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>
        <v>3</v>
      </c>
      <c r="BT19" s="91">
        <v>4</v>
      </c>
      <c r="BU19" s="91">
        <f>Q325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/>
      <c r="CF19" s="68"/>
      <c r="CG19" s="149">
        <v>96590.243902439033</v>
      </c>
      <c r="CH19" s="147">
        <f>IF(LOWER(T19)="ILS",12,1)*CG19/VLOOKUP($T19,CPC_USDConversion_xlTbl[[Currency2]:[Units/1 USD]],2,FALSE)</f>
        <v>117429.16301149952</v>
      </c>
      <c r="CI19" s="155">
        <f t="shared" si="17"/>
        <v>153869.18269805002</v>
      </c>
      <c r="CJ19" s="155">
        <f t="shared" si="18"/>
        <v>36440.019686550499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IF(CN325=0,0,AF325)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AT325</f>
        <v>0</v>
      </c>
      <c r="CU19" s="157"/>
      <c r="CV19" s="108">
        <f t="shared" si="24"/>
        <v>0</v>
      </c>
      <c r="CW19" s="108">
        <f t="shared" si="25"/>
        <v>0</v>
      </c>
      <c r="CX19" s="42">
        <f>IF(AY325&gt;0,1,0)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102015</v>
      </c>
      <c r="C20" s="87">
        <v>49655</v>
      </c>
      <c r="D20" s="87">
        <v>42990</v>
      </c>
      <c r="E20" s="88" t="s">
        <v>648</v>
      </c>
      <c r="F20" s="112" t="s">
        <v>567</v>
      </c>
      <c r="G20" s="87" t="s">
        <v>633</v>
      </c>
      <c r="H20" s="87" t="s">
        <v>634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42065</v>
      </c>
      <c r="P20" s="90">
        <f t="shared" si="1"/>
        <v>5.838356164383562</v>
      </c>
      <c r="Q20" s="91" t="str">
        <f t="shared" ca="1" si="2"/>
        <v/>
      </c>
      <c r="R20" s="42"/>
      <c r="S20" s="92" t="s">
        <v>391</v>
      </c>
      <c r="T20" s="92" t="s">
        <v>22</v>
      </c>
      <c r="U20" s="92">
        <v>102712.5</v>
      </c>
      <c r="V20" s="92">
        <v>17245.45454545454</v>
      </c>
      <c r="W20" s="92"/>
      <c r="X20" s="92">
        <f t="shared" si="3"/>
        <v>119957.95454545454</v>
      </c>
      <c r="Y20" s="93" t="e">
        <f>VLOOKUP($B326,[12]Data!$B$12:$AV$5335,47,FALSE)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145838.35416206592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206273.29896862383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14665.76699029126</v>
      </c>
      <c r="AX20" s="152"/>
      <c r="AY20" s="153"/>
      <c r="AZ20" s="42"/>
      <c r="BA20" s="102" t="s">
        <v>649</v>
      </c>
      <c r="BB20" s="103" t="s">
        <v>562</v>
      </c>
      <c r="BC20" s="42"/>
      <c r="BD20" s="149">
        <v>72049</v>
      </c>
      <c r="BE20" s="149">
        <v>18015</v>
      </c>
      <c r="BF20" s="149"/>
      <c r="BG20" s="92">
        <f t="shared" si="9"/>
        <v>90064</v>
      </c>
      <c r="BH20" s="147">
        <f>IF(LOWER(T20)="ILS",12,1)*BG20/VLOOKUP($T20,CPC_USDConversion_xlTbl[[Currency2]:[Units/1 USD]],2,FALSE)</f>
        <v>109494.91077121746</v>
      </c>
      <c r="BI20" s="154">
        <f>BH20/VLOOKUP($S20,'CP$'!$B$5:$D$74,2,FALSE)</f>
        <v>154869.24955252238</v>
      </c>
      <c r="BJ20" s="104">
        <v>90000</v>
      </c>
      <c r="BK20" s="104">
        <v>125000</v>
      </c>
      <c r="BL20" s="105">
        <f t="shared" si="10"/>
        <v>0.85623750746000016</v>
      </c>
      <c r="BM20" s="105">
        <f t="shared" si="11"/>
        <v>0.14376249253999976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3</v>
      </c>
      <c r="BS20" s="91">
        <v>4</v>
      </c>
      <c r="BT20" s="91">
        <v>4</v>
      </c>
      <c r="BU20" s="91">
        <f>Q326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v>1</v>
      </c>
      <c r="CC20" s="107">
        <f t="shared" si="16"/>
        <v>1</v>
      </c>
      <c r="CD20" s="107"/>
      <c r="CE20" s="152">
        <v>28732.799999999999</v>
      </c>
      <c r="CF20" s="68"/>
      <c r="CG20" s="149">
        <v>91136.585365853665</v>
      </c>
      <c r="CH20" s="147">
        <f>IF(LOWER(T20)="ILS",12,1)*CG20/VLOOKUP($T20,CPC_USDConversion_xlTbl[[Currency2]:[Units/1 USD]],2,FALSE)</f>
        <v>110798.90169909831</v>
      </c>
      <c r="CI20" s="155">
        <f t="shared" si="17"/>
        <v>145838.35416206592</v>
      </c>
      <c r="CJ20" s="155">
        <f t="shared" si="18"/>
        <v>35039.452462967616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IF(CN326=0,0,AF326)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AT326</f>
        <v>0</v>
      </c>
      <c r="CU20" s="157"/>
      <c r="CV20" s="108">
        <f t="shared" si="24"/>
        <v>0</v>
      </c>
      <c r="CW20" s="108">
        <f t="shared" si="25"/>
        <v>0</v>
      </c>
      <c r="CX20" s="42">
        <f>IF(AY326&gt;0,1,0)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133241</v>
      </c>
      <c r="C21" s="87">
        <v>26423</v>
      </c>
      <c r="D21" s="87">
        <v>97096</v>
      </c>
      <c r="E21" s="88" t="s">
        <v>650</v>
      </c>
      <c r="F21" s="112" t="s">
        <v>651</v>
      </c>
      <c r="G21" s="87" t="s">
        <v>633</v>
      </c>
      <c r="H21" s="87" t="s">
        <v>634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42408</v>
      </c>
      <c r="P21" s="90">
        <f t="shared" si="1"/>
        <v>4.8986301369863012</v>
      </c>
      <c r="Q21" s="91" t="str">
        <f t="shared" ca="1" si="2"/>
        <v/>
      </c>
      <c r="R21" s="42"/>
      <c r="S21" s="92" t="s">
        <v>400</v>
      </c>
      <c r="T21" s="92" t="s">
        <v>58</v>
      </c>
      <c r="U21" s="92">
        <v>1359500</v>
      </c>
      <c r="V21" s="92">
        <v>245754.54545454541</v>
      </c>
      <c r="W21" s="92"/>
      <c r="X21" s="92">
        <f t="shared" si="3"/>
        <v>1605254.5454545454</v>
      </c>
      <c r="Y21" s="93" t="e">
        <f>VLOOKUP($B329,[12]Data!$B$12:$AV$5335,47,FALSE)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193166.04048332624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282402.60904251155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14665.76699029126</v>
      </c>
      <c r="AX21" s="152"/>
      <c r="AY21" s="153"/>
      <c r="AZ21" s="42"/>
      <c r="BA21" s="102" t="s">
        <v>652</v>
      </c>
      <c r="BB21" s="103" t="s">
        <v>562</v>
      </c>
      <c r="BC21" s="42"/>
      <c r="BD21" s="149">
        <v>960000</v>
      </c>
      <c r="BE21" s="149">
        <v>240000</v>
      </c>
      <c r="BF21" s="149"/>
      <c r="BG21" s="92">
        <f t="shared" si="9"/>
        <v>1200000</v>
      </c>
      <c r="BH21" s="147">
        <f>IF(LOWER(T21)="ILS",12,1)*BG21/VLOOKUP($T21,CPC_USDConversion_xlTbl[[Currency2]:[Units/1 USD]],2,FALSE)</f>
        <v>144400.306628227</v>
      </c>
      <c r="BI21" s="154">
        <f>BH21/VLOOKUP($S21,'CP$'!$B$5:$D$74,2,FALSE)</f>
        <v>211108.65676138323</v>
      </c>
      <c r="BJ21" s="104">
        <v>1000000</v>
      </c>
      <c r="BK21" s="104">
        <v>1500000</v>
      </c>
      <c r="BL21" s="105">
        <f t="shared" si="10"/>
        <v>0.84690618310321786</v>
      </c>
      <c r="BM21" s="105">
        <f t="shared" si="11"/>
        <v>0.15309381689678214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4</v>
      </c>
      <c r="BT21" s="91">
        <v>4</v>
      </c>
      <c r="BU21" s="91">
        <f>Q329</f>
        <v>0</v>
      </c>
      <c r="BV21" s="91"/>
      <c r="BW21" s="91"/>
      <c r="BX21" s="91"/>
      <c r="BY21" s="91"/>
      <c r="BZ21" s="91" t="s">
        <v>563</v>
      </c>
      <c r="CA21" s="106" t="s">
        <v>564</v>
      </c>
      <c r="CB21" s="101">
        <v>1</v>
      </c>
      <c r="CC21" s="107">
        <f t="shared" si="16"/>
        <v>1</v>
      </c>
      <c r="CD21" s="107"/>
      <c r="CE21" s="152">
        <v>47409.120000000003</v>
      </c>
      <c r="CF21" s="68"/>
      <c r="CG21" s="149">
        <v>1317273.170731707</v>
      </c>
      <c r="CH21" s="147">
        <f>IF(LOWER(T21)="ILS",12,1)*CG21/VLOOKUP($T21,CPC_USDConversion_xlTbl[[Currency2]:[Units/1 USD]],2,FALSE)</f>
        <v>158512.20813899607</v>
      </c>
      <c r="CI21" s="155">
        <f t="shared" si="17"/>
        <v>193166.04048332624</v>
      </c>
      <c r="CJ21" s="155">
        <f t="shared" si="18"/>
        <v>34653.832344330178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IF(CN329=0,0,AF329)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AT329</f>
        <v>0</v>
      </c>
      <c r="CU21" s="157"/>
      <c r="CV21" s="108">
        <f t="shared" si="24"/>
        <v>0</v>
      </c>
      <c r="CW21" s="108">
        <f t="shared" si="25"/>
        <v>0</v>
      </c>
      <c r="CX21" s="42">
        <f>IF(AY329&gt;0,1,0)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120827</v>
      </c>
      <c r="C22" s="87">
        <v>72828</v>
      </c>
      <c r="D22" s="87">
        <v>72504</v>
      </c>
      <c r="E22" s="88" t="s">
        <v>653</v>
      </c>
      <c r="F22" s="112" t="s">
        <v>567</v>
      </c>
      <c r="G22" s="87" t="s">
        <v>633</v>
      </c>
      <c r="H22" s="87" t="s">
        <v>634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42281</v>
      </c>
      <c r="P22" s="90">
        <f t="shared" si="1"/>
        <v>5.2465753424657535</v>
      </c>
      <c r="Q22" s="91" t="str">
        <f t="shared" ca="1" si="2"/>
        <v/>
      </c>
      <c r="R22" s="42"/>
      <c r="S22" s="92" t="s">
        <v>393</v>
      </c>
      <c r="T22" s="92" t="s">
        <v>76</v>
      </c>
      <c r="U22" s="92">
        <v>727625</v>
      </c>
      <c r="V22" s="92">
        <v>130845.4545454545</v>
      </c>
      <c r="W22" s="92"/>
      <c r="X22" s="92">
        <f t="shared" si="3"/>
        <v>858470.45454545447</v>
      </c>
      <c r="Y22" s="93" t="e">
        <f>VLOOKUP($B331,[12]Data!$B$12:$AV$5335,47,FALSE)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100342.69238504516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140807.66737792356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43615</v>
      </c>
      <c r="AW22" s="152">
        <v>14738.73786407767</v>
      </c>
      <c r="AX22" s="152"/>
      <c r="AY22" s="153"/>
      <c r="AZ22" s="42"/>
      <c r="BA22" s="102"/>
      <c r="BB22" s="103" t="s">
        <v>562</v>
      </c>
      <c r="BC22" s="42"/>
      <c r="BD22" s="149">
        <v>547200</v>
      </c>
      <c r="BE22" s="149">
        <v>136800</v>
      </c>
      <c r="BF22" s="149"/>
      <c r="BG22" s="92">
        <f t="shared" si="9"/>
        <v>684000</v>
      </c>
      <c r="BH22" s="147">
        <f>IF(LOWER(T22)="ILS",12,1)*BG22/VLOOKUP($T22,CPC_USDConversion_xlTbl[[Currency2]:[Units/1 USD]],2,FALSE)</f>
        <v>79949.637437099271</v>
      </c>
      <c r="BI22" s="154">
        <f>BH22/VLOOKUP($S22,'CP$'!$B$5:$D$74,2,FALSE)</f>
        <v>112190.75039396147</v>
      </c>
      <c r="BJ22" s="104">
        <v>750000</v>
      </c>
      <c r="BK22" s="104">
        <v>1000000</v>
      </c>
      <c r="BL22" s="105">
        <f t="shared" si="10"/>
        <v>0.84758304277957364</v>
      </c>
      <c r="BM22" s="105">
        <f t="shared" si="11"/>
        <v>0.15241695722042636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3</v>
      </c>
      <c r="BT22" s="91">
        <v>4</v>
      </c>
      <c r="BU22" s="91">
        <f>Q331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11852.28</v>
      </c>
      <c r="CF22" s="68"/>
      <c r="CG22" s="149">
        <v>700785.36585365864</v>
      </c>
      <c r="CH22" s="147">
        <f>IF(LOWER(T22)="ILS",12,1)*CG22/VLOOKUP($T22,CPC_USDConversion_xlTbl[[Currency2]:[Units/1 USD]],2,FALSE)</f>
        <v>81911.602224013113</v>
      </c>
      <c r="CI22" s="155">
        <f t="shared" si="17"/>
        <v>100342.69238504516</v>
      </c>
      <c r="CJ22" s="155">
        <f t="shared" si="18"/>
        <v>18431.090161032043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IF(CN331=0,0,AF331)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AT331</f>
        <v>0</v>
      </c>
      <c r="CU22" s="157"/>
      <c r="CV22" s="108">
        <f t="shared" si="24"/>
        <v>0</v>
      </c>
      <c r="CW22" s="108">
        <f t="shared" si="25"/>
        <v>0</v>
      </c>
      <c r="CX22" s="42">
        <f>IF(AY331&gt;0,1,0)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109961</v>
      </c>
      <c r="C23" s="87">
        <v>45160</v>
      </c>
      <c r="D23" s="87">
        <v>61919</v>
      </c>
      <c r="E23" s="88" t="s">
        <v>654</v>
      </c>
      <c r="F23" s="112" t="s">
        <v>567</v>
      </c>
      <c r="G23" s="87" t="s">
        <v>633</v>
      </c>
      <c r="H23" s="87" t="s">
        <v>634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42671</v>
      </c>
      <c r="P23" s="90">
        <f t="shared" si="1"/>
        <v>4.1780821917808222</v>
      </c>
      <c r="Q23" s="91" t="str">
        <f t="shared" ca="1" si="2"/>
        <v/>
      </c>
      <c r="R23" s="42"/>
      <c r="S23" s="92" t="s">
        <v>382</v>
      </c>
      <c r="T23" s="92" t="s">
        <v>82</v>
      </c>
      <c r="U23" s="92">
        <v>659500</v>
      </c>
      <c r="V23" s="92">
        <v>118481.81818181821</v>
      </c>
      <c r="W23" s="92"/>
      <c r="X23" s="92">
        <f t="shared" si="3"/>
        <v>777981.81818181823</v>
      </c>
      <c r="Y23" s="93" t="e">
        <f>VLOOKUP($B335,[12]Data!$B$12:$AV$5335,47,FALSE)</f>
        <v>#N/A</v>
      </c>
      <c r="Z23" s="93" t="e">
        <f>VLOOKUP($B335,[12]Data!$B$12:$AV$5335,41,FALSE)</f>
        <v>#N/A</v>
      </c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127145.76235574801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146957.28523213341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 t="s">
        <v>655</v>
      </c>
      <c r="BB23" s="103" t="s">
        <v>562</v>
      </c>
      <c r="BC23" s="42"/>
      <c r="BD23" s="149">
        <v>448800</v>
      </c>
      <c r="BE23" s="149">
        <v>112200</v>
      </c>
      <c r="BF23" s="149"/>
      <c r="BG23" s="92">
        <f t="shared" si="9"/>
        <v>561000</v>
      </c>
      <c r="BH23" s="147">
        <f>IF(LOWER(T23)="ILS",12,1)*BG23/VLOOKUP($T23,CPC_USDConversion_xlTbl[[Currency2]:[Units/1 USD]],2,FALSE)</f>
        <v>91684.369755932697</v>
      </c>
      <c r="BI23" s="154">
        <f>BH23/VLOOKUP($S23,'CP$'!$B$5:$D$74,2,FALSE)</f>
        <v>105970.39042364803</v>
      </c>
      <c r="BJ23" s="104">
        <v>625000</v>
      </c>
      <c r="BK23" s="104">
        <v>950000</v>
      </c>
      <c r="BL23" s="105">
        <f t="shared" si="10"/>
        <v>0.84770618616934257</v>
      </c>
      <c r="BM23" s="105">
        <f t="shared" si="11"/>
        <v>0.15229381383065743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4</v>
      </c>
      <c r="BS23" s="91">
        <v>3</v>
      </c>
      <c r="BT23" s="91">
        <v>4</v>
      </c>
      <c r="BU23" s="91">
        <f>Q335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1</v>
      </c>
      <c r="CD23" s="107"/>
      <c r="CE23" s="152"/>
      <c r="CF23" s="68"/>
      <c r="CG23" s="149">
        <v>547517.07317073178</v>
      </c>
      <c r="CH23" s="147">
        <f>IF(LOWER(T23)="ILS",12,1)*CG23/VLOOKUP($T23,CPC_USDConversion_xlTbl[[Currency2]:[Units/1 USD]],2,FALSE)</f>
        <v>89480.851665367969</v>
      </c>
      <c r="CI23" s="155">
        <f t="shared" si="17"/>
        <v>127145.76235574801</v>
      </c>
      <c r="CJ23" s="155">
        <f t="shared" si="18"/>
        <v>37664.910690380042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IF(CN335=0,0,AF335)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AT335</f>
        <v>0</v>
      </c>
      <c r="CU23" s="157"/>
      <c r="CV23" s="108">
        <f t="shared" si="24"/>
        <v>0</v>
      </c>
      <c r="CW23" s="108">
        <f t="shared" si="25"/>
        <v>0</v>
      </c>
      <c r="CX23" s="42">
        <f>IF(AY335&gt;0,1,0)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124603</v>
      </c>
      <c r="C24" s="87">
        <v>103783</v>
      </c>
      <c r="D24" s="87">
        <v>82867</v>
      </c>
      <c r="E24" s="88" t="s">
        <v>656</v>
      </c>
      <c r="F24" s="112" t="s">
        <v>567</v>
      </c>
      <c r="G24" s="87" t="s">
        <v>633</v>
      </c>
      <c r="H24" s="87" t="s">
        <v>634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43394</v>
      </c>
      <c r="P24" s="90">
        <f t="shared" si="1"/>
        <v>2.1972602739726028</v>
      </c>
      <c r="Q24" s="91" t="str">
        <f t="shared" ca="1" si="2"/>
        <v/>
      </c>
      <c r="R24" s="42"/>
      <c r="S24" s="92" t="s">
        <v>382</v>
      </c>
      <c r="T24" s="92" t="s">
        <v>82</v>
      </c>
      <c r="U24" s="92">
        <v>609500</v>
      </c>
      <c r="V24" s="92">
        <v>109390.9090909091</v>
      </c>
      <c r="W24" s="92"/>
      <c r="X24" s="92">
        <f t="shared" si="3"/>
        <v>718890.90909090906</v>
      </c>
      <c r="Y24" s="93" t="e">
        <f>VLOOKUP($B780,[12]Data!$B$12:$AV$5335,47,FALSE)</f>
        <v>#N/A</v>
      </c>
      <c r="Z24" s="93" t="e">
        <f>VLOOKUP($B780,[12]Data!$B$12:$AV$5335,41,FALSE)</f>
        <v>#N/A</v>
      </c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117488.52036233424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135795.27684202298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 t="s">
        <v>657</v>
      </c>
      <c r="BB24" s="103" t="s">
        <v>562</v>
      </c>
      <c r="BC24" s="42"/>
      <c r="BD24" s="149">
        <v>405000</v>
      </c>
      <c r="BE24" s="149">
        <v>15000</v>
      </c>
      <c r="BF24" s="149"/>
      <c r="BG24" s="92">
        <f t="shared" si="9"/>
        <v>420000</v>
      </c>
      <c r="BH24" s="147">
        <f>IF(LOWER(T24)="ILS",12,1)*BG24/VLOOKUP($T24,CPC_USDConversion_xlTbl[[Currency2]:[Units/1 USD]],2,FALSE)</f>
        <v>68640.704630110049</v>
      </c>
      <c r="BI24" s="154">
        <f>BH24/VLOOKUP($S24,'CP$'!$B$5:$D$74,2,FALSE)</f>
        <v>79336.121172784638</v>
      </c>
      <c r="BJ24" s="104">
        <v>625000</v>
      </c>
      <c r="BK24" s="104">
        <v>950000</v>
      </c>
      <c r="BL24" s="105">
        <f t="shared" si="10"/>
        <v>0.84783378436480439</v>
      </c>
      <c r="BM24" s="105">
        <f t="shared" si="11"/>
        <v>0.15216621563519564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4</v>
      </c>
      <c r="BS24" s="91">
        <v>4</v>
      </c>
      <c r="BT24" s="91">
        <v>3</v>
      </c>
      <c r="BU24" s="91">
        <f>Q780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/>
      <c r="CF24" s="68"/>
      <c r="CG24" s="149">
        <v>448980.4878048781</v>
      </c>
      <c r="CH24" s="147">
        <f>IF(LOWER(T24)="ILS",12,1)*CG24/VLOOKUP($T24,CPC_USDConversion_xlTbl[[Currency2]:[Units/1 USD]],2,FALSE)</f>
        <v>73376.992971660395</v>
      </c>
      <c r="CI24" s="155">
        <f t="shared" si="17"/>
        <v>117488.52036233424</v>
      </c>
      <c r="CJ24" s="155">
        <f t="shared" si="18"/>
        <v>44111.527390673844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IF(CN780=0,0,AF780)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AT780</f>
        <v>0</v>
      </c>
      <c r="CU24" s="157"/>
      <c r="CV24" s="108">
        <f t="shared" si="24"/>
        <v>0</v>
      </c>
      <c r="CW24" s="108">
        <f t="shared" si="25"/>
        <v>0</v>
      </c>
      <c r="CX24" s="42">
        <f>IF(AY780&gt;0,1,0)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111683</v>
      </c>
      <c r="C25" s="87">
        <v>32919</v>
      </c>
      <c r="D25" s="87">
        <v>27894</v>
      </c>
      <c r="E25" s="88" t="s">
        <v>658</v>
      </c>
      <c r="F25" s="112" t="s">
        <v>567</v>
      </c>
      <c r="G25" s="87" t="s">
        <v>633</v>
      </c>
      <c r="H25" s="87" t="s">
        <v>634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E51</v>
      </c>
      <c r="O25" s="146">
        <v>43394</v>
      </c>
      <c r="P25" s="90">
        <f t="shared" si="1"/>
        <v>2.1972602739726028</v>
      </c>
      <c r="Q25" s="91" t="str">
        <f t="shared" ca="1" si="2"/>
        <v/>
      </c>
      <c r="R25" s="42"/>
      <c r="S25" s="92" t="s">
        <v>400</v>
      </c>
      <c r="T25" s="92" t="s">
        <v>58</v>
      </c>
      <c r="U25" s="92">
        <v>609500</v>
      </c>
      <c r="V25" s="92">
        <v>109390.9090909091</v>
      </c>
      <c r="W25" s="92"/>
      <c r="X25" s="92">
        <f t="shared" si="3"/>
        <v>718890.90909090906</v>
      </c>
      <c r="Y25" s="93" t="e">
        <f>VLOOKUP($B791,[12]Data!$B$12:$AV$5335,47,FALSE)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86506.72308747677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126470.07848012622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/>
      <c r="AW25" s="152"/>
      <c r="AX25" s="152"/>
      <c r="AY25" s="153"/>
      <c r="AZ25" s="42"/>
      <c r="BA25" s="102"/>
      <c r="BB25" s="103" t="s">
        <v>562</v>
      </c>
      <c r="BC25" s="42"/>
      <c r="BD25" s="149">
        <v>423000</v>
      </c>
      <c r="BE25" s="149">
        <v>47000</v>
      </c>
      <c r="BF25" s="149"/>
      <c r="BG25" s="92">
        <f t="shared" si="9"/>
        <v>470000</v>
      </c>
      <c r="BH25" s="147">
        <f>IF(LOWER(T25)="ILS",12,1)*BG25/VLOOKUP($T25,CPC_USDConversion_xlTbl[[Currency2]:[Units/1 USD]],2,FALSE)</f>
        <v>56556.786762722237</v>
      </c>
      <c r="BI25" s="154">
        <f>BH25/VLOOKUP($S25,'CP$'!$B$5:$D$74,2,FALSE)</f>
        <v>82684.223898208424</v>
      </c>
      <c r="BJ25" s="104">
        <v>600000</v>
      </c>
      <c r="BK25" s="104">
        <v>1000000</v>
      </c>
      <c r="BL25" s="105">
        <f t="shared" si="10"/>
        <v>0.84783378436480439</v>
      </c>
      <c r="BM25" s="105">
        <f t="shared" si="11"/>
        <v>0.15216621563519564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3</v>
      </c>
      <c r="BU25" s="91">
        <f>Q791</f>
        <v>0</v>
      </c>
      <c r="BV25" s="91"/>
      <c r="BW25" s="91"/>
      <c r="BX25" s="91"/>
      <c r="BY25" s="91"/>
      <c r="BZ25" s="91" t="s">
        <v>563</v>
      </c>
      <c r="CA25" s="106" t="s">
        <v>568</v>
      </c>
      <c r="CB25" s="101">
        <v>1</v>
      </c>
      <c r="CC25" s="107">
        <f t="shared" si="16"/>
        <v>1</v>
      </c>
      <c r="CD25" s="107"/>
      <c r="CE25" s="152"/>
      <c r="CF25" s="68"/>
      <c r="CG25" s="149">
        <v>585565.85365853668</v>
      </c>
      <c r="CH25" s="147">
        <f>IF(LOWER(T25)="ILS",12,1)*CG25/VLOOKUP($T25,CPC_USDConversion_xlTbl[[Currency2]:[Units/1 USD]],2,FALSE)</f>
        <v>70463.240682760152</v>
      </c>
      <c r="CI25" s="155">
        <f t="shared" si="17"/>
        <v>86506.72308747677</v>
      </c>
      <c r="CJ25" s="155">
        <f t="shared" si="18"/>
        <v>16043.482404716618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IF(CN791=0,0,AF791)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AT791</f>
        <v>0</v>
      </c>
      <c r="CU25" s="157"/>
      <c r="CV25" s="108">
        <f t="shared" si="24"/>
        <v>0</v>
      </c>
      <c r="CW25" s="108">
        <f t="shared" si="25"/>
        <v>0</v>
      </c>
      <c r="CX25" s="42">
        <f>IF(AY791&gt;0,1,0)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136446</v>
      </c>
      <c r="C26" s="87">
        <v>1033100</v>
      </c>
      <c r="D26" s="87">
        <v>66677</v>
      </c>
      <c r="E26" s="88" t="s">
        <v>659</v>
      </c>
      <c r="F26" s="112" t="s">
        <v>567</v>
      </c>
      <c r="G26" s="87" t="s">
        <v>633</v>
      </c>
      <c r="H26" s="87" t="s">
        <v>634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43023</v>
      </c>
      <c r="P26" s="90">
        <f t="shared" si="1"/>
        <v>3.2136986301369861</v>
      </c>
      <c r="Q26" s="91" t="str">
        <f t="shared" ca="1" si="2"/>
        <v/>
      </c>
      <c r="R26" s="42"/>
      <c r="S26" s="92" t="s">
        <v>382</v>
      </c>
      <c r="T26" s="92" t="s">
        <v>82</v>
      </c>
      <c r="U26" s="92">
        <v>659500</v>
      </c>
      <c r="V26" s="92">
        <v>118481.81818181821</v>
      </c>
      <c r="W26" s="92"/>
      <c r="X26" s="92">
        <f t="shared" si="3"/>
        <v>777981.81818181823</v>
      </c>
      <c r="Y26" s="93" t="e">
        <f>VLOOKUP($B797,[12]Data!$B$12:$AV$5335,47,FALSE)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127145.76235574801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146957.28523213341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 t="s">
        <v>660</v>
      </c>
      <c r="BB26" s="103" t="s">
        <v>562</v>
      </c>
      <c r="BC26" s="42"/>
      <c r="BD26" s="149">
        <v>410000</v>
      </c>
      <c r="BE26" s="149">
        <v>50000</v>
      </c>
      <c r="BF26" s="149"/>
      <c r="BG26" s="92">
        <f t="shared" si="9"/>
        <v>460000</v>
      </c>
      <c r="BH26" s="147">
        <f>IF(LOWER(T26)="ILS",12,1)*BG26/VLOOKUP($T26,CPC_USDConversion_xlTbl[[Currency2]:[Units/1 USD]],2,FALSE)</f>
        <v>75177.91459488243</v>
      </c>
      <c r="BI26" s="154">
        <f>BH26/VLOOKUP($S26,'CP$'!$B$5:$D$74,2,FALSE)</f>
        <v>86891.942236859351</v>
      </c>
      <c r="BJ26" s="104">
        <v>625000</v>
      </c>
      <c r="BK26" s="104">
        <v>950000</v>
      </c>
      <c r="BL26" s="105">
        <f t="shared" si="10"/>
        <v>0.84770618616934257</v>
      </c>
      <c r="BM26" s="105">
        <f t="shared" si="11"/>
        <v>0.15229381383065743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4</v>
      </c>
      <c r="BT26" s="91">
        <v>3</v>
      </c>
      <c r="BU26" s="91">
        <f>Q797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16880.52</v>
      </c>
      <c r="CF26" s="68"/>
      <c r="CG26" s="149">
        <v>634346.34146341472</v>
      </c>
      <c r="CH26" s="147">
        <f>IF(LOWER(T26)="ILS",12,1)*CG26/VLOOKUP($T26,CPC_USDConversion_xlTbl[[Currency2]:[Units/1 USD]],2,FALSE)</f>
        <v>103671.38061328852</v>
      </c>
      <c r="CI26" s="155">
        <f t="shared" si="17"/>
        <v>127145.76235574801</v>
      </c>
      <c r="CJ26" s="155">
        <f t="shared" si="18"/>
        <v>23474.381742459489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IF(CN797=0,0,AF797)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AT797</f>
        <v>0</v>
      </c>
      <c r="CU26" s="157"/>
      <c r="CV26" s="108">
        <f t="shared" si="24"/>
        <v>0</v>
      </c>
      <c r="CW26" s="108">
        <f t="shared" si="25"/>
        <v>0</v>
      </c>
      <c r="CX26" s="42">
        <f>IF(AY797&gt;0,1,0)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119311</v>
      </c>
      <c r="C27" s="87">
        <v>50292</v>
      </c>
      <c r="D27" s="87">
        <v>105915</v>
      </c>
      <c r="E27" s="88" t="s">
        <v>661</v>
      </c>
      <c r="F27" s="112" t="s">
        <v>567</v>
      </c>
      <c r="G27" s="87" t="s">
        <v>633</v>
      </c>
      <c r="H27" s="87" t="s">
        <v>634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43160</v>
      </c>
      <c r="P27" s="90">
        <f t="shared" si="1"/>
        <v>2.8383561643835615</v>
      </c>
      <c r="Q27" s="91" t="str">
        <f t="shared" ca="1" si="2"/>
        <v/>
      </c>
      <c r="R27" s="42"/>
      <c r="S27" s="92" t="s">
        <v>393</v>
      </c>
      <c r="T27" s="92" t="s">
        <v>76</v>
      </c>
      <c r="U27" s="92">
        <v>819500</v>
      </c>
      <c r="V27" s="92">
        <v>147572.72727272729</v>
      </c>
      <c r="W27" s="92"/>
      <c r="X27" s="92">
        <f t="shared" si="3"/>
        <v>967072.72727272729</v>
      </c>
      <c r="Y27" s="93" t="e">
        <f>VLOOKUP($B799,[12]Data!$B$12:$AV$5335,47,FALSE)</f>
        <v>#N/A</v>
      </c>
      <c r="Z27" s="93" t="e">
        <f>VLOOKUP($B799,[12]Data!$B$12:$AV$5335,41,FALSE)</f>
        <v>#N/A</v>
      </c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113036.716258423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158620.78210272238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/>
      <c r="BB27" s="103" t="s">
        <v>562</v>
      </c>
      <c r="BC27" s="42"/>
      <c r="BD27" s="149">
        <v>648000</v>
      </c>
      <c r="BE27" s="149">
        <v>162000</v>
      </c>
      <c r="BF27" s="149"/>
      <c r="BG27" s="92">
        <f t="shared" si="9"/>
        <v>810000</v>
      </c>
      <c r="BH27" s="147">
        <f>IF(LOWER(T27)="ILS",12,1)*BG27/VLOOKUP($T27,CPC_USDConversion_xlTbl[[Currency2]:[Units/1 USD]],2,FALSE)</f>
        <v>94677.202228143869</v>
      </c>
      <c r="BI27" s="154">
        <f>BH27/VLOOKUP($S27,'CP$'!$B$5:$D$74,2,FALSE)</f>
        <v>132857.46757179647</v>
      </c>
      <c r="BJ27" s="104">
        <v>750000</v>
      </c>
      <c r="BK27" s="104">
        <v>1000000</v>
      </c>
      <c r="BL27" s="105">
        <f t="shared" si="10"/>
        <v>0.8474026584444152</v>
      </c>
      <c r="BM27" s="105">
        <f t="shared" si="11"/>
        <v>0.15259734155558483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2</v>
      </c>
      <c r="BT27" s="91">
        <v>3</v>
      </c>
      <c r="BU27" s="91">
        <f>Q799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/>
      <c r="CF27" s="68"/>
      <c r="CG27" s="149">
        <v>790443.90243902442</v>
      </c>
      <c r="CH27" s="147">
        <f>IF(LOWER(T27)="ILS",12,1)*CG27/VLOOKUP($T27,CPC_USDConversion_xlTbl[[Currency2]:[Units/1 USD]],2,FALSE)</f>
        <v>92391.379260768808</v>
      </c>
      <c r="CI27" s="155">
        <f t="shared" si="17"/>
        <v>113036.716258423</v>
      </c>
      <c r="CJ27" s="155">
        <f t="shared" si="18"/>
        <v>20645.336997654187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IF(CN799=0,0,AF799)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AT799</f>
        <v>0</v>
      </c>
      <c r="CU27" s="157"/>
      <c r="CV27" s="108">
        <f t="shared" si="24"/>
        <v>0</v>
      </c>
      <c r="CW27" s="108">
        <f t="shared" si="25"/>
        <v>0</v>
      </c>
      <c r="CX27" s="42">
        <f>IF(AY799&gt;0,1,0)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136408</v>
      </c>
      <c r="C28" s="87">
        <v>58620</v>
      </c>
      <c r="D28" s="87">
        <v>37452</v>
      </c>
      <c r="E28" s="88" t="s">
        <v>662</v>
      </c>
      <c r="F28" s="112" t="s">
        <v>567</v>
      </c>
      <c r="G28" s="87" t="s">
        <v>633</v>
      </c>
      <c r="H28" s="87" t="s">
        <v>634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44074</v>
      </c>
      <c r="P28" s="90">
        <f t="shared" si="1"/>
        <v>0.33424657534246577</v>
      </c>
      <c r="Q28" s="91" t="str">
        <f t="shared" ca="1" si="2"/>
        <v/>
      </c>
      <c r="R28" s="42"/>
      <c r="S28" s="92" t="s">
        <v>400</v>
      </c>
      <c r="T28" s="92" t="s">
        <v>58</v>
      </c>
      <c r="U28" s="92">
        <v>1009500</v>
      </c>
      <c r="V28" s="92">
        <v>182118.18181818179</v>
      </c>
      <c r="W28" s="92"/>
      <c r="X28" s="92">
        <f t="shared" si="3"/>
        <v>1191618.1818181819</v>
      </c>
      <c r="Y28" s="93" t="e">
        <f>VLOOKUP($B809,[12]Data!$B$12:$AV$5335,47,FALSE)</f>
        <v>#N/A</v>
      </c>
      <c r="Z28" s="93" t="e">
        <f>VLOOKUP($B809,[12]Data!$B$12:$AV$5335,41,FALSE)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143391.69236526318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209634.09478006509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/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600000</v>
      </c>
      <c r="BK28" s="104">
        <v>1000000</v>
      </c>
      <c r="BL28" s="105">
        <f t="shared" si="10"/>
        <v>0.84716733547963807</v>
      </c>
      <c r="BM28" s="105">
        <f t="shared" si="11"/>
        <v>0.1528326645203619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/>
      <c r="BU28" s="91">
        <f>Q809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0.33424657534246577</v>
      </c>
      <c r="CD28" s="107"/>
      <c r="CE28" s="152"/>
      <c r="CF28" s="68"/>
      <c r="CG28" s="149">
        <v>975809.7560975611</v>
      </c>
      <c r="CH28" s="147">
        <f>IF(LOWER(T28)="ILS",12,1)*CG28/VLOOKUP($T28,CPC_USDConversion_xlTbl[[Currency2]:[Units/1 USD]],2,FALSE)</f>
        <v>117422.68999275268</v>
      </c>
      <c r="CI28" s="155">
        <f t="shared" si="17"/>
        <v>143391.69236526318</v>
      </c>
      <c r="CJ28" s="155">
        <f t="shared" si="18"/>
        <v>25969.002372510498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IF(CN809=0,0,AF809)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AT809</f>
        <v>0</v>
      </c>
      <c r="CU28" s="157"/>
      <c r="CV28" s="108">
        <f t="shared" si="24"/>
        <v>0</v>
      </c>
      <c r="CW28" s="108">
        <f t="shared" si="25"/>
        <v>0</v>
      </c>
      <c r="CX28" s="42">
        <f>IF(AY809&gt;0,1,0)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129140</v>
      </c>
      <c r="C29" s="87">
        <v>33102</v>
      </c>
      <c r="D29" s="87">
        <v>90558</v>
      </c>
      <c r="E29" s="88" t="s">
        <v>663</v>
      </c>
      <c r="F29" s="112" t="s">
        <v>567</v>
      </c>
      <c r="G29" s="87" t="s">
        <v>633</v>
      </c>
      <c r="H29" s="87" t="s">
        <v>634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43023</v>
      </c>
      <c r="P29" s="90">
        <f t="shared" si="1"/>
        <v>3.2136986301369861</v>
      </c>
      <c r="Q29" s="91" t="str">
        <f t="shared" ca="1" si="2"/>
        <v/>
      </c>
      <c r="R29" s="42"/>
      <c r="S29" s="92" t="s">
        <v>379</v>
      </c>
      <c r="T29" s="92" t="s">
        <v>22</v>
      </c>
      <c r="U29" s="92">
        <v>79500</v>
      </c>
      <c r="V29" s="92">
        <v>13027.27272727273</v>
      </c>
      <c r="W29" s="92"/>
      <c r="X29" s="92">
        <f t="shared" si="3"/>
        <v>92527.272727272735</v>
      </c>
      <c r="Y29" s="93" t="e">
        <f>VLOOKUP($B812,[12]Data!$B$12:$AV$5335,47,FALSE)</f>
        <v>#N/A</v>
      </c>
      <c r="Z29" s="93" t="e">
        <f>VLOOKUP($B812,[12]Data!$B$12:$AV$5335,41,FALSE)</f>
        <v>#N/A</v>
      </c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112489.62372509361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151087.18753736734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14665.76699029126</v>
      </c>
      <c r="AX29" s="152"/>
      <c r="AY29" s="153"/>
      <c r="AZ29" s="42"/>
      <c r="BA29" s="102" t="s">
        <v>664</v>
      </c>
      <c r="BB29" s="103" t="s">
        <v>562</v>
      </c>
      <c r="BC29" s="42"/>
      <c r="BD29" s="149">
        <v>47918.366999999998</v>
      </c>
      <c r="BE29" s="149">
        <v>10000</v>
      </c>
      <c r="BF29" s="149"/>
      <c r="BG29" s="92">
        <f t="shared" si="9"/>
        <v>57918.366999999998</v>
      </c>
      <c r="BH29" s="147">
        <f>IF(LOWER(T29)="ILS",12,1)*BG29/VLOOKUP($T29,CPC_USDConversion_xlTbl[[Currency2]:[Units/1 USD]],2,FALSE)</f>
        <v>70413.999230320944</v>
      </c>
      <c r="BI29" s="154">
        <f>BH29/VLOOKUP($S29,'CP$'!$B$5:$D$74,2,FALSE)</f>
        <v>94574.52834020213</v>
      </c>
      <c r="BJ29" s="104">
        <v>75000</v>
      </c>
      <c r="BK29" s="104">
        <v>110000</v>
      </c>
      <c r="BL29" s="105">
        <f t="shared" si="10"/>
        <v>0.8592061308705049</v>
      </c>
      <c r="BM29" s="105">
        <f t="shared" si="11"/>
        <v>0.14079386912949501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2</v>
      </c>
      <c r="BS29" s="91">
        <v>3</v>
      </c>
      <c r="BT29" s="91">
        <v>3</v>
      </c>
      <c r="BU29" s="91">
        <f>Q812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16880.52</v>
      </c>
      <c r="CF29" s="68"/>
      <c r="CG29" s="149">
        <v>68492.682926829279</v>
      </c>
      <c r="CH29" s="147">
        <f>IF(LOWER(T29)="ILS",12,1)*CG29/VLOOKUP($T29,CPC_USDConversion_xlTbl[[Currency2]:[Units/1 USD]],2,FALSE)</f>
        <v>83269.677180165891</v>
      </c>
      <c r="CI29" s="155">
        <f t="shared" si="17"/>
        <v>112489.62372509361</v>
      </c>
      <c r="CJ29" s="155">
        <f t="shared" si="18"/>
        <v>29219.94654492772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IF(CN812=0,0,AF812)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AT812</f>
        <v>0</v>
      </c>
      <c r="CU29" s="157"/>
      <c r="CV29" s="108">
        <f t="shared" si="24"/>
        <v>0</v>
      </c>
      <c r="CW29" s="108">
        <f t="shared" si="25"/>
        <v>0</v>
      </c>
      <c r="CX29" s="42">
        <f>IF(AY812&gt;0,1,0)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101395</v>
      </c>
      <c r="C30" s="87">
        <v>83829</v>
      </c>
      <c r="D30" s="87">
        <v>111141</v>
      </c>
      <c r="E30" s="88" t="s">
        <v>665</v>
      </c>
      <c r="F30" s="112" t="s">
        <v>567</v>
      </c>
      <c r="G30" s="87" t="s">
        <v>633</v>
      </c>
      <c r="H30" s="87" t="s">
        <v>634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E41</v>
      </c>
      <c r="O30" s="146">
        <v>43020</v>
      </c>
      <c r="P30" s="90">
        <f t="shared" si="1"/>
        <v>3.2219178082191782</v>
      </c>
      <c r="Q30" s="91" t="str">
        <f t="shared" ca="1" si="2"/>
        <v/>
      </c>
      <c r="R30" s="42"/>
      <c r="S30" s="92" t="s">
        <v>384</v>
      </c>
      <c r="T30" s="92" t="s">
        <v>22</v>
      </c>
      <c r="U30" s="92">
        <v>121250</v>
      </c>
      <c r="V30" s="92">
        <v>20627.272727272721</v>
      </c>
      <c r="W30" s="92"/>
      <c r="X30" s="92">
        <f t="shared" si="3"/>
        <v>141877.27272727271</v>
      </c>
      <c r="Y30" s="93" t="e">
        <f>VLOOKUP($B819,[12]Data!$B$12:$AV$5335,47,FALSE)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172486.66856609087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250128.43252435888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14665.76699029126</v>
      </c>
      <c r="AX30" s="152"/>
      <c r="AY30" s="153"/>
      <c r="AZ30" s="42"/>
      <c r="BA30" s="102"/>
      <c r="BB30" s="103" t="s">
        <v>562</v>
      </c>
      <c r="BC30" s="42"/>
      <c r="BD30" s="149">
        <v>86400</v>
      </c>
      <c r="BE30" s="149">
        <v>21600</v>
      </c>
      <c r="BF30" s="149"/>
      <c r="BG30" s="92">
        <f t="shared" si="9"/>
        <v>108000</v>
      </c>
      <c r="BH30" s="147">
        <f>IF(LOWER(T30)="ILS",12,1)*BG30/VLOOKUP($T30,CPC_USDConversion_xlTbl[[Currency2]:[Units/1 USD]],2,FALSE)</f>
        <v>131300.52366418863</v>
      </c>
      <c r="BI30" s="154">
        <f>BH30/VLOOKUP($S30,'CP$'!$B$5:$D$74,2,FALSE)</f>
        <v>190403.08707201382</v>
      </c>
      <c r="BJ30" s="104">
        <v>90000</v>
      </c>
      <c r="BK30" s="104">
        <v>125000</v>
      </c>
      <c r="BL30" s="105">
        <f t="shared" si="10"/>
        <v>0.85461186044276438</v>
      </c>
      <c r="BM30" s="105">
        <f t="shared" si="11"/>
        <v>0.14538813955723573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2</v>
      </c>
      <c r="BS30" s="91">
        <v>4</v>
      </c>
      <c r="BT30" s="91">
        <v>3</v>
      </c>
      <c r="BU30" s="91">
        <f>Q819</f>
        <v>0</v>
      </c>
      <c r="BV30" s="91"/>
      <c r="BW30" s="91"/>
      <c r="BX30" s="91"/>
      <c r="BY30" s="91"/>
      <c r="BZ30" s="91" t="s">
        <v>563</v>
      </c>
      <c r="CA30" s="106" t="s">
        <v>570</v>
      </c>
      <c r="CB30" s="101">
        <v>1</v>
      </c>
      <c r="CC30" s="107">
        <f t="shared" si="16"/>
        <v>1</v>
      </c>
      <c r="CD30" s="107"/>
      <c r="CE30" s="152">
        <v>32683.56</v>
      </c>
      <c r="CF30" s="68"/>
      <c r="CG30" s="149">
        <v>109234.14634146341</v>
      </c>
      <c r="CH30" s="147">
        <f>IF(LOWER(T30)="ILS",12,1)*CG30/VLOOKUP($T30,CPC_USDConversion_xlTbl[[Currency2]:[Units/1 USD]],2,FALSE)</f>
        <v>132800.93163559964</v>
      </c>
      <c r="CI30" s="155">
        <f t="shared" si="17"/>
        <v>172486.66856609087</v>
      </c>
      <c r="CJ30" s="155">
        <f t="shared" si="18"/>
        <v>39685.736930491228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IF(CN819=0,0,AF819)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AT819</f>
        <v>0</v>
      </c>
      <c r="CU30" s="157"/>
      <c r="CV30" s="108">
        <f t="shared" si="24"/>
        <v>0</v>
      </c>
      <c r="CW30" s="108">
        <f t="shared" si="25"/>
        <v>0</v>
      </c>
      <c r="CX30" s="42">
        <f>IF(AY819&gt;0,1,0)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101911</v>
      </c>
      <c r="C31" s="87">
        <v>113040</v>
      </c>
      <c r="D31" s="87">
        <v>67363</v>
      </c>
      <c r="E31" s="88" t="s">
        <v>666</v>
      </c>
      <c r="F31" s="112" t="s">
        <v>567</v>
      </c>
      <c r="G31" s="87" t="s">
        <v>633</v>
      </c>
      <c r="H31" s="87" t="s">
        <v>634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E41</v>
      </c>
      <c r="O31" s="146">
        <v>44046</v>
      </c>
      <c r="P31" s="90">
        <f t="shared" si="1"/>
        <v>0.41095890410958902</v>
      </c>
      <c r="Q31" s="91" t="str">
        <f t="shared" ca="1" si="2"/>
        <v/>
      </c>
      <c r="R31" s="42"/>
      <c r="S31" s="92" t="s">
        <v>400</v>
      </c>
      <c r="T31" s="92" t="s">
        <v>58</v>
      </c>
      <c r="U31" s="92">
        <v>1209500</v>
      </c>
      <c r="V31" s="92">
        <v>218481.81818181821</v>
      </c>
      <c r="W31" s="92"/>
      <c r="X31" s="92">
        <f t="shared" si="3"/>
        <v>1427981.8181818181</v>
      </c>
      <c r="Y31" s="93" t="e">
        <f>VLOOKUP($B823,[12]Data!$B$12:$AV$5335,47,FALSE)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171834.17700415634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251216.10293003445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/>
      <c r="BB31" s="103" t="s">
        <v>562</v>
      </c>
      <c r="BC31" s="42"/>
      <c r="BD31" s="149"/>
      <c r="BE31" s="149"/>
      <c r="BF31" s="149"/>
      <c r="BG31" s="92">
        <f t="shared" si="9"/>
        <v>0</v>
      </c>
      <c r="BH31" s="147">
        <f>IF(LOWER(T31)="ILS",12,1)*BG31/VLOOKUP($T31,CPC_USDConversion_xlTbl[[Currency2]:[Units/1 USD]],2,FALSE)</f>
        <v>0</v>
      </c>
      <c r="BI31" s="154">
        <f>BH31/VLOOKUP($S31,'CP$'!$B$5:$D$74,2,FALSE)</f>
        <v>0</v>
      </c>
      <c r="BJ31" s="104">
        <v>800000</v>
      </c>
      <c r="BK31" s="104">
        <v>1300000</v>
      </c>
      <c r="BL31" s="105">
        <f t="shared" si="10"/>
        <v>0.84699957982658303</v>
      </c>
      <c r="BM31" s="105">
        <f t="shared" si="11"/>
        <v>0.15300042017341706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/>
      <c r="BU31" s="91">
        <f>Q823</f>
        <v>0</v>
      </c>
      <c r="BV31" s="91"/>
      <c r="BW31" s="91"/>
      <c r="BX31" s="91"/>
      <c r="BY31" s="91"/>
      <c r="BZ31" s="91" t="s">
        <v>563</v>
      </c>
      <c r="CA31" s="106" t="s">
        <v>570</v>
      </c>
      <c r="CB31" s="101">
        <v>1</v>
      </c>
      <c r="CC31" s="107">
        <f t="shared" si="16"/>
        <v>0.41095890410958902</v>
      </c>
      <c r="CD31" s="107"/>
      <c r="CE31" s="152"/>
      <c r="CF31" s="68"/>
      <c r="CG31" s="149">
        <v>1170931.7073170729</v>
      </c>
      <c r="CH31" s="147">
        <f>IF(LOWER(T31)="ILS",12,1)*CG31/VLOOKUP($T31,CPC_USDConversion_xlTbl[[Currency2]:[Units/1 USD]],2,FALSE)</f>
        <v>140902.4146477489</v>
      </c>
      <c r="CI31" s="155">
        <f t="shared" si="17"/>
        <v>171834.17700415634</v>
      </c>
      <c r="CJ31" s="155">
        <f t="shared" si="18"/>
        <v>30931.762356407446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IF(CN823=0,0,AF823)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AT823</f>
        <v>0</v>
      </c>
      <c r="CU31" s="157"/>
      <c r="CV31" s="108">
        <f t="shared" si="24"/>
        <v>0</v>
      </c>
      <c r="CW31" s="108">
        <f t="shared" si="25"/>
        <v>0</v>
      </c>
      <c r="CX31" s="42">
        <f>IF(AY823&gt;0,1,0)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113882</v>
      </c>
      <c r="C32" s="87">
        <v>95528</v>
      </c>
      <c r="D32" s="87">
        <v>79009</v>
      </c>
      <c r="E32" s="88" t="s">
        <v>667</v>
      </c>
      <c r="F32" s="112" t="s">
        <v>567</v>
      </c>
      <c r="G32" s="87" t="s">
        <v>633</v>
      </c>
      <c r="H32" s="87" t="s">
        <v>634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E41</v>
      </c>
      <c r="O32" s="146">
        <v>42438</v>
      </c>
      <c r="P32" s="90">
        <f t="shared" si="1"/>
        <v>4.816438356164384</v>
      </c>
      <c r="Q32" s="91" t="str">
        <f t="shared" ca="1" si="2"/>
        <v/>
      </c>
      <c r="R32" s="42"/>
      <c r="S32" s="92" t="s">
        <v>400</v>
      </c>
      <c r="T32" s="92" t="s">
        <v>58</v>
      </c>
      <c r="U32" s="92">
        <v>1220450</v>
      </c>
      <c r="V32" s="92">
        <v>220390.90909090909</v>
      </c>
      <c r="W32" s="92"/>
      <c r="X32" s="92">
        <f t="shared" si="3"/>
        <v>1440840.9090909092</v>
      </c>
      <c r="Y32" s="93" t="e">
        <f>VLOOKUP($B824,[12]Data!$B$12:$AV$5335,47,FALSE)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173381.55756268385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253478.32410419342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14665.76699029126</v>
      </c>
      <c r="AX32" s="152"/>
      <c r="AY32" s="153"/>
      <c r="AZ32" s="42"/>
      <c r="BA32" s="102"/>
      <c r="BB32" s="103" t="s">
        <v>562</v>
      </c>
      <c r="BC32" s="42"/>
      <c r="BD32" s="149">
        <v>936000</v>
      </c>
      <c r="BE32" s="149">
        <v>234000</v>
      </c>
      <c r="BF32" s="149"/>
      <c r="BG32" s="92">
        <f t="shared" si="9"/>
        <v>1170000</v>
      </c>
      <c r="BH32" s="147">
        <f>IF(LOWER(T32)="ILS",12,1)*BG32/VLOOKUP($T32,CPC_USDConversion_xlTbl[[Currency2]:[Units/1 USD]],2,FALSE)</f>
        <v>140790.29896252131</v>
      </c>
      <c r="BI32" s="154">
        <f>BH32/VLOOKUP($S32,'CP$'!$B$5:$D$74,2,FALSE)</f>
        <v>205830.94034234862</v>
      </c>
      <c r="BJ32" s="104">
        <v>800000</v>
      </c>
      <c r="BK32" s="104">
        <v>1300000</v>
      </c>
      <c r="BL32" s="105">
        <f t="shared" si="10"/>
        <v>0.84704008076091919</v>
      </c>
      <c r="BM32" s="105">
        <f t="shared" si="11"/>
        <v>0.1529599192390807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5</v>
      </c>
      <c r="BS32" s="91">
        <v>4</v>
      </c>
      <c r="BT32" s="91">
        <v>3</v>
      </c>
      <c r="BU32" s="91">
        <f>Q824</f>
        <v>0</v>
      </c>
      <c r="BV32" s="91"/>
      <c r="BW32" s="91"/>
      <c r="BX32" s="91"/>
      <c r="BY32" s="91"/>
      <c r="BZ32" s="91" t="s">
        <v>563</v>
      </c>
      <c r="CA32" s="106" t="s">
        <v>570</v>
      </c>
      <c r="CB32" s="101">
        <v>1</v>
      </c>
      <c r="CC32" s="107">
        <f t="shared" si="16"/>
        <v>1</v>
      </c>
      <c r="CD32" s="107"/>
      <c r="CE32" s="152">
        <v>38310.400000000001</v>
      </c>
      <c r="CF32" s="68"/>
      <c r="CG32" s="149">
        <v>1181526.829268293</v>
      </c>
      <c r="CH32" s="147">
        <f>IF(LOWER(T32)="ILS",12,1)*CG32/VLOOKUP($T32,CPC_USDConversion_xlTbl[[Currency2]:[Units/1 USD]],2,FALSE)</f>
        <v>142177.36369651524</v>
      </c>
      <c r="CI32" s="155">
        <f t="shared" si="17"/>
        <v>173381.55756268385</v>
      </c>
      <c r="CJ32" s="155">
        <f t="shared" si="18"/>
        <v>31204.193866168614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IF(CN824=0,0,AF824)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AT824</f>
        <v>0</v>
      </c>
      <c r="CU32" s="157"/>
      <c r="CV32" s="108">
        <f t="shared" si="24"/>
        <v>0</v>
      </c>
      <c r="CW32" s="108">
        <f t="shared" si="25"/>
        <v>0</v>
      </c>
      <c r="CX32" s="42">
        <f>IF(AY824&gt;0,1,0)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113326</v>
      </c>
      <c r="C33" s="87">
        <v>54043</v>
      </c>
      <c r="D33" s="87">
        <v>98643</v>
      </c>
      <c r="E33" s="88" t="s">
        <v>668</v>
      </c>
      <c r="F33" s="112" t="s">
        <v>567</v>
      </c>
      <c r="G33" s="87" t="s">
        <v>633</v>
      </c>
      <c r="H33" s="87" t="s">
        <v>634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43497</v>
      </c>
      <c r="P33" s="90">
        <f t="shared" si="1"/>
        <v>1.9150684931506849</v>
      </c>
      <c r="Q33" s="91" t="str">
        <f t="shared" ca="1" si="2"/>
        <v/>
      </c>
      <c r="R33" s="42"/>
      <c r="S33" s="92" t="s">
        <v>382</v>
      </c>
      <c r="T33" s="92" t="s">
        <v>82</v>
      </c>
      <c r="U33" s="92">
        <v>809500</v>
      </c>
      <c r="V33" s="92">
        <v>145754.54545454541</v>
      </c>
      <c r="W33" s="92"/>
      <c r="X33" s="92">
        <f t="shared" si="3"/>
        <v>955254.54545454541</v>
      </c>
      <c r="Y33" s="93" t="e">
        <f>VLOOKUP($B826,[12]Data!$B$12:$AV$5335,47,FALSE)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156117.48833598924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180443.31040246456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/>
      <c r="BB33" s="103" t="s">
        <v>562</v>
      </c>
      <c r="BC33" s="42"/>
      <c r="BD33" s="149">
        <v>640000</v>
      </c>
      <c r="BE33" s="149">
        <v>160000</v>
      </c>
      <c r="BF33" s="149"/>
      <c r="BG33" s="92">
        <f t="shared" si="9"/>
        <v>800000</v>
      </c>
      <c r="BH33" s="147">
        <f>IF(LOWER(T33)="ILS",12,1)*BG33/VLOOKUP($T33,CPC_USDConversion_xlTbl[[Currency2]:[Units/1 USD]],2,FALSE)</f>
        <v>130744.1992954477</v>
      </c>
      <c r="BI33" s="154">
        <f>BH33/VLOOKUP($S33,'CP$'!$B$5:$D$74,2,FALSE)</f>
        <v>151116.42128149452</v>
      </c>
      <c r="BJ33" s="104">
        <v>625000</v>
      </c>
      <c r="BK33" s="104">
        <v>950000</v>
      </c>
      <c r="BL33" s="105">
        <f t="shared" si="10"/>
        <v>0.84741810845276844</v>
      </c>
      <c r="BM33" s="105">
        <f t="shared" si="11"/>
        <v>0.15258189154723154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3</v>
      </c>
      <c r="BS33" s="91">
        <v>2</v>
      </c>
      <c r="BT33" s="91">
        <v>3</v>
      </c>
      <c r="BU33" s="91">
        <f>Q826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/>
      <c r="CF33" s="68"/>
      <c r="CG33" s="149">
        <v>780687.80487804883</v>
      </c>
      <c r="CH33" s="147">
        <f>IF(LOWER(T33)="ILS",12,1)*CG33/VLOOKUP($T33,CPC_USDConversion_xlTbl[[Currency2]:[Units/1 USD]],2,FALSE)</f>
        <v>127588.00243562651</v>
      </c>
      <c r="CI33" s="155">
        <f t="shared" si="17"/>
        <v>156117.48833598924</v>
      </c>
      <c r="CJ33" s="155">
        <f t="shared" si="18"/>
        <v>28529.485900362735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IF(CN826=0,0,AF826)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AT826</f>
        <v>0</v>
      </c>
      <c r="CU33" s="157"/>
      <c r="CV33" s="108">
        <f t="shared" si="24"/>
        <v>0</v>
      </c>
      <c r="CW33" s="108">
        <f t="shared" si="25"/>
        <v>0</v>
      </c>
      <c r="CX33" s="42">
        <f>IF(AY826&gt;0,1,0)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127367</v>
      </c>
      <c r="C34" s="87">
        <v>89083</v>
      </c>
      <c r="D34" s="87">
        <v>65523</v>
      </c>
      <c r="E34" s="88" t="s">
        <v>669</v>
      </c>
      <c r="F34" s="112" t="s">
        <v>567</v>
      </c>
      <c r="G34" s="87" t="s">
        <v>633</v>
      </c>
      <c r="H34" s="87" t="s">
        <v>634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E41</v>
      </c>
      <c r="O34" s="146">
        <v>43927</v>
      </c>
      <c r="P34" s="90">
        <f t="shared" si="1"/>
        <v>0.73698630136986298</v>
      </c>
      <c r="Q34" s="91" t="str">
        <f t="shared" ca="1" si="2"/>
        <v/>
      </c>
      <c r="R34" s="42"/>
      <c r="S34" s="92" t="s">
        <v>379</v>
      </c>
      <c r="T34" s="92" t="s">
        <v>22</v>
      </c>
      <c r="U34" s="92">
        <v>99500</v>
      </c>
      <c r="V34" s="92">
        <v>16663.63636363636</v>
      </c>
      <c r="W34" s="92"/>
      <c r="X34" s="92">
        <f t="shared" si="3"/>
        <v>116163.63636363635</v>
      </c>
      <c r="Y34" s="93" t="e">
        <f>VLOOKUP($B835,[12]Data!$B$12:$AV$5335,47,FALSE)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141225.42856742445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189682.85344394573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/>
      <c r="BE34" s="149"/>
      <c r="BF34" s="149"/>
      <c r="BG34" s="92">
        <f t="shared" si="9"/>
        <v>0</v>
      </c>
      <c r="BH34" s="147">
        <f>IF(LOWER(T34)="ILS",12,1)*BG34/VLOOKUP($T34,CPC_USDConversion_xlTbl[[Currency2]:[Units/1 USD]],2,FALSE)</f>
        <v>0</v>
      </c>
      <c r="BI34" s="154">
        <f>BH34/VLOOKUP($S34,'CP$'!$B$5:$D$74,2,FALSE)</f>
        <v>0</v>
      </c>
      <c r="BJ34" s="104">
        <v>95000</v>
      </c>
      <c r="BK34" s="104">
        <v>135000</v>
      </c>
      <c r="BL34" s="105">
        <f t="shared" si="10"/>
        <v>0.85655032086398508</v>
      </c>
      <c r="BM34" s="105">
        <f t="shared" si="11"/>
        <v>0.143449679136015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/>
      <c r="BS34" s="91"/>
      <c r="BT34" s="91"/>
      <c r="BU34" s="91">
        <f>Q835</f>
        <v>0</v>
      </c>
      <c r="BV34" s="91"/>
      <c r="BW34" s="91"/>
      <c r="BX34" s="91"/>
      <c r="BY34" s="91"/>
      <c r="BZ34" s="91" t="s">
        <v>563</v>
      </c>
      <c r="CA34" s="106" t="s">
        <v>570</v>
      </c>
      <c r="CB34" s="101">
        <v>1</v>
      </c>
      <c r="CC34" s="107">
        <f t="shared" si="16"/>
        <v>0.73698630136986298</v>
      </c>
      <c r="CD34" s="107"/>
      <c r="CE34" s="152"/>
      <c r="CF34" s="68"/>
      <c r="CG34" s="149">
        <v>88004.878048780491</v>
      </c>
      <c r="CH34" s="147">
        <f>IF(LOWER(T34)="ILS",12,1)*CG34/VLOOKUP($T34,CPC_USDConversion_xlTbl[[Currency2]:[Units/1 USD]],2,FALSE)</f>
        <v>106991.54234081424</v>
      </c>
      <c r="CI34" s="155">
        <f t="shared" si="17"/>
        <v>141225.42856742445</v>
      </c>
      <c r="CJ34" s="155">
        <f t="shared" si="18"/>
        <v>34233.886226610208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IF(CN835=0,0,AF835)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AT835</f>
        <v>0</v>
      </c>
      <c r="CU34" s="157"/>
      <c r="CV34" s="108">
        <f t="shared" si="24"/>
        <v>0</v>
      </c>
      <c r="CW34" s="108">
        <f t="shared" si="25"/>
        <v>0</v>
      </c>
      <c r="CX34" s="42">
        <f>IF(AY835&gt;0,1,0)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112720</v>
      </c>
      <c r="C35" s="87">
        <v>45999</v>
      </c>
      <c r="D35" s="87">
        <v>42807</v>
      </c>
      <c r="E35" s="88" t="s">
        <v>670</v>
      </c>
      <c r="F35" s="112" t="s">
        <v>671</v>
      </c>
      <c r="G35" s="87" t="s">
        <v>633</v>
      </c>
      <c r="H35" s="87" t="s">
        <v>634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42310</v>
      </c>
      <c r="P35" s="90">
        <f t="shared" si="1"/>
        <v>5.1671232876712327</v>
      </c>
      <c r="Q35" s="91" t="str">
        <f t="shared" ca="1" si="2"/>
        <v/>
      </c>
      <c r="R35" s="42"/>
      <c r="S35" s="92" t="s">
        <v>379</v>
      </c>
      <c r="T35" s="92" t="s">
        <v>22</v>
      </c>
      <c r="U35" s="92">
        <v>128993.75</v>
      </c>
      <c r="V35" s="92">
        <v>22018.18181818182</v>
      </c>
      <c r="W35" s="92"/>
      <c r="X35" s="92">
        <f t="shared" si="3"/>
        <v>151011.93181818182</v>
      </c>
      <c r="Y35" s="93" t="e">
        <f>VLOOKUP($B836,[12]Data!$B$12:$AV$5335,47,FALSE)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183592.09006729652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246586.41058452684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43957</v>
      </c>
      <c r="AW35" s="152">
        <v>24410.184466019418</v>
      </c>
      <c r="AX35" s="152"/>
      <c r="AY35" s="153"/>
      <c r="AZ35" s="42"/>
      <c r="BA35" s="102"/>
      <c r="BB35" s="103" t="s">
        <v>562</v>
      </c>
      <c r="BC35" s="42"/>
      <c r="BD35" s="149">
        <v>93012</v>
      </c>
      <c r="BE35" s="149">
        <v>23000</v>
      </c>
      <c r="BF35" s="149"/>
      <c r="BG35" s="92">
        <f t="shared" si="9"/>
        <v>116012</v>
      </c>
      <c r="BH35" s="147">
        <f>IF(LOWER(T35)="ILS",12,1)*BG35/VLOOKUP($T35,CPC_USDConversion_xlTbl[[Currency2]:[Units/1 USD]],2,FALSE)</f>
        <v>141041.07732712827</v>
      </c>
      <c r="BI35" s="154">
        <f>BH35/VLOOKUP($S35,'CP$'!$B$5:$D$74,2,FALSE)</f>
        <v>189435.24740266814</v>
      </c>
      <c r="BJ35" s="104">
        <v>95000</v>
      </c>
      <c r="BK35" s="104">
        <v>135000</v>
      </c>
      <c r="BL35" s="105">
        <f t="shared" si="10"/>
        <v>0.8541957476268055</v>
      </c>
      <c r="BM35" s="105">
        <f t="shared" si="11"/>
        <v>0.14580425237319447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2</v>
      </c>
      <c r="BS35" s="91">
        <v>3</v>
      </c>
      <c r="BT35" s="91">
        <v>3</v>
      </c>
      <c r="BU35" s="91">
        <f>Q836</f>
        <v>0</v>
      </c>
      <c r="BV35" s="91"/>
      <c r="BW35" s="91"/>
      <c r="BX35" s="91"/>
      <c r="BY35" s="91"/>
      <c r="BZ35" s="91" t="s">
        <v>563</v>
      </c>
      <c r="CA35" s="106" t="s">
        <v>564</v>
      </c>
      <c r="CB35" s="101">
        <v>1</v>
      </c>
      <c r="CC35" s="107">
        <f t="shared" si="16"/>
        <v>1</v>
      </c>
      <c r="CD35" s="107"/>
      <c r="CE35" s="152">
        <v>64289.64</v>
      </c>
      <c r="CF35" s="68"/>
      <c r="CG35" s="149">
        <v>116770.7317073171</v>
      </c>
      <c r="CH35" s="147">
        <f>IF(LOWER(T35)="ILS",12,1)*CG35/VLOOKUP($T35,CPC_USDConversion_xlTbl[[Currency2]:[Units/1 USD]],2,FALSE)</f>
        <v>141963.5020539001</v>
      </c>
      <c r="CI35" s="155">
        <f t="shared" si="17"/>
        <v>183592.09006729652</v>
      </c>
      <c r="CJ35" s="155">
        <f t="shared" si="18"/>
        <v>41628.588013396424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IF(CN836=0,0,AF836)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AT836</f>
        <v>0</v>
      </c>
      <c r="CU35" s="157"/>
      <c r="CV35" s="108">
        <f t="shared" si="24"/>
        <v>0</v>
      </c>
      <c r="CW35" s="108">
        <f t="shared" si="25"/>
        <v>0</v>
      </c>
      <c r="CX35" s="42">
        <f>IF(AY836&gt;0,1,0)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136700</v>
      </c>
      <c r="C36" s="87">
        <v>39416</v>
      </c>
      <c r="D36" s="87">
        <v>51134</v>
      </c>
      <c r="E36" s="88" t="s">
        <v>672</v>
      </c>
      <c r="F36" s="112" t="s">
        <v>567</v>
      </c>
      <c r="G36" s="87" t="s">
        <v>633</v>
      </c>
      <c r="H36" s="87" t="s">
        <v>634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E51</v>
      </c>
      <c r="O36" s="146">
        <v>42037</v>
      </c>
      <c r="P36" s="90">
        <f t="shared" si="1"/>
        <v>5.9150684931506845</v>
      </c>
      <c r="Q36" s="91" t="str">
        <f t="shared" ca="1" si="2"/>
        <v/>
      </c>
      <c r="R36" s="42"/>
      <c r="S36" s="92" t="s">
        <v>393</v>
      </c>
      <c r="T36" s="92" t="s">
        <v>76</v>
      </c>
      <c r="U36" s="92">
        <v>827500</v>
      </c>
      <c r="V36" s="92">
        <v>149027.27272727271</v>
      </c>
      <c r="W36" s="92"/>
      <c r="X36" s="92">
        <f t="shared" si="3"/>
        <v>976527.27272727271</v>
      </c>
      <c r="Y36" s="93" t="e">
        <f>VLOOKUP($B838,[12]Data!$B$12:$AV$5335,47,FALSE)</f>
        <v>#N/A</v>
      </c>
      <c r="Z36" s="93" t="e">
        <f>VLOOKUP($B838,[12]Data!$B$12:$AV$5335,41,FALSE)</f>
        <v>#N/A</v>
      </c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114141.81491518246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160171.53144362775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/>
      <c r="AW36" s="152"/>
      <c r="AX36" s="152"/>
      <c r="AY36" s="153"/>
      <c r="AZ36" s="42"/>
      <c r="BA36" s="102"/>
      <c r="BB36" s="103" t="s">
        <v>562</v>
      </c>
      <c r="BC36" s="42"/>
      <c r="BD36" s="149">
        <v>654400</v>
      </c>
      <c r="BE36" s="149">
        <v>163600</v>
      </c>
      <c r="BF36" s="149"/>
      <c r="BG36" s="92">
        <f t="shared" si="9"/>
        <v>818000</v>
      </c>
      <c r="BH36" s="147">
        <f>IF(LOWER(T36)="ILS",12,1)*BG36/VLOOKUP($T36,CPC_USDConversion_xlTbl[[Currency2]:[Units/1 USD]],2,FALSE)</f>
        <v>95612.285706940354</v>
      </c>
      <c r="BI36" s="154">
        <f>BH36/VLOOKUP($S36,'CP$'!$B$5:$D$74,2,FALSE)</f>
        <v>134169.64009102408</v>
      </c>
      <c r="BJ36" s="104">
        <v>750000</v>
      </c>
      <c r="BK36" s="104">
        <v>1000000</v>
      </c>
      <c r="BL36" s="105">
        <f t="shared" si="10"/>
        <v>0.84739056768884169</v>
      </c>
      <c r="BM36" s="105">
        <f t="shared" si="11"/>
        <v>0.15260943231115826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1</v>
      </c>
      <c r="BS36" s="91">
        <v>1</v>
      </c>
      <c r="BT36" s="91">
        <v>3</v>
      </c>
      <c r="BU36" s="91">
        <f>Q838</f>
        <v>0</v>
      </c>
      <c r="BV36" s="91"/>
      <c r="BW36" s="91"/>
      <c r="BX36" s="91"/>
      <c r="BY36" s="91"/>
      <c r="BZ36" s="91" t="s">
        <v>563</v>
      </c>
      <c r="CA36" s="106" t="s">
        <v>568</v>
      </c>
      <c r="CB36" s="101">
        <v>1</v>
      </c>
      <c r="CC36" s="107">
        <f t="shared" si="16"/>
        <v>1</v>
      </c>
      <c r="CD36" s="107"/>
      <c r="CE36" s="152"/>
      <c r="CF36" s="68"/>
      <c r="CG36" s="149">
        <v>798248.78048780491</v>
      </c>
      <c r="CH36" s="147">
        <f>IF(LOWER(T36)="ILS",12,1)*CG36/VLOOKUP($T36,CPC_USDConversion_xlTbl[[Currency2]:[Units/1 USD]],2,FALSE)</f>
        <v>93303.65582544831</v>
      </c>
      <c r="CI36" s="155">
        <f t="shared" si="17"/>
        <v>114141.81491518246</v>
      </c>
      <c r="CJ36" s="155">
        <f t="shared" si="18"/>
        <v>20838.159089734152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IF(CN838=0,0,AF838)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AT838</f>
        <v>0</v>
      </c>
      <c r="CU36" s="157"/>
      <c r="CV36" s="108">
        <f t="shared" si="24"/>
        <v>0</v>
      </c>
      <c r="CW36" s="108">
        <f t="shared" si="25"/>
        <v>0</v>
      </c>
      <c r="CX36" s="42">
        <f>IF(AY838&gt;0,1,0)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118058</v>
      </c>
      <c r="C37" s="87">
        <v>75094</v>
      </c>
      <c r="D37" s="87">
        <v>89354</v>
      </c>
      <c r="E37" s="88" t="s">
        <v>673</v>
      </c>
      <c r="F37" s="112" t="s">
        <v>567</v>
      </c>
      <c r="G37" s="87" t="s">
        <v>633</v>
      </c>
      <c r="H37" s="87" t="s">
        <v>634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E51</v>
      </c>
      <c r="O37" s="146">
        <v>44102</v>
      </c>
      <c r="P37" s="90">
        <f t="shared" si="1"/>
        <v>0.25753424657534246</v>
      </c>
      <c r="Q37" s="91" t="str">
        <f t="shared" ca="1" si="2"/>
        <v/>
      </c>
      <c r="R37" s="42"/>
      <c r="S37" s="92" t="s">
        <v>400</v>
      </c>
      <c r="T37" s="92" t="s">
        <v>58</v>
      </c>
      <c r="U37" s="92">
        <v>1009500</v>
      </c>
      <c r="V37" s="92">
        <v>182118.18181818179</v>
      </c>
      <c r="W37" s="92"/>
      <c r="X37" s="92">
        <f t="shared" si="3"/>
        <v>1191618.1818181819</v>
      </c>
      <c r="Y37" s="93" t="e">
        <f>VLOOKUP($B854,[12]Data!$B$12:$AV$5335,47,FALSE)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143391.69236526318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209634.09478006509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/>
      <c r="AW37" s="152"/>
      <c r="AX37" s="152"/>
      <c r="AY37" s="153"/>
      <c r="AZ37" s="42"/>
      <c r="BA37" s="102"/>
      <c r="BB37" s="103" t="s">
        <v>562</v>
      </c>
      <c r="BC37" s="42"/>
      <c r="BD37" s="149"/>
      <c r="BE37" s="149"/>
      <c r="BF37" s="149"/>
      <c r="BG37" s="92">
        <f t="shared" si="9"/>
        <v>0</v>
      </c>
      <c r="BH37" s="147">
        <f>IF(LOWER(T37)="ILS",12,1)*BG37/VLOOKUP($T37,CPC_USDConversion_xlTbl[[Currency2]:[Units/1 USD]],2,FALSE)</f>
        <v>0</v>
      </c>
      <c r="BI37" s="154">
        <f>BH37/VLOOKUP($S37,'CP$'!$B$5:$D$74,2,FALSE)</f>
        <v>0</v>
      </c>
      <c r="BJ37" s="104">
        <v>600000</v>
      </c>
      <c r="BK37" s="104">
        <v>1000000</v>
      </c>
      <c r="BL37" s="105">
        <f t="shared" si="10"/>
        <v>0.84716733547963807</v>
      </c>
      <c r="BM37" s="105">
        <f t="shared" si="11"/>
        <v>0.1528326645203619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/>
      <c r="BS37" s="91"/>
      <c r="BT37" s="91"/>
      <c r="BU37" s="91">
        <f>Q854</f>
        <v>0</v>
      </c>
      <c r="BV37" s="91"/>
      <c r="BW37" s="91"/>
      <c r="BX37" s="91"/>
      <c r="BY37" s="91"/>
      <c r="BZ37" s="91" t="s">
        <v>563</v>
      </c>
      <c r="CA37" s="106" t="s">
        <v>568</v>
      </c>
      <c r="CB37" s="101">
        <v>1</v>
      </c>
      <c r="CC37" s="107">
        <f t="shared" si="16"/>
        <v>0.25753424657534246</v>
      </c>
      <c r="CD37" s="107"/>
      <c r="CE37" s="152"/>
      <c r="CF37" s="68"/>
      <c r="CG37" s="149">
        <v>975809.7560975611</v>
      </c>
      <c r="CH37" s="147">
        <f>IF(LOWER(T37)="ILS",12,1)*CG37/VLOOKUP($T37,CPC_USDConversion_xlTbl[[Currency2]:[Units/1 USD]],2,FALSE)</f>
        <v>117422.68999275268</v>
      </c>
      <c r="CI37" s="155">
        <f t="shared" si="17"/>
        <v>143391.69236526318</v>
      </c>
      <c r="CJ37" s="155">
        <f t="shared" si="18"/>
        <v>25969.002372510498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IF(CN854=0,0,AF854)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AT854</f>
        <v>0</v>
      </c>
      <c r="CU37" s="157"/>
      <c r="CV37" s="108">
        <f t="shared" si="24"/>
        <v>0</v>
      </c>
      <c r="CW37" s="108">
        <f t="shared" si="25"/>
        <v>0</v>
      </c>
      <c r="CX37" s="42">
        <f>IF(AY854&gt;0,1,0)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134838</v>
      </c>
      <c r="C38" s="87">
        <v>114561</v>
      </c>
      <c r="D38" s="87">
        <v>87110</v>
      </c>
      <c r="E38" s="88" t="s">
        <v>674</v>
      </c>
      <c r="F38" s="112" t="s">
        <v>675</v>
      </c>
      <c r="G38" s="87" t="s">
        <v>633</v>
      </c>
      <c r="H38" s="87" t="s">
        <v>634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42219</v>
      </c>
      <c r="P38" s="90">
        <f t="shared" si="1"/>
        <v>5.4164383561643836</v>
      </c>
      <c r="Q38" s="91" t="str">
        <f t="shared" ca="1" si="2"/>
        <v/>
      </c>
      <c r="R38" s="42"/>
      <c r="S38" s="92" t="s">
        <v>382</v>
      </c>
      <c r="T38" s="92" t="s">
        <v>82</v>
      </c>
      <c r="U38" s="92">
        <v>1076060</v>
      </c>
      <c r="V38" s="92">
        <v>194220</v>
      </c>
      <c r="W38" s="92"/>
      <c r="X38" s="92">
        <f t="shared" si="3"/>
        <v>1270280</v>
      </c>
      <c r="Y38" s="93" t="e">
        <f>VLOOKUP($B855,[12]Data!$B$12:$AV$5335,47,FALSE)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207602.17685127663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239950.20953182108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/>
      <c r="AW38" s="152"/>
      <c r="AX38" s="152"/>
      <c r="AY38" s="153"/>
      <c r="AZ38" s="42"/>
      <c r="BA38" s="102"/>
      <c r="BB38" s="103" t="s">
        <v>562</v>
      </c>
      <c r="BC38" s="42"/>
      <c r="BD38" s="149">
        <v>844800</v>
      </c>
      <c r="BE38" s="149">
        <v>211200</v>
      </c>
      <c r="BF38" s="149"/>
      <c r="BG38" s="92">
        <f t="shared" si="9"/>
        <v>1056000</v>
      </c>
      <c r="BH38" s="147">
        <f>IF(LOWER(T38)="ILS",12,1)*BG38/VLOOKUP($T38,CPC_USDConversion_xlTbl[[Currency2]:[Units/1 USD]],2,FALSE)</f>
        <v>172582.34306999098</v>
      </c>
      <c r="BI38" s="154">
        <f>BH38/VLOOKUP($S38,'CP$'!$B$5:$D$74,2,FALSE)</f>
        <v>199473.67609157279</v>
      </c>
      <c r="BJ38" s="104">
        <v>900000</v>
      </c>
      <c r="BK38" s="104">
        <v>1100000</v>
      </c>
      <c r="BL38" s="105">
        <f t="shared" si="10"/>
        <v>0.84710457536920991</v>
      </c>
      <c r="BM38" s="105">
        <f t="shared" si="11"/>
        <v>0.15289542463079006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3</v>
      </c>
      <c r="BS38" s="91">
        <v>3</v>
      </c>
      <c r="BT38" s="91">
        <v>3</v>
      </c>
      <c r="BU38" s="91">
        <f>Q855</f>
        <v>0</v>
      </c>
      <c r="BV38" s="91"/>
      <c r="BW38" s="91"/>
      <c r="BX38" s="91"/>
      <c r="BY38" s="91"/>
      <c r="BZ38" s="91" t="s">
        <v>563</v>
      </c>
      <c r="CA38" s="106" t="s">
        <v>564</v>
      </c>
      <c r="CB38" s="101">
        <v>1</v>
      </c>
      <c r="CC38" s="107">
        <f t="shared" si="16"/>
        <v>1</v>
      </c>
      <c r="CD38" s="107"/>
      <c r="CE38" s="152"/>
      <c r="CF38" s="68"/>
      <c r="CG38" s="149">
        <v>1040746.341463415</v>
      </c>
      <c r="CH38" s="147">
        <f>IF(LOWER(T38)="ILS",12,1)*CG38/VLOOKUP($T38,CPC_USDConversion_xlTbl[[Currency2]:[Units/1 USD]],2,FALSE)</f>
        <v>170089.433855376</v>
      </c>
      <c r="CI38" s="155">
        <f t="shared" si="17"/>
        <v>207602.17685127663</v>
      </c>
      <c r="CJ38" s="155">
        <f t="shared" si="18"/>
        <v>37512.742995900626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IF(CN855=0,0,AF855)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AT855</f>
        <v>0</v>
      </c>
      <c r="CU38" s="157"/>
      <c r="CV38" s="108">
        <f t="shared" si="24"/>
        <v>0</v>
      </c>
      <c r="CW38" s="108">
        <f t="shared" si="25"/>
        <v>0</v>
      </c>
      <c r="CX38" s="42">
        <f>IF(AY855&gt;0,1,0)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125378</v>
      </c>
      <c r="C39" s="87">
        <v>59240</v>
      </c>
      <c r="D39" s="87">
        <v>55448</v>
      </c>
      <c r="E39" s="88" t="s">
        <v>676</v>
      </c>
      <c r="F39" s="112" t="s">
        <v>677</v>
      </c>
      <c r="G39" s="87" t="s">
        <v>633</v>
      </c>
      <c r="H39" s="87" t="s">
        <v>634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43374</v>
      </c>
      <c r="P39" s="90">
        <f t="shared" si="1"/>
        <v>2.2520547945205478</v>
      </c>
      <c r="Q39" s="91" t="str">
        <f t="shared" ca="1" si="2"/>
        <v/>
      </c>
      <c r="R39" s="42"/>
      <c r="S39" s="92" t="s">
        <v>393</v>
      </c>
      <c r="T39" s="92" t="s">
        <v>76</v>
      </c>
      <c r="U39" s="92">
        <v>1409500</v>
      </c>
      <c r="V39" s="92">
        <v>254845.4545454545</v>
      </c>
      <c r="W39" s="92"/>
      <c r="X39" s="92">
        <f t="shared" si="3"/>
        <v>1664345.4545454546</v>
      </c>
      <c r="Y39" s="93" t="e">
        <f>VLOOKUP($B858,[12]Data!$B$12:$AV$5335,47,FALSE)</f>
        <v>#N/A</v>
      </c>
      <c r="Z39" s="93" t="e">
        <f>VLOOKUP($B858,[12]Data!$B$12:$AV$5335,41,FALSE)</f>
        <v>#N/A</v>
      </c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194537.7421944346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272988.5459944933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43768</v>
      </c>
      <c r="AW39" s="152">
        <v>29274.89320388349</v>
      </c>
      <c r="AX39" s="152"/>
      <c r="AY39" s="153"/>
      <c r="AZ39" s="42"/>
      <c r="BA39" s="102">
        <v>0</v>
      </c>
      <c r="BB39" s="103" t="s">
        <v>562</v>
      </c>
      <c r="BC39" s="42"/>
      <c r="BD39" s="149">
        <v>1120000</v>
      </c>
      <c r="BE39" s="149">
        <v>280000</v>
      </c>
      <c r="BF39" s="149"/>
      <c r="BG39" s="92">
        <f t="shared" si="9"/>
        <v>1400000</v>
      </c>
      <c r="BH39" s="147">
        <f>IF(LOWER(T39)="ILS",12,1)*BG39/VLOOKUP($T39,CPC_USDConversion_xlTbl[[Currency2]:[Units/1 USD]],2,FALSE)</f>
        <v>163639.60878938445</v>
      </c>
      <c r="BI39" s="154">
        <f>BH39/VLOOKUP($S39,'CP$'!$B$5:$D$74,2,FALSE)</f>
        <v>229630.19086483339</v>
      </c>
      <c r="BJ39" s="104">
        <v>950000</v>
      </c>
      <c r="BK39" s="104">
        <v>1400000</v>
      </c>
      <c r="BL39" s="105">
        <f t="shared" si="10"/>
        <v>0.84687947213755888</v>
      </c>
      <c r="BM39" s="105">
        <f t="shared" si="11"/>
        <v>0.15312052786244112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4</v>
      </c>
      <c r="BS39" s="91">
        <v>3</v>
      </c>
      <c r="BT39" s="91">
        <v>3</v>
      </c>
      <c r="BU39" s="91">
        <f>Q858</f>
        <v>0</v>
      </c>
      <c r="BV39" s="91"/>
      <c r="BW39" s="91"/>
      <c r="BX39" s="91"/>
      <c r="BY39" s="91"/>
      <c r="BZ39" s="91" t="s">
        <v>563</v>
      </c>
      <c r="CA39" s="106" t="s">
        <v>564</v>
      </c>
      <c r="CB39" s="101">
        <v>1</v>
      </c>
      <c r="CC39" s="107">
        <f t="shared" si="16"/>
        <v>1</v>
      </c>
      <c r="CD39" s="107"/>
      <c r="CE39" s="152">
        <v>46211.92</v>
      </c>
      <c r="CF39" s="68"/>
      <c r="CG39" s="149">
        <v>1366053.658536586</v>
      </c>
      <c r="CH39" s="147">
        <f>IF(LOWER(T39)="ILS",12,1)*CG39/VLOOKUP($T39,CPC_USDConversion_xlTbl[[Currency2]:[Units/1 USD]],2,FALSE)</f>
        <v>159671.77590588166</v>
      </c>
      <c r="CI39" s="155">
        <f t="shared" si="17"/>
        <v>194537.7421944346</v>
      </c>
      <c r="CJ39" s="155">
        <f t="shared" si="18"/>
        <v>34865.96628855294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IF(CN858=0,0,AF858)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AT858</f>
        <v>0</v>
      </c>
      <c r="CU39" s="157"/>
      <c r="CV39" s="108">
        <f t="shared" si="24"/>
        <v>0</v>
      </c>
      <c r="CW39" s="108">
        <f t="shared" si="25"/>
        <v>0</v>
      </c>
      <c r="CX39" s="42">
        <f>IF(AY858&gt;0,1,0)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128597</v>
      </c>
      <c r="C40" s="87">
        <v>87466</v>
      </c>
      <c r="D40" s="87"/>
      <c r="E40" s="88" t="s">
        <v>678</v>
      </c>
      <c r="F40" s="112" t="s">
        <v>567</v>
      </c>
      <c r="G40" s="87" t="s">
        <v>633</v>
      </c>
      <c r="H40" s="87" t="s">
        <v>634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40909</v>
      </c>
      <c r="P40" s="90">
        <f t="shared" si="1"/>
        <v>9.0054794520547947</v>
      </c>
      <c r="Q40" s="91" t="str">
        <f t="shared" ca="1" si="2"/>
        <v/>
      </c>
      <c r="R40" s="42"/>
      <c r="S40" s="92" t="s">
        <v>400</v>
      </c>
      <c r="T40" s="92" t="s">
        <v>58</v>
      </c>
      <c r="U40" s="92">
        <v>834500</v>
      </c>
      <c r="V40" s="92">
        <v>149390.90909090909</v>
      </c>
      <c r="W40" s="92"/>
      <c r="X40" s="92">
        <f t="shared" si="3"/>
        <v>983890.90909090906</v>
      </c>
      <c r="Y40" s="93" t="e">
        <f>VLOOKUP($B864,[12]Data!$B$12:$AV$5335,47,FALSE)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118395.12413454356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173089.906848265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42494</v>
      </c>
      <c r="AW40" s="152">
        <v>9837.1844660194165</v>
      </c>
      <c r="AX40" s="152"/>
      <c r="AY40" s="153"/>
      <c r="AZ40" s="42"/>
      <c r="BA40" s="102" t="s">
        <v>679</v>
      </c>
      <c r="BB40" s="103" t="s">
        <v>562</v>
      </c>
      <c r="BC40" s="42"/>
      <c r="BD40" s="149">
        <v>660000</v>
      </c>
      <c r="BE40" s="149">
        <v>164000</v>
      </c>
      <c r="BF40" s="149"/>
      <c r="BG40" s="92">
        <f t="shared" si="9"/>
        <v>824000</v>
      </c>
      <c r="BH40" s="147">
        <f>IF(LOWER(T40)="ILS",12,1)*BG40/VLOOKUP($T40,CPC_USDConversion_xlTbl[[Currency2]:[Units/1 USD]],2,FALSE)</f>
        <v>99154.877218049194</v>
      </c>
      <c r="BI40" s="154">
        <f>BH40/VLOOKUP($S40,'CP$'!$B$5:$D$74,2,FALSE)</f>
        <v>144961.27764281645</v>
      </c>
      <c r="BJ40" s="104">
        <v>600000</v>
      </c>
      <c r="BK40" s="104">
        <v>1000000</v>
      </c>
      <c r="BL40" s="105">
        <f t="shared" si="10"/>
        <v>0.84816313708097724</v>
      </c>
      <c r="BM40" s="105">
        <f t="shared" si="11"/>
        <v>0.15183686291902282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1</v>
      </c>
      <c r="BS40" s="91">
        <v>2</v>
      </c>
      <c r="BT40" s="91">
        <v>3</v>
      </c>
      <c r="BU40" s="91">
        <f>Q864</f>
        <v>0</v>
      </c>
      <c r="BV40" s="91"/>
      <c r="BW40" s="91"/>
      <c r="BX40" s="91"/>
      <c r="BY40" s="91"/>
      <c r="BZ40" s="91" t="s">
        <v>680</v>
      </c>
      <c r="CA40" s="106" t="s">
        <v>568</v>
      </c>
      <c r="CB40" s="101">
        <f>6/12*50%+6/12*75%</f>
        <v>0.625</v>
      </c>
      <c r="CC40" s="107">
        <f t="shared" si="16"/>
        <v>0.625</v>
      </c>
      <c r="CD40" s="107"/>
      <c r="CE40" s="152">
        <v>0</v>
      </c>
      <c r="CF40" s="68"/>
      <c r="CG40" s="149">
        <v>804102.4390243903</v>
      </c>
      <c r="CH40" s="147">
        <f>IF(LOWER(T40)="ILS",12,1)*CG40/VLOOKUP($T40,CPC_USDConversion_xlTbl[[Currency2]:[Units/1 USD]],2,FALSE)</f>
        <v>96760.532296355959</v>
      </c>
      <c r="CI40" s="155">
        <f t="shared" si="17"/>
        <v>118395.12413454356</v>
      </c>
      <c r="CJ40" s="155">
        <f t="shared" si="18"/>
        <v>21634.591838187596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IF(CN864=0,0,AF864)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AT864</f>
        <v>0</v>
      </c>
      <c r="CU40" s="157"/>
      <c r="CV40" s="108">
        <f t="shared" si="24"/>
        <v>0</v>
      </c>
      <c r="CW40" s="108">
        <f t="shared" si="25"/>
        <v>0</v>
      </c>
      <c r="CX40" s="42">
        <f>IF(AY864&gt;0,1,0)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116867</v>
      </c>
      <c r="C41" s="87">
        <v>112126</v>
      </c>
      <c r="D41" s="87">
        <v>45432</v>
      </c>
      <c r="E41" s="88" t="s">
        <v>681</v>
      </c>
      <c r="F41" s="112" t="s">
        <v>567</v>
      </c>
      <c r="G41" s="87" t="s">
        <v>633</v>
      </c>
      <c r="H41" s="87" t="s">
        <v>634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E41</v>
      </c>
      <c r="O41" s="146">
        <v>44075</v>
      </c>
      <c r="P41" s="90">
        <f t="shared" si="1"/>
        <v>0.33150684931506852</v>
      </c>
      <c r="Q41" s="91" t="str">
        <f t="shared" ca="1" si="2"/>
        <v/>
      </c>
      <c r="R41" s="42"/>
      <c r="S41" s="92" t="s">
        <v>379</v>
      </c>
      <c r="T41" s="92" t="s">
        <v>22</v>
      </c>
      <c r="U41" s="92">
        <v>129500</v>
      </c>
      <c r="V41" s="92">
        <v>22118.18181818182</v>
      </c>
      <c r="W41" s="92"/>
      <c r="X41" s="92">
        <f t="shared" si="3"/>
        <v>151618.18181818182</v>
      </c>
      <c r="Y41" s="93" t="e">
        <f>VLOOKUP($B872,[12]Data!$B$12:$AV$5335,47,FALSE)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184329.13583092071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247576.35230381333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/>
      <c r="AW41" s="152"/>
      <c r="AX41" s="152"/>
      <c r="AY41" s="153"/>
      <c r="AZ41" s="42"/>
      <c r="BA41" s="102"/>
      <c r="BB41" s="103" t="s">
        <v>562</v>
      </c>
      <c r="BC41" s="42"/>
      <c r="BD41" s="149"/>
      <c r="BE41" s="149"/>
      <c r="BF41" s="149"/>
      <c r="BG41" s="92">
        <f t="shared" si="9"/>
        <v>0</v>
      </c>
      <c r="BH41" s="147">
        <f>IF(LOWER(T41)="ILS",12,1)*BG41/VLOOKUP($T41,CPC_USDConversion_xlTbl[[Currency2]:[Units/1 USD]],2,FALSE)</f>
        <v>0</v>
      </c>
      <c r="BI41" s="154">
        <f>BH41/VLOOKUP($S41,'CP$'!$B$5:$D$74,2,FALSE)</f>
        <v>0</v>
      </c>
      <c r="BJ41" s="104">
        <v>95000</v>
      </c>
      <c r="BK41" s="104">
        <v>135000</v>
      </c>
      <c r="BL41" s="105">
        <f t="shared" si="10"/>
        <v>0.85411919894471755</v>
      </c>
      <c r="BM41" s="105">
        <f t="shared" si="11"/>
        <v>0.14588080105528242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/>
      <c r="BS41" s="91"/>
      <c r="BT41" s="91"/>
      <c r="BU41" s="91">
        <f>Q872</f>
        <v>0</v>
      </c>
      <c r="BV41" s="91"/>
      <c r="BW41" s="91"/>
      <c r="BX41" s="91"/>
      <c r="BY41" s="91"/>
      <c r="BZ41" s="91" t="s">
        <v>563</v>
      </c>
      <c r="CA41" s="106" t="s">
        <v>570</v>
      </c>
      <c r="CB41" s="101">
        <v>1</v>
      </c>
      <c r="CC41" s="107">
        <f t="shared" si="16"/>
        <v>0.33150684931506852</v>
      </c>
      <c r="CD41" s="107"/>
      <c r="CE41" s="152"/>
      <c r="CF41" s="68"/>
      <c r="CG41" s="149">
        <v>117273.1707317073</v>
      </c>
      <c r="CH41" s="147">
        <f>IF(LOWER(T41)="ILS",12,1)*CG41/VLOOKUP($T41,CPC_USDConversion_xlTbl[[Currency2]:[Units/1 USD]],2,FALSE)</f>
        <v>142574.34008178674</v>
      </c>
      <c r="CI41" s="155">
        <f t="shared" si="17"/>
        <v>184329.13583092071</v>
      </c>
      <c r="CJ41" s="155">
        <f t="shared" si="18"/>
        <v>41754.795749133977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IF(CN872=0,0,AF872)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AT872</f>
        <v>0</v>
      </c>
      <c r="CU41" s="157"/>
      <c r="CV41" s="108">
        <f t="shared" si="24"/>
        <v>0</v>
      </c>
      <c r="CW41" s="108">
        <f t="shared" si="25"/>
        <v>0</v>
      </c>
      <c r="CX41" s="42">
        <f>IF(AY872&gt;0,1,0)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115074</v>
      </c>
      <c r="C42" s="87">
        <v>95368</v>
      </c>
      <c r="D42" s="87">
        <v>34143</v>
      </c>
      <c r="E42" s="88" t="s">
        <v>682</v>
      </c>
      <c r="F42" s="112" t="s">
        <v>567</v>
      </c>
      <c r="G42" s="87" t="s">
        <v>633</v>
      </c>
      <c r="H42" s="87" t="s">
        <v>634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E41</v>
      </c>
      <c r="O42" s="146">
        <v>43278</v>
      </c>
      <c r="P42" s="90">
        <f t="shared" si="1"/>
        <v>2.515068493150685</v>
      </c>
      <c r="Q42" s="91" t="str">
        <f t="shared" ca="1" si="2"/>
        <v/>
      </c>
      <c r="R42" s="42"/>
      <c r="S42" s="92" t="s">
        <v>379</v>
      </c>
      <c r="T42" s="92" t="s">
        <v>22</v>
      </c>
      <c r="U42" s="92">
        <v>126833</v>
      </c>
      <c r="V42" s="92">
        <v>21633.272727272732</v>
      </c>
      <c r="W42" s="92"/>
      <c r="X42" s="92">
        <f t="shared" si="3"/>
        <v>148466.27272727274</v>
      </c>
      <c r="Y42" s="93" t="e">
        <f>VLOOKUP($B873,[12]Data!$B$12:$AV$5335,47,FALSE)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180497.2162551959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242429.62025517112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>
        <v>91715.898000000001</v>
      </c>
      <c r="BE42" s="149">
        <v>22200</v>
      </c>
      <c r="BF42" s="149"/>
      <c r="BG42" s="92">
        <f t="shared" si="9"/>
        <v>113915.898</v>
      </c>
      <c r="BH42" s="147">
        <f>IF(LOWER(T42)="ILS",12,1)*BG42/VLOOKUP($T42,CPC_USDConversion_xlTbl[[Currency2]:[Units/1 USD]],2,FALSE)</f>
        <v>138492.7505655213</v>
      </c>
      <c r="BI42" s="154">
        <f>BH42/VLOOKUP($S42,'CP$'!$B$5:$D$74,2,FALSE)</f>
        <v>186012.535950825</v>
      </c>
      <c r="BJ42" s="104">
        <v>95000</v>
      </c>
      <c r="BK42" s="104">
        <v>135000</v>
      </c>
      <c r="BL42" s="105">
        <f t="shared" si="10"/>
        <v>0.8542883017814269</v>
      </c>
      <c r="BM42" s="105">
        <f t="shared" si="11"/>
        <v>0.14571169821857308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>
        <v>3</v>
      </c>
      <c r="BS42" s="91">
        <v>3</v>
      </c>
      <c r="BT42" s="91">
        <v>3</v>
      </c>
      <c r="BU42" s="91">
        <f>Q873</f>
        <v>0</v>
      </c>
      <c r="BV42" s="91"/>
      <c r="BW42" s="91"/>
      <c r="BX42" s="91"/>
      <c r="BY42" s="91"/>
      <c r="BZ42" s="91" t="s">
        <v>563</v>
      </c>
      <c r="CA42" s="106" t="s">
        <v>570</v>
      </c>
      <c r="CB42" s="101">
        <v>1</v>
      </c>
      <c r="CC42" s="107">
        <f t="shared" si="16"/>
        <v>1</v>
      </c>
      <c r="CD42" s="107"/>
      <c r="CE42" s="152"/>
      <c r="CF42" s="68"/>
      <c r="CG42" s="149">
        <v>114671.2195121952</v>
      </c>
      <c r="CH42" s="147">
        <f>IF(LOWER(T42)="ILS",12,1)*CG42/VLOOKUP($T42,CPC_USDConversion_xlTbl[[Currency2]:[Units/1 USD]],2,FALSE)</f>
        <v>139411.02936261441</v>
      </c>
      <c r="CI42" s="155">
        <f t="shared" si="17"/>
        <v>180497.2162551959</v>
      </c>
      <c r="CJ42" s="155">
        <f t="shared" si="18"/>
        <v>41086.186892581492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IF(CN873=0,0,AF873)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AT873</f>
        <v>0</v>
      </c>
      <c r="CU42" s="157"/>
      <c r="CV42" s="108">
        <f t="shared" si="24"/>
        <v>0</v>
      </c>
      <c r="CW42" s="108">
        <f t="shared" si="25"/>
        <v>0</v>
      </c>
      <c r="CX42" s="42">
        <f>IF(AY873&gt;0,1,0)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124322</v>
      </c>
      <c r="C43" s="87">
        <v>97951</v>
      </c>
      <c r="D43" s="87">
        <v>120491</v>
      </c>
      <c r="E43" s="88" t="s">
        <v>683</v>
      </c>
      <c r="F43" s="112" t="s">
        <v>567</v>
      </c>
      <c r="G43" s="87" t="s">
        <v>633</v>
      </c>
      <c r="H43" s="87" t="s">
        <v>634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E41</v>
      </c>
      <c r="O43" s="146">
        <v>43221</v>
      </c>
      <c r="P43" s="90">
        <f t="shared" si="1"/>
        <v>2.6712328767123288</v>
      </c>
      <c r="Q43" s="91" t="str">
        <f t="shared" ca="1" si="2"/>
        <v/>
      </c>
      <c r="R43" s="42"/>
      <c r="S43" s="92" t="s">
        <v>379</v>
      </c>
      <c r="T43" s="92" t="s">
        <v>22</v>
      </c>
      <c r="U43" s="92">
        <v>114500</v>
      </c>
      <c r="V43" s="92">
        <v>19390.909090909088</v>
      </c>
      <c r="W43" s="92"/>
      <c r="X43" s="92">
        <f t="shared" si="3"/>
        <v>133890.90909090909</v>
      </c>
      <c r="Y43" s="93" t="e">
        <f>VLOOKUP($B884,[12]Data!$B$12:$AV$5335,47,FALSE)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162777.28219917257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218629.60287387951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43957</v>
      </c>
      <c r="AW43" s="152">
        <v>14665.76699029126</v>
      </c>
      <c r="AX43" s="152"/>
      <c r="AY43" s="153"/>
      <c r="AZ43" s="42"/>
      <c r="BA43" s="102" t="s">
        <v>641</v>
      </c>
      <c r="BB43" s="103" t="s">
        <v>562</v>
      </c>
      <c r="BC43" s="42"/>
      <c r="BD43" s="149">
        <v>80880</v>
      </c>
      <c r="BE43" s="149">
        <v>20000</v>
      </c>
      <c r="BF43" s="149"/>
      <c r="BG43" s="92">
        <f t="shared" si="9"/>
        <v>100880</v>
      </c>
      <c r="BH43" s="147">
        <f>IF(LOWER(T43)="ILS",12,1)*BG43/VLOOKUP($T43,CPC_USDConversion_xlTbl[[Currency2]:[Units/1 USD]],2,FALSE)</f>
        <v>122644.41506706805</v>
      </c>
      <c r="BI43" s="154">
        <f>BH43/VLOOKUP($S43,'CP$'!$B$5:$D$74,2,FALSE)</f>
        <v>164726.30208927664</v>
      </c>
      <c r="BJ43" s="104">
        <v>95000</v>
      </c>
      <c r="BK43" s="104">
        <v>135000</v>
      </c>
      <c r="BL43" s="105">
        <f t="shared" si="10"/>
        <v>0.85517381857686037</v>
      </c>
      <c r="BM43" s="105">
        <f t="shared" si="11"/>
        <v>0.14482618142313958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4</v>
      </c>
      <c r="BT43" s="91">
        <v>3</v>
      </c>
      <c r="BU43" s="91">
        <f>Q884</f>
        <v>0</v>
      </c>
      <c r="BV43" s="91"/>
      <c r="BW43" s="91"/>
      <c r="BX43" s="91"/>
      <c r="BY43" s="91"/>
      <c r="BZ43" s="91" t="s">
        <v>563</v>
      </c>
      <c r="CA43" s="106" t="s">
        <v>570</v>
      </c>
      <c r="CB43" s="101">
        <v>1</v>
      </c>
      <c r="CC43" s="107">
        <f t="shared" si="16"/>
        <v>1</v>
      </c>
      <c r="CD43" s="107"/>
      <c r="CE43" s="152">
        <v>24782.04</v>
      </c>
      <c r="CF43" s="68"/>
      <c r="CG43" s="149">
        <v>102639.0243902439</v>
      </c>
      <c r="CH43" s="147">
        <f>IF(LOWER(T43)="ILS",12,1)*CG43/VLOOKUP($T43,CPC_USDConversion_xlTbl[[Currency2]:[Units/1 USD]],2,FALSE)</f>
        <v>124782.94121130049</v>
      </c>
      <c r="CI43" s="155">
        <f t="shared" si="17"/>
        <v>162777.28219917257</v>
      </c>
      <c r="CJ43" s="155">
        <f t="shared" si="18"/>
        <v>37994.34098787207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IF(CN884=0,0,AF884)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AT884</f>
        <v>0</v>
      </c>
      <c r="CU43" s="157"/>
      <c r="CV43" s="108">
        <f t="shared" si="24"/>
        <v>0</v>
      </c>
      <c r="CW43" s="108">
        <f t="shared" si="25"/>
        <v>0</v>
      </c>
      <c r="CX43" s="42">
        <f>IF(AY884&gt;0,1,0)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118841</v>
      </c>
      <c r="C44" s="87">
        <v>52417</v>
      </c>
      <c r="D44" s="87">
        <v>94856</v>
      </c>
      <c r="E44" s="88" t="s">
        <v>684</v>
      </c>
      <c r="F44" s="112" t="s">
        <v>567</v>
      </c>
      <c r="G44" s="87" t="s">
        <v>633</v>
      </c>
      <c r="H44" s="87" t="s">
        <v>634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E51</v>
      </c>
      <c r="O44" s="146">
        <v>43435</v>
      </c>
      <c r="P44" s="90">
        <f t="shared" si="1"/>
        <v>2.0849315068493151</v>
      </c>
      <c r="Q44" s="91" t="str">
        <f t="shared" ca="1" si="2"/>
        <v/>
      </c>
      <c r="R44" s="42"/>
      <c r="S44" s="92" t="s">
        <v>391</v>
      </c>
      <c r="T44" s="92" t="s">
        <v>22</v>
      </c>
      <c r="U44" s="92">
        <v>103250</v>
      </c>
      <c r="V44" s="92">
        <v>16390.909090909088</v>
      </c>
      <c r="W44" s="92"/>
      <c r="X44" s="92">
        <f t="shared" si="3"/>
        <v>119640.90909090909</v>
      </c>
      <c r="Y44" s="93" t="e">
        <f>VLOOKUP($B885,[12]Data!$B$12:$AV$5335,47,FALSE)</f>
        <v>#N/A</v>
      </c>
      <c r="Z44" s="93" t="e">
        <f>VLOOKUP($B885,[12]Data!$B$12:$AV$5335,41,FALSE)</f>
        <v>#N/A</v>
      </c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145452.90754903658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205728.1245191269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43502</v>
      </c>
      <c r="AW44" s="152">
        <v>24395.718446601939</v>
      </c>
      <c r="AX44" s="152"/>
      <c r="AY44" s="153"/>
      <c r="AZ44" s="42"/>
      <c r="BA44" s="102" t="s">
        <v>685</v>
      </c>
      <c r="BB44" s="103" t="s">
        <v>562</v>
      </c>
      <c r="BC44" s="42"/>
      <c r="BD44" s="149">
        <v>75000</v>
      </c>
      <c r="BE44" s="149">
        <v>15000</v>
      </c>
      <c r="BF44" s="149"/>
      <c r="BG44" s="92">
        <f t="shared" si="9"/>
        <v>90000</v>
      </c>
      <c r="BH44" s="147">
        <f>IF(LOWER(T44)="ILS",12,1)*BG44/VLOOKUP($T44,CPC_USDConversion_xlTbl[[Currency2]:[Units/1 USD]],2,FALSE)</f>
        <v>109417.10305349053</v>
      </c>
      <c r="BI44" s="154">
        <f>BH44/VLOOKUP($S44,'CP$'!$B$5:$D$74,2,FALSE)</f>
        <v>154759.19856687484</v>
      </c>
      <c r="BJ44" s="104">
        <v>75000</v>
      </c>
      <c r="BK44" s="104">
        <v>100000</v>
      </c>
      <c r="BL44" s="105">
        <f t="shared" si="10"/>
        <v>0.86299912617301777</v>
      </c>
      <c r="BM44" s="105">
        <f t="shared" si="11"/>
        <v>0.13700087382698223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3</v>
      </c>
      <c r="BS44" s="91">
        <v>3</v>
      </c>
      <c r="BT44" s="91">
        <v>3</v>
      </c>
      <c r="BU44" s="91">
        <f>Q885</f>
        <v>0</v>
      </c>
      <c r="BV44" s="91"/>
      <c r="BW44" s="91"/>
      <c r="BX44" s="91"/>
      <c r="BY44" s="91"/>
      <c r="BZ44" s="91" t="s">
        <v>563</v>
      </c>
      <c r="CA44" s="106" t="s">
        <v>568</v>
      </c>
      <c r="CB44" s="101">
        <v>1</v>
      </c>
      <c r="CC44" s="107">
        <f t="shared" si="16"/>
        <v>1</v>
      </c>
      <c r="CD44" s="107"/>
      <c r="CE44" s="152">
        <v>19274.919999999998</v>
      </c>
      <c r="CF44" s="68"/>
      <c r="CG44" s="149">
        <v>90639.024390243911</v>
      </c>
      <c r="CH44" s="147">
        <f>IF(LOWER(T44)="ILS",12,1)*CG44/VLOOKUP($T44,CPC_USDConversion_xlTbl[[Currency2]:[Units/1 USD]],2,FALSE)</f>
        <v>110193.99413750178</v>
      </c>
      <c r="CI44" s="155">
        <f t="shared" si="17"/>
        <v>145452.90754903658</v>
      </c>
      <c r="CJ44" s="155">
        <f t="shared" si="18"/>
        <v>35258.913411534799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IF(CN885=0,0,AF885)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AT885</f>
        <v>0</v>
      </c>
      <c r="CU44" s="157"/>
      <c r="CV44" s="108">
        <f t="shared" si="24"/>
        <v>0</v>
      </c>
      <c r="CW44" s="108">
        <f t="shared" si="25"/>
        <v>0</v>
      </c>
      <c r="CX44" s="42">
        <f>IF(AY885&gt;0,1,0)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123549</v>
      </c>
      <c r="C45" s="87">
        <v>62593</v>
      </c>
      <c r="D45" s="87"/>
      <c r="E45" s="88" t="s">
        <v>686</v>
      </c>
      <c r="F45" s="112" t="s">
        <v>567</v>
      </c>
      <c r="G45" s="87" t="s">
        <v>633</v>
      </c>
      <c r="H45" s="87" t="s">
        <v>634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E41</v>
      </c>
      <c r="O45" s="146">
        <v>40940</v>
      </c>
      <c r="P45" s="90">
        <f t="shared" si="1"/>
        <v>8.9205479452054792</v>
      </c>
      <c r="Q45" s="91" t="str">
        <f t="shared" ca="1" si="2"/>
        <v/>
      </c>
      <c r="R45" s="42"/>
      <c r="S45" s="92" t="s">
        <v>391</v>
      </c>
      <c r="T45" s="92" t="s">
        <v>22</v>
      </c>
      <c r="U45" s="92">
        <v>108500</v>
      </c>
      <c r="V45" s="92">
        <v>18300</v>
      </c>
      <c r="W45" s="92"/>
      <c r="X45" s="92">
        <f t="shared" si="3"/>
        <v>126800</v>
      </c>
      <c r="Y45" s="93" t="e">
        <f>VLOOKUP($B900,[12]Data!$B$12:$AV$5335,47,FALSE)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154156.54074647333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218038.5153142192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43957</v>
      </c>
      <c r="AW45" s="152">
        <v>14665.76699029126</v>
      </c>
      <c r="AX45" s="152"/>
      <c r="AY45" s="153"/>
      <c r="AZ45" s="42"/>
      <c r="BA45" s="102" t="s">
        <v>649</v>
      </c>
      <c r="BB45" s="103" t="s">
        <v>562</v>
      </c>
      <c r="BC45" s="42"/>
      <c r="BD45" s="149">
        <v>76000</v>
      </c>
      <c r="BE45" s="149">
        <v>19000</v>
      </c>
      <c r="BF45" s="149"/>
      <c r="BG45" s="92">
        <f t="shared" si="9"/>
        <v>95000</v>
      </c>
      <c r="BH45" s="147">
        <f>IF(LOWER(T45)="ILS",12,1)*BG45/VLOOKUP($T45,CPC_USDConversion_xlTbl[[Currency2]:[Units/1 USD]],2,FALSE)</f>
        <v>115495.83100090668</v>
      </c>
      <c r="BI45" s="154">
        <f>BH45/VLOOKUP($S45,'CP$'!$B$5:$D$74,2,FALSE)</f>
        <v>163356.93182059011</v>
      </c>
      <c r="BJ45" s="104">
        <v>90000</v>
      </c>
      <c r="BK45" s="104">
        <v>125000</v>
      </c>
      <c r="BL45" s="105">
        <f t="shared" si="10"/>
        <v>0.85567823343848581</v>
      </c>
      <c r="BM45" s="105">
        <f t="shared" si="11"/>
        <v>0.14432176656151419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4</v>
      </c>
      <c r="BS45" s="91">
        <v>4</v>
      </c>
      <c r="BT45" s="91">
        <v>3</v>
      </c>
      <c r="BU45" s="91">
        <f>Q900</f>
        <v>0</v>
      </c>
      <c r="BV45" s="91"/>
      <c r="BW45" s="91"/>
      <c r="BX45" s="91"/>
      <c r="BY45" s="91"/>
      <c r="BZ45" s="91" t="s">
        <v>563</v>
      </c>
      <c r="CA45" s="106" t="s">
        <v>570</v>
      </c>
      <c r="CB45" s="101">
        <v>1</v>
      </c>
      <c r="CC45" s="107">
        <f t="shared" si="16"/>
        <v>1</v>
      </c>
      <c r="CD45" s="107"/>
      <c r="CE45" s="152">
        <v>37831.519999999997</v>
      </c>
      <c r="CF45" s="68"/>
      <c r="CG45" s="149">
        <v>96785.365853658543</v>
      </c>
      <c r="CH45" s="147">
        <f>IF(LOWER(T45)="ILS",12,1)*CG45/VLOOKUP($T45,CPC_USDConversion_xlTbl[[Currency2]:[Units/1 USD]],2,FALSE)</f>
        <v>117666.381663106</v>
      </c>
      <c r="CI45" s="155">
        <f t="shared" si="17"/>
        <v>154156.54074647333</v>
      </c>
      <c r="CJ45" s="155">
        <f t="shared" si="18"/>
        <v>36490.159083367325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IF(CN900=0,0,AF900)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AT900</f>
        <v>0</v>
      </c>
      <c r="CU45" s="157"/>
      <c r="CV45" s="108">
        <f t="shared" si="24"/>
        <v>0</v>
      </c>
      <c r="CW45" s="108">
        <f t="shared" si="25"/>
        <v>0</v>
      </c>
      <c r="CX45" s="42">
        <f>IF(AY900&gt;0,1,0)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137742</v>
      </c>
      <c r="C46" s="87">
        <v>54845</v>
      </c>
      <c r="D46" s="87"/>
      <c r="E46" s="88" t="s">
        <v>687</v>
      </c>
      <c r="F46" s="112" t="s">
        <v>688</v>
      </c>
      <c r="G46" s="87" t="s">
        <v>633</v>
      </c>
      <c r="H46" s="87" t="s">
        <v>634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39600</v>
      </c>
      <c r="P46" s="90">
        <f t="shared" si="1"/>
        <v>12.591780821917808</v>
      </c>
      <c r="Q46" s="91" t="str">
        <f t="shared" ca="1" si="2"/>
        <v/>
      </c>
      <c r="R46" s="42"/>
      <c r="S46" s="92" t="s">
        <v>384</v>
      </c>
      <c r="T46" s="92" t="s">
        <v>22</v>
      </c>
      <c r="U46" s="92">
        <v>123000</v>
      </c>
      <c r="V46" s="92">
        <v>20936.36363636364</v>
      </c>
      <c r="W46" s="92"/>
      <c r="X46" s="92">
        <f t="shared" si="3"/>
        <v>143936.36363636365</v>
      </c>
      <c r="Y46" s="93" t="e">
        <f>VLOOKUP($B1317,[12]Data!$B$12:$AV$5335,47,FALSE)</f>
        <v>#N/A</v>
      </c>
      <c r="Z46" s="93" t="e">
        <f>VLOOKUP($B1317,[12]Data!$B$12:$AV$5335,41,FALSE)</f>
        <v>#N/A</v>
      </c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174989.9992571632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253758.59239151477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24410.184466019418</v>
      </c>
      <c r="AX46" s="152"/>
      <c r="AY46" s="153"/>
      <c r="AZ46" s="42"/>
      <c r="BA46" s="102"/>
      <c r="BB46" s="103" t="s">
        <v>562</v>
      </c>
      <c r="BC46" s="42"/>
      <c r="BD46" s="149">
        <v>88168</v>
      </c>
      <c r="BE46" s="149">
        <v>22042</v>
      </c>
      <c r="BF46" s="149"/>
      <c r="BG46" s="92">
        <f t="shared" si="9"/>
        <v>110210</v>
      </c>
      <c r="BH46" s="147">
        <f>IF(LOWER(T46)="ILS",12,1)*BG46/VLOOKUP($T46,CPC_USDConversion_xlTbl[[Currency2]:[Units/1 USD]],2,FALSE)</f>
        <v>133987.32141694656</v>
      </c>
      <c r="BI46" s="154">
        <f>BH46/VLOOKUP($S46,'CP$'!$B$5:$D$74,2,FALSE)</f>
        <v>194299.29839080226</v>
      </c>
      <c r="BJ46" s="104">
        <v>90000</v>
      </c>
      <c r="BK46" s="104">
        <v>125000</v>
      </c>
      <c r="BL46" s="105">
        <f t="shared" si="10"/>
        <v>0.85454430619591981</v>
      </c>
      <c r="BM46" s="105">
        <f t="shared" si="11"/>
        <v>0.14545569380408011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>
        <v>3</v>
      </c>
      <c r="BS46" s="91">
        <v>3</v>
      </c>
      <c r="BT46" s="91">
        <v>2</v>
      </c>
      <c r="BU46" s="91">
        <f>Q1317</f>
        <v>0</v>
      </c>
      <c r="BV46" s="91"/>
      <c r="BW46" s="91"/>
      <c r="BX46" s="91"/>
      <c r="BY46" s="91"/>
      <c r="BZ46" s="91" t="s">
        <v>563</v>
      </c>
      <c r="CA46" s="106" t="s">
        <v>564</v>
      </c>
      <c r="CB46" s="101">
        <v>1</v>
      </c>
      <c r="CC46" s="107">
        <f t="shared" si="16"/>
        <v>1</v>
      </c>
      <c r="CD46" s="107"/>
      <c r="CE46" s="152">
        <v>67402.36</v>
      </c>
      <c r="CF46" s="68"/>
      <c r="CG46" s="149">
        <v>110931.7073170732</v>
      </c>
      <c r="CH46" s="147">
        <f>IF(LOWER(T46)="ILS",12,1)*CG46/VLOOKUP($T46,CPC_USDConversion_xlTbl[[Currency2]:[Units/1 USD]],2,FALSE)</f>
        <v>134864.7339045761</v>
      </c>
      <c r="CI46" s="155">
        <f t="shared" si="17"/>
        <v>174989.9992571632</v>
      </c>
      <c r="CJ46" s="155">
        <f t="shared" si="18"/>
        <v>40125.265352587099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IF(CN1317=0,0,AF1317)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AT1317</f>
        <v>0</v>
      </c>
      <c r="CU46" s="157"/>
      <c r="CV46" s="108">
        <f t="shared" si="24"/>
        <v>0</v>
      </c>
      <c r="CW46" s="108">
        <f t="shared" si="25"/>
        <v>0</v>
      </c>
      <c r="CX46" s="42">
        <f>IF(AY1317&gt;0,1,0)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110767</v>
      </c>
      <c r="C47" s="87">
        <v>94609</v>
      </c>
      <c r="D47" s="87">
        <v>63451</v>
      </c>
      <c r="E47" s="88" t="s">
        <v>689</v>
      </c>
      <c r="F47" s="112" t="s">
        <v>567</v>
      </c>
      <c r="G47" s="87" t="s">
        <v>633</v>
      </c>
      <c r="H47" s="87" t="s">
        <v>634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E51</v>
      </c>
      <c r="O47" s="146">
        <v>43437</v>
      </c>
      <c r="P47" s="90">
        <f t="shared" si="1"/>
        <v>2.0794520547945203</v>
      </c>
      <c r="Q47" s="91" t="str">
        <f t="shared" ca="1" si="2"/>
        <v/>
      </c>
      <c r="R47" s="42"/>
      <c r="S47" s="92" t="s">
        <v>384</v>
      </c>
      <c r="T47" s="92" t="s">
        <v>22</v>
      </c>
      <c r="U47" s="92">
        <v>104500</v>
      </c>
      <c r="V47" s="92">
        <v>17572.727272727268</v>
      </c>
      <c r="W47" s="92"/>
      <c r="X47" s="92">
        <f t="shared" si="3"/>
        <v>122072.72727272726</v>
      </c>
      <c r="Y47" s="93" t="e">
        <f>VLOOKUP($B1318,[12]Data!$B$12:$AV$5335,47,FALSE)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148409.37977800716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215213.18629654899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/>
      <c r="AW47" s="152"/>
      <c r="AX47" s="152"/>
      <c r="AY47" s="153"/>
      <c r="AZ47" s="42"/>
      <c r="BA47" s="102"/>
      <c r="BB47" s="103" t="s">
        <v>562</v>
      </c>
      <c r="BC47" s="42"/>
      <c r="BD47" s="149">
        <v>76000</v>
      </c>
      <c r="BE47" s="149">
        <v>19000</v>
      </c>
      <c r="BF47" s="149"/>
      <c r="BG47" s="92">
        <f t="shared" si="9"/>
        <v>95000</v>
      </c>
      <c r="BH47" s="147">
        <f>IF(LOWER(T47)="ILS",12,1)*BG47/VLOOKUP($T47,CPC_USDConversion_xlTbl[[Currency2]:[Units/1 USD]],2,FALSE)</f>
        <v>115495.83100090668</v>
      </c>
      <c r="BI47" s="154">
        <f>BH47/VLOOKUP($S47,'CP$'!$B$5:$D$74,2,FALSE)</f>
        <v>167484.19696149367</v>
      </c>
      <c r="BJ47" s="104">
        <v>70000</v>
      </c>
      <c r="BK47" s="104">
        <v>105000</v>
      </c>
      <c r="BL47" s="105">
        <f t="shared" si="10"/>
        <v>0.85604706583258872</v>
      </c>
      <c r="BM47" s="105">
        <f t="shared" si="11"/>
        <v>0.14395293416741137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2</v>
      </c>
      <c r="BS47" s="91">
        <v>2</v>
      </c>
      <c r="BT47" s="91">
        <v>2</v>
      </c>
      <c r="BU47" s="91">
        <f>Q1318</f>
        <v>0</v>
      </c>
      <c r="BV47" s="91"/>
      <c r="BW47" s="91"/>
      <c r="BX47" s="91"/>
      <c r="BY47" s="91"/>
      <c r="BZ47" s="91" t="s">
        <v>563</v>
      </c>
      <c r="CA47" s="106" t="s">
        <v>568</v>
      </c>
      <c r="CB47" s="101">
        <v>1</v>
      </c>
      <c r="CC47" s="107">
        <f t="shared" si="16"/>
        <v>1</v>
      </c>
      <c r="CD47" s="107"/>
      <c r="CE47" s="152"/>
      <c r="CF47" s="68"/>
      <c r="CG47" s="149">
        <v>92882.926829268297</v>
      </c>
      <c r="CH47" s="147">
        <f>IF(LOWER(T47)="ILS",12,1)*CG47/VLOOKUP($T47,CPC_USDConversion_xlTbl[[Currency2]:[Units/1 USD]],2,FALSE)</f>
        <v>112922.00863097633</v>
      </c>
      <c r="CI47" s="155">
        <f t="shared" si="17"/>
        <v>148409.37977800716</v>
      </c>
      <c r="CJ47" s="155">
        <f t="shared" si="18"/>
        <v>35487.371147030834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IF(CN1318=0,0,AF1318)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AT1318</f>
        <v>0</v>
      </c>
      <c r="CU47" s="157"/>
      <c r="CV47" s="108">
        <f t="shared" si="24"/>
        <v>0</v>
      </c>
      <c r="CW47" s="108">
        <f t="shared" si="25"/>
        <v>0</v>
      </c>
      <c r="CX47" s="42">
        <f>IF(AY1318&gt;0,1,0)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117239</v>
      </c>
      <c r="C48" s="87">
        <v>92477</v>
      </c>
      <c r="D48" s="87">
        <v>78828</v>
      </c>
      <c r="E48" s="88" t="s">
        <v>690</v>
      </c>
      <c r="F48" s="112" t="s">
        <v>567</v>
      </c>
      <c r="G48" s="87" t="s">
        <v>633</v>
      </c>
      <c r="H48" s="87" t="s">
        <v>634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E41</v>
      </c>
      <c r="O48" s="146">
        <v>43258</v>
      </c>
      <c r="P48" s="90">
        <f t="shared" si="1"/>
        <v>2.56986301369863</v>
      </c>
      <c r="Q48" s="91" t="str">
        <f t="shared" ca="1" si="2"/>
        <v/>
      </c>
      <c r="R48" s="42"/>
      <c r="S48" s="92" t="s">
        <v>400</v>
      </c>
      <c r="T48" s="92" t="s">
        <v>58</v>
      </c>
      <c r="U48" s="92">
        <v>1109500</v>
      </c>
      <c r="V48" s="92">
        <v>200300</v>
      </c>
      <c r="W48" s="92"/>
      <c r="X48" s="92">
        <f t="shared" si="3"/>
        <v>1309800</v>
      </c>
      <c r="Y48" s="93" t="e">
        <f>VLOOKUP($B1319,[12]Data!$B$12:$AV$5335,47,FALSE)</f>
        <v>#N/A</v>
      </c>
      <c r="Z48" s="93" t="e">
        <f>VLOOKUP($B1319,[12]Data!$B$12:$AV$5335,41,FALSE)</f>
        <v>#N/A</v>
      </c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157612.93468470976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230425.09885504976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/>
      <c r="AW48" s="152"/>
      <c r="AX48" s="152"/>
      <c r="AY48" s="153"/>
      <c r="AZ48" s="42"/>
      <c r="BA48" s="102"/>
      <c r="BB48" s="103" t="s">
        <v>562</v>
      </c>
      <c r="BC48" s="42"/>
      <c r="BD48" s="149">
        <v>880000</v>
      </c>
      <c r="BE48" s="149">
        <v>220000</v>
      </c>
      <c r="BF48" s="149"/>
      <c r="BG48" s="92">
        <f t="shared" si="9"/>
        <v>1100000</v>
      </c>
      <c r="BH48" s="147">
        <f>IF(LOWER(T48)="ILS",12,1)*BG48/VLOOKUP($T48,CPC_USDConversion_xlTbl[[Currency2]:[Units/1 USD]],2,FALSE)</f>
        <v>132366.94774254141</v>
      </c>
      <c r="BI48" s="154">
        <f>BH48/VLOOKUP($S48,'CP$'!$B$5:$D$74,2,FALSE)</f>
        <v>193516.2686979346</v>
      </c>
      <c r="BJ48" s="104">
        <v>800000</v>
      </c>
      <c r="BK48" s="104">
        <v>1300000</v>
      </c>
      <c r="BL48" s="105">
        <f t="shared" si="10"/>
        <v>0.84707588944877077</v>
      </c>
      <c r="BM48" s="105">
        <f t="shared" si="11"/>
        <v>0.1529241105512292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2</v>
      </c>
      <c r="BS48" s="91">
        <v>2</v>
      </c>
      <c r="BT48" s="91">
        <v>2</v>
      </c>
      <c r="BU48" s="91">
        <f>Q1319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16"/>
        <v>1</v>
      </c>
      <c r="CD48" s="107"/>
      <c r="CE48" s="152"/>
      <c r="CF48" s="68"/>
      <c r="CG48" s="149">
        <v>1073370.7317073171</v>
      </c>
      <c r="CH48" s="147">
        <f>IF(LOWER(T48)="ILS",12,1)*CG48/VLOOKUP($T48,CPC_USDConversion_xlTbl[[Currency2]:[Units/1 USD]],2,FALSE)</f>
        <v>129162.55232025079</v>
      </c>
      <c r="CI48" s="155">
        <f t="shared" si="17"/>
        <v>157612.93468470976</v>
      </c>
      <c r="CJ48" s="155">
        <f t="shared" si="18"/>
        <v>28450.382364458972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IF(CN1319=0,0,AF1319)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AT1319</f>
        <v>0</v>
      </c>
      <c r="CU48" s="157"/>
      <c r="CV48" s="108">
        <f t="shared" si="24"/>
        <v>0</v>
      </c>
      <c r="CW48" s="108">
        <f t="shared" si="25"/>
        <v>0</v>
      </c>
      <c r="CX48" s="42">
        <f>IF(AY1319&gt;0,1,0)</f>
        <v>0</v>
      </c>
      <c r="DM48" t="e">
        <f>IF(LOWER(T48)="ILS",12,1)*Y48/VLOOKUP($T48,CPC_USDConversion_xlTbl[[Currency2]:[Units/1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2">
    <tabColor rgb="FF00FFFF"/>
  </sheetPr>
  <dimension ref="A1:DM26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119429.02101832081</v>
      </c>
      <c r="CI2" s="114">
        <f>SUM(CI12:CI12)</f>
        <v>179907.8341013825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3196962.7419354836</v>
      </c>
      <c r="AE4" s="53"/>
      <c r="AF4" s="61" t="s">
        <v>441</v>
      </c>
      <c r="AG4" s="62">
        <f>SUM(AG12:AG12)</f>
        <v>129032.25806451614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139499</v>
      </c>
      <c r="C12" s="87">
        <v>91351</v>
      </c>
      <c r="D12" s="87">
        <v>110904</v>
      </c>
      <c r="E12" s="88" t="s">
        <v>691</v>
      </c>
      <c r="F12" s="112" t="s">
        <v>692</v>
      </c>
      <c r="G12" s="87" t="s">
        <v>693</v>
      </c>
      <c r="H12" s="87" t="s">
        <v>694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6" si="0">LEFT(CA12,3)</f>
        <v>E51</v>
      </c>
      <c r="O12" s="146">
        <v>41476</v>
      </c>
      <c r="P12" s="90">
        <f t="shared" ref="P12:P26" si="1">($D$5-O12)/365</f>
        <v>7.4520547945205475</v>
      </c>
      <c r="Q12" s="91" t="str">
        <f t="shared" ref="Q12:Q26" ca="1" si="2">Q12</f>
        <v/>
      </c>
      <c r="R12" s="42"/>
      <c r="S12" s="92" t="s">
        <v>364</v>
      </c>
      <c r="T12" s="92" t="s">
        <v>86</v>
      </c>
      <c r="U12" s="92">
        <v>42500</v>
      </c>
      <c r="V12" s="92">
        <v>6299.9999999999991</v>
      </c>
      <c r="W12" s="92"/>
      <c r="X12" s="92">
        <f t="shared" ref="X12:X26" si="3">W12+V12+U12</f>
        <v>48800</v>
      </c>
      <c r="Y12" s="93" t="e">
        <f>VLOOKUP($B51,[12]Data!$B$12:$AV$5335,47,FALSE)</f>
        <v>#N/A</v>
      </c>
      <c r="Z12" s="93"/>
      <c r="AA12" s="94">
        <v>28000</v>
      </c>
      <c r="AB12" s="94">
        <v>7000</v>
      </c>
      <c r="AC12" s="94"/>
      <c r="AD12" s="95">
        <f t="shared" ref="AD12:AD26" si="4">AC12+AB12+AA12</f>
        <v>35000</v>
      </c>
      <c r="AE12" s="96">
        <f t="shared" ref="AE12:AE26" si="5">IFERROR(AD12/X12-1,"")</f>
        <v>-0.28278688524590168</v>
      </c>
      <c r="AF12" s="147">
        <f>IF(LOWER(T12)="ILS",12,1)*X12/VLOOKUP($T12,CPC_USDConversion_xlTbl[[Currency2]:[Units/1 USD]],2,FALSE)</f>
        <v>179907.8341013825</v>
      </c>
      <c r="AG12" s="147">
        <f>IF(LOWER(T12)="ILS",12,1)*AD12/VLOOKUP($T12,CPC_USDConversion_xlTbl[[Currency2]:[Units/1 USD]],2,FALSE)</f>
        <v>129032.25806451614</v>
      </c>
      <c r="AH12" s="97">
        <f>AF12/VLOOKUP($S12,'CP$'!$B$5:$D$74,2,FALSE)</f>
        <v>236016.84524400308</v>
      </c>
      <c r="AI12" s="97">
        <f>AG12/VLOOKUP($S12,'CP$'!$B$5:$D$74,2,FALSE)</f>
        <v>169274.37671188745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6" si="6">IFERROR(AO12/AM12,"")</f>
        <v/>
      </c>
      <c r="AQ12" s="149">
        <f t="shared" ref="AQ12:AQ26" si="7">AO12*CC12</f>
        <v>0</v>
      </c>
      <c r="AR12" s="149"/>
      <c r="AS12" s="150">
        <f t="shared" ref="AS12:AS26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29231.10679611651</v>
      </c>
      <c r="AX12" s="152"/>
      <c r="AY12" s="153">
        <v>35000</v>
      </c>
      <c r="AZ12" s="42"/>
      <c r="BA12" s="102" t="s">
        <v>695</v>
      </c>
      <c r="BB12" s="103" t="s">
        <v>562</v>
      </c>
      <c r="BC12" s="42"/>
      <c r="BD12" s="149">
        <v>19000</v>
      </c>
      <c r="BE12" s="149">
        <v>4000</v>
      </c>
      <c r="BF12" s="149"/>
      <c r="BG12" s="92">
        <f t="shared" ref="BG12:BG26" si="9">BF12+BE12+BD12</f>
        <v>23000</v>
      </c>
      <c r="BH12" s="147">
        <f>IF(LOWER(T12)="ILS",12,1)*BG12/VLOOKUP($T12,CPC_USDConversion_xlTbl[[Currency2]:[Units/1 USD]],2,FALSE)</f>
        <v>84792.626728110597</v>
      </c>
      <c r="BI12" s="154">
        <f>BH12/VLOOKUP($S12,'CP$'!$B$5:$D$74,2,FALSE)</f>
        <v>111237.44755352603</v>
      </c>
      <c r="BJ12" s="104">
        <v>23000</v>
      </c>
      <c r="BK12" s="104">
        <v>34000</v>
      </c>
      <c r="BL12" s="105">
        <f t="shared" ref="BL12:BL26" si="10">IFERROR(U12/X12,"")</f>
        <v>0.87090163934426235</v>
      </c>
      <c r="BM12" s="105">
        <f t="shared" ref="BM12:BM26" si="11">IFERROR(V12/X12,"")</f>
        <v>0.12909836065573768</v>
      </c>
      <c r="BN12" s="105">
        <f t="shared" ref="BN12:BN26" si="12">IFERROR(W12/X12,"")</f>
        <v>0</v>
      </c>
      <c r="BO12" s="105">
        <f t="shared" ref="BO12:BO26" si="13">IFERROR(AA12/AD12,"")</f>
        <v>0.8</v>
      </c>
      <c r="BP12" s="105">
        <f t="shared" ref="BP12:BP26" si="14">IFERROR(AB12/AD12,"")</f>
        <v>0.2</v>
      </c>
      <c r="BQ12" s="105">
        <f t="shared" ref="BQ12:BQ26" si="15">IFERROR(AC12/AD12,"")</f>
        <v>0</v>
      </c>
      <c r="BR12" s="91">
        <v>3</v>
      </c>
      <c r="BS12" s="91">
        <v>4</v>
      </c>
      <c r="BT12" s="91">
        <v>4</v>
      </c>
      <c r="BU12" s="91">
        <f>Q51</f>
        <v>0</v>
      </c>
      <c r="BV12" s="91"/>
      <c r="BW12" s="91"/>
      <c r="BX12" s="91"/>
      <c r="BY12" s="91"/>
      <c r="BZ12" s="91" t="s">
        <v>563</v>
      </c>
      <c r="CA12" s="106" t="s">
        <v>568</v>
      </c>
      <c r="CB12" s="101">
        <v>1</v>
      </c>
      <c r="CC12" s="107">
        <f t="shared" ref="CC12:CC26" si="16">IF(P12&gt;1,1,P12)*CB12</f>
        <v>1</v>
      </c>
      <c r="CD12" s="107"/>
      <c r="CE12" s="152">
        <v>53993.72</v>
      </c>
      <c r="CF12" s="68"/>
      <c r="CG12" s="149">
        <v>32395.12195121952</v>
      </c>
      <c r="CH12" s="147">
        <f>IF(LOWER(T12)="ILS",12,1)*CG12/VLOOKUP($T12,CPC_USDConversion_xlTbl[[Currency2]:[Units/1 USD]],2,FALSE)</f>
        <v>119429.02101832081</v>
      </c>
      <c r="CI12" s="155">
        <f t="shared" ref="CI12:CI26" si="17">AF12</f>
        <v>179907.8341013825</v>
      </c>
      <c r="CJ12" s="155">
        <f t="shared" ref="CJ12:CJ26" si="18">IFERROR(CI12-CH12,"")</f>
        <v>60478.813083061686</v>
      </c>
      <c r="CK12" s="104">
        <f t="shared" ref="CK12:CK26" si="19">ROUND(AN12*CC12,-2)</f>
        <v>0</v>
      </c>
      <c r="CL12" s="147">
        <f>CK12/VLOOKUP($T12,'USD Converstion'!$C$7:$D$174,2,FALSE)</f>
        <v>0</v>
      </c>
      <c r="CM12" s="108">
        <f t="shared" ref="CM12:CM26" si="20">IF(AD12&gt;X12,1,0)</f>
        <v>0</v>
      </c>
      <c r="CN12" s="155">
        <f t="shared" ref="CN12:CN26" si="21">IF(CM12&gt;0,AG12,0)</f>
        <v>0</v>
      </c>
      <c r="CO12" s="155">
        <f t="shared" ref="CO12:CO26" si="22">IF(CM12=0,0,AF12)</f>
        <v>0</v>
      </c>
      <c r="CP12" s="109">
        <f>IF(CN51=0,0,AF51)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6" si="23">AT12</f>
        <v>0</v>
      </c>
      <c r="CT12" s="152">
        <f>AT51</f>
        <v>0</v>
      </c>
      <c r="CU12" s="157"/>
      <c r="CV12" s="108">
        <f t="shared" ref="CV12:CV26" si="24">IF(AX12&gt;0,1,0)</f>
        <v>0</v>
      </c>
      <c r="CW12" s="108">
        <f t="shared" ref="CW12:CW26" si="25">IF(AY12&gt;0,1,0)</f>
        <v>1</v>
      </c>
      <c r="CX12" s="42">
        <f>IF(AY51&gt;0,1,0)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111261</v>
      </c>
      <c r="C13" s="87">
        <v>10873</v>
      </c>
      <c r="D13" s="87">
        <v>99447</v>
      </c>
      <c r="E13" s="88" t="s">
        <v>696</v>
      </c>
      <c r="F13" s="112" t="s">
        <v>697</v>
      </c>
      <c r="G13" s="87" t="s">
        <v>693</v>
      </c>
      <c r="H13" s="87" t="s">
        <v>694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42976</v>
      </c>
      <c r="P13" s="90">
        <f t="shared" si="1"/>
        <v>3.3424657534246576</v>
      </c>
      <c r="Q13" s="91" t="str">
        <f t="shared" ca="1" si="2"/>
        <v/>
      </c>
      <c r="R13" s="42"/>
      <c r="S13" s="92" t="s">
        <v>404</v>
      </c>
      <c r="T13" s="92" t="s">
        <v>24</v>
      </c>
      <c r="U13" s="92">
        <v>92500</v>
      </c>
      <c r="V13" s="92">
        <v>15390.90909090909</v>
      </c>
      <c r="W13" s="92"/>
      <c r="X13" s="92">
        <f t="shared" si="3"/>
        <v>107890.90909090909</v>
      </c>
      <c r="Y13" s="93" t="e">
        <f>VLOOKUP($B75,[12]Data!$B$12:$AV$5335,47,FALSE)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148378.3013043903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188651.11564750312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 t="s">
        <v>698</v>
      </c>
      <c r="BB13" s="103" t="s">
        <v>562</v>
      </c>
      <c r="BC13" s="42"/>
      <c r="BD13" s="149">
        <v>57000</v>
      </c>
      <c r="BE13" s="149">
        <v>14250</v>
      </c>
      <c r="BF13" s="149"/>
      <c r="BG13" s="92">
        <f t="shared" si="9"/>
        <v>71250</v>
      </c>
      <c r="BH13" s="147">
        <f>IF(LOWER(T13)="ILS",12,1)*BG13/VLOOKUP($T13,CPC_USDConversion_xlTbl[[Currency2]:[Units/1 USD]],2,FALSE)</f>
        <v>97987.439878088902</v>
      </c>
      <c r="BI13" s="154">
        <f>BH13/VLOOKUP($S13,'CP$'!$B$5:$D$74,2,FALSE)</f>
        <v>124583.17483040999</v>
      </c>
      <c r="BJ13" s="104">
        <v>80000</v>
      </c>
      <c r="BK13" s="104">
        <v>130000</v>
      </c>
      <c r="BL13" s="105">
        <f t="shared" si="10"/>
        <v>0.85734748904617464</v>
      </c>
      <c r="BM13" s="105">
        <f t="shared" si="11"/>
        <v>0.14265251095382542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5</v>
      </c>
      <c r="BT13" s="91">
        <v>5</v>
      </c>
      <c r="BU13" s="91">
        <f>Q75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34479.360000000001</v>
      </c>
      <c r="CF13" s="68"/>
      <c r="CG13" s="149">
        <v>81175.609756097561</v>
      </c>
      <c r="CH13" s="147">
        <f>IF(LOWER(T13)="ILS",12,1)*CG13/VLOOKUP($T13,CPC_USDConversion_xlTbl[[Currency2]:[Units/1 USD]],2,FALSE)</f>
        <v>111637.75691989918</v>
      </c>
      <c r="CI13" s="155">
        <f t="shared" si="17"/>
        <v>148378.3013043903</v>
      </c>
      <c r="CJ13" s="155">
        <f t="shared" si="18"/>
        <v>36740.544384491121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IF(CN75=0,0,AF75)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AT75</f>
        <v>0</v>
      </c>
      <c r="CU13" s="157"/>
      <c r="CV13" s="108">
        <f t="shared" si="24"/>
        <v>0</v>
      </c>
      <c r="CW13" s="108">
        <f t="shared" si="25"/>
        <v>0</v>
      </c>
      <c r="CX13" s="42">
        <f>IF(AY75&gt;0,1,0)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100579</v>
      </c>
      <c r="C14" s="87">
        <v>47745</v>
      </c>
      <c r="D14" s="87"/>
      <c r="E14" s="88" t="s">
        <v>699</v>
      </c>
      <c r="F14" s="112" t="s">
        <v>700</v>
      </c>
      <c r="G14" s="87" t="s">
        <v>693</v>
      </c>
      <c r="H14" s="87" t="s">
        <v>694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40634</v>
      </c>
      <c r="P14" s="90">
        <f t="shared" si="1"/>
        <v>9.7589041095890412</v>
      </c>
      <c r="Q14" s="91" t="str">
        <f t="shared" ca="1" si="2"/>
        <v/>
      </c>
      <c r="R14" s="42"/>
      <c r="S14" s="92" t="s">
        <v>393</v>
      </c>
      <c r="T14" s="92" t="s">
        <v>76</v>
      </c>
      <c r="U14" s="92">
        <v>1437500</v>
      </c>
      <c r="V14" s="92">
        <v>259936.36363636359</v>
      </c>
      <c r="W14" s="92"/>
      <c r="X14" s="92">
        <f t="shared" si="3"/>
        <v>1697436.3636363635</v>
      </c>
      <c r="Y14" s="93" t="e">
        <f>VLOOKUP($B279,[12]Data!$B$12:$AV$5335,47,FALSE)</f>
        <v>#N/A</v>
      </c>
      <c r="Z14" s="93" t="e">
        <f>VLOOKUP($B279,[12]Data!$B$12:$AV$5335,41,FALSE)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198405.58749309275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278416.16868766205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19589.26213592233</v>
      </c>
      <c r="AX14" s="152"/>
      <c r="AY14" s="153"/>
      <c r="AZ14" s="42"/>
      <c r="BA14" s="102" t="s">
        <v>701</v>
      </c>
      <c r="BB14" s="103" t="s">
        <v>562</v>
      </c>
      <c r="BC14" s="42"/>
      <c r="BD14" s="149">
        <v>1040500</v>
      </c>
      <c r="BE14" s="149">
        <v>294000</v>
      </c>
      <c r="BF14" s="149"/>
      <c r="BG14" s="92">
        <f t="shared" si="9"/>
        <v>1334500</v>
      </c>
      <c r="BH14" s="147">
        <f>IF(LOWER(T14)="ILS",12,1)*BG14/VLOOKUP($T14,CPC_USDConversion_xlTbl[[Currency2]:[Units/1 USD]],2,FALSE)</f>
        <v>155983.61280673827</v>
      </c>
      <c r="BI14" s="154">
        <f>BH14/VLOOKUP($S14,'CP$'!$B$5:$D$74,2,FALSE)</f>
        <v>218886.77836365727</v>
      </c>
      <c r="BJ14" s="104">
        <v>950000</v>
      </c>
      <c r="BK14" s="104">
        <v>1400000</v>
      </c>
      <c r="BL14" s="105">
        <f t="shared" si="10"/>
        <v>0.84686532632097611</v>
      </c>
      <c r="BM14" s="105">
        <f t="shared" si="11"/>
        <v>0.15313467367902397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2</v>
      </c>
      <c r="BS14" s="91">
        <v>4</v>
      </c>
      <c r="BT14" s="91">
        <v>4</v>
      </c>
      <c r="BU14" s="91">
        <f>Q279</f>
        <v>0</v>
      </c>
      <c r="BV14" s="91"/>
      <c r="BW14" s="91"/>
      <c r="BX14" s="91"/>
      <c r="BY14" s="91"/>
      <c r="BZ14" s="91" t="s">
        <v>563</v>
      </c>
      <c r="CA14" s="106" t="s">
        <v>564</v>
      </c>
      <c r="CB14" s="101">
        <v>1</v>
      </c>
      <c r="CC14" s="107">
        <f t="shared" si="16"/>
        <v>1</v>
      </c>
      <c r="CD14" s="107"/>
      <c r="CE14" s="152">
        <v>46451.360000000001</v>
      </c>
      <c r="CF14" s="68"/>
      <c r="CG14" s="149">
        <v>1327029.2682926829</v>
      </c>
      <c r="CH14" s="147">
        <f>IF(LOWER(T14)="ILS",12,1)*CG14/VLOOKUP($T14,CPC_USDConversion_xlTbl[[Currency2]:[Units/1 USD]],2,FALSE)</f>
        <v>155110.39308248411</v>
      </c>
      <c r="CI14" s="155">
        <f t="shared" si="17"/>
        <v>198405.58749309275</v>
      </c>
      <c r="CJ14" s="155">
        <f t="shared" si="18"/>
        <v>43295.194410608645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IF(CN279=0,0,AF279)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AT279</f>
        <v>0</v>
      </c>
      <c r="CU14" s="157"/>
      <c r="CV14" s="108">
        <f t="shared" si="24"/>
        <v>0</v>
      </c>
      <c r="CW14" s="108">
        <f t="shared" si="25"/>
        <v>0</v>
      </c>
      <c r="CX14" s="42">
        <f>IF(AY279&gt;0,1,0)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103913</v>
      </c>
      <c r="C15" s="87">
        <v>118168</v>
      </c>
      <c r="D15" s="87">
        <v>59044</v>
      </c>
      <c r="E15" s="88" t="s">
        <v>702</v>
      </c>
      <c r="F15" s="112" t="s">
        <v>703</v>
      </c>
      <c r="G15" s="87" t="s">
        <v>693</v>
      </c>
      <c r="H15" s="87" t="s">
        <v>694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41274</v>
      </c>
      <c r="P15" s="90">
        <f t="shared" si="1"/>
        <v>8.0054794520547947</v>
      </c>
      <c r="Q15" s="91" t="str">
        <f t="shared" ca="1" si="2"/>
        <v/>
      </c>
      <c r="R15" s="42"/>
      <c r="S15" s="92" t="s">
        <v>385</v>
      </c>
      <c r="T15" s="92" t="s">
        <v>22</v>
      </c>
      <c r="U15" s="92">
        <v>114500</v>
      </c>
      <c r="V15" s="92">
        <v>19390.909090909088</v>
      </c>
      <c r="W15" s="92"/>
      <c r="X15" s="92">
        <f t="shared" si="3"/>
        <v>133890.90909090909</v>
      </c>
      <c r="Y15" s="93" t="e">
        <f>VLOOKUP($B281,[12]Data!$B$12:$AV$5335,47,FALSE)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162777.28219917257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245453.89151556141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19589.26213592233</v>
      </c>
      <c r="AX15" s="152"/>
      <c r="AY15" s="153"/>
      <c r="AZ15" s="42"/>
      <c r="BA15" s="102" t="s">
        <v>704</v>
      </c>
      <c r="BB15" s="103" t="s">
        <v>562</v>
      </c>
      <c r="BC15" s="42"/>
      <c r="BD15" s="149">
        <v>80000</v>
      </c>
      <c r="BE15" s="149">
        <v>20000</v>
      </c>
      <c r="BF15" s="149"/>
      <c r="BG15" s="92">
        <f t="shared" si="9"/>
        <v>100000</v>
      </c>
      <c r="BH15" s="147">
        <f>IF(LOWER(T15)="ILS",12,1)*BG15/VLOOKUP($T15,CPC_USDConversion_xlTbl[[Currency2]:[Units/1 USD]],2,FALSE)</f>
        <v>121574.55894832281</v>
      </c>
      <c r="BI15" s="154">
        <f>BH15/VLOOKUP($S15,'CP$'!$B$5:$D$74,2,FALSE)</f>
        <v>183323.79187066646</v>
      </c>
      <c r="BJ15" s="104">
        <v>90000</v>
      </c>
      <c r="BK15" s="104">
        <v>130000</v>
      </c>
      <c r="BL15" s="105">
        <f t="shared" si="10"/>
        <v>0.85517381857686037</v>
      </c>
      <c r="BM15" s="105">
        <f t="shared" si="11"/>
        <v>0.14482618142313958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>
        <v>4</v>
      </c>
      <c r="BU15" s="91">
        <f>Q281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>
        <v>38430.120000000003</v>
      </c>
      <c r="CF15" s="68"/>
      <c r="CG15" s="149">
        <v>102639.0243902439</v>
      </c>
      <c r="CH15" s="147">
        <f>IF(LOWER(T15)="ILS",12,1)*CG15/VLOOKUP($T15,CPC_USDConversion_xlTbl[[Currency2]:[Units/1 USD]],2,FALSE)</f>
        <v>124782.94121130049</v>
      </c>
      <c r="CI15" s="155">
        <f t="shared" si="17"/>
        <v>162777.28219917257</v>
      </c>
      <c r="CJ15" s="155">
        <f t="shared" si="18"/>
        <v>37994.34098787207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IF(CN281=0,0,AF281)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AT281</f>
        <v>0</v>
      </c>
      <c r="CU15" s="157"/>
      <c r="CV15" s="108">
        <f t="shared" si="24"/>
        <v>0</v>
      </c>
      <c r="CW15" s="108">
        <f t="shared" si="25"/>
        <v>0</v>
      </c>
      <c r="CX15" s="42">
        <f>IF(AY281&gt;0,1,0)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130115</v>
      </c>
      <c r="C16" s="87">
        <v>67015</v>
      </c>
      <c r="D16" s="87">
        <v>114799</v>
      </c>
      <c r="E16" s="88" t="s">
        <v>705</v>
      </c>
      <c r="F16" s="112" t="s">
        <v>692</v>
      </c>
      <c r="G16" s="87" t="s">
        <v>693</v>
      </c>
      <c r="H16" s="87" t="s">
        <v>694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42671</v>
      </c>
      <c r="P16" s="90">
        <f t="shared" si="1"/>
        <v>4.1780821917808222</v>
      </c>
      <c r="Q16" s="91" t="str">
        <f t="shared" ca="1" si="2"/>
        <v/>
      </c>
      <c r="R16" s="42"/>
      <c r="S16" s="92" t="s">
        <v>385</v>
      </c>
      <c r="T16" s="92" t="s">
        <v>22</v>
      </c>
      <c r="U16" s="92">
        <v>99500</v>
      </c>
      <c r="V16" s="92">
        <v>16663.63636363636</v>
      </c>
      <c r="W16" s="92"/>
      <c r="X16" s="92">
        <f t="shared" si="3"/>
        <v>116163.63636363635</v>
      </c>
      <c r="Y16" s="93" t="e">
        <f>VLOOKUP($B305,[12]Data!$B$12:$AV$5335,47,FALSE)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141225.42856742445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212955.58295667058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72000</v>
      </c>
      <c r="BE16" s="149">
        <v>18000</v>
      </c>
      <c r="BF16" s="149"/>
      <c r="BG16" s="92">
        <f t="shared" si="9"/>
        <v>90000</v>
      </c>
      <c r="BH16" s="147">
        <f>IF(LOWER(T16)="ILS",12,1)*BG16/VLOOKUP($T16,CPC_USDConversion_xlTbl[[Currency2]:[Units/1 USD]],2,FALSE)</f>
        <v>109417.10305349053</v>
      </c>
      <c r="BI16" s="154">
        <f>BH16/VLOOKUP($S16,'CP$'!$B$5:$D$74,2,FALSE)</f>
        <v>164991.41268359983</v>
      </c>
      <c r="BJ16" s="104">
        <v>65000</v>
      </c>
      <c r="BK16" s="104">
        <v>100000</v>
      </c>
      <c r="BL16" s="105">
        <f t="shared" si="10"/>
        <v>0.85655032086398508</v>
      </c>
      <c r="BM16" s="105">
        <f t="shared" si="11"/>
        <v>0.143449679136015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4</v>
      </c>
      <c r="BS16" s="91">
        <v>5</v>
      </c>
      <c r="BT16" s="91">
        <v>4</v>
      </c>
      <c r="BU16" s="91">
        <f>Q305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24782.04</v>
      </c>
      <c r="CF16" s="68"/>
      <c r="CG16" s="149">
        <v>88004.878048780491</v>
      </c>
      <c r="CH16" s="147">
        <f>IF(LOWER(T16)="ILS",12,1)*CG16/VLOOKUP($T16,CPC_USDConversion_xlTbl[[Currency2]:[Units/1 USD]],2,FALSE)</f>
        <v>106991.54234081424</v>
      </c>
      <c r="CI16" s="155">
        <f t="shared" si="17"/>
        <v>141225.42856742445</v>
      </c>
      <c r="CJ16" s="155">
        <f t="shared" si="18"/>
        <v>34233.886226610208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IF(CN305=0,0,AF305)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AT305</f>
        <v>0</v>
      </c>
      <c r="CU16" s="157"/>
      <c r="CV16" s="108">
        <f t="shared" si="24"/>
        <v>0</v>
      </c>
      <c r="CW16" s="108">
        <f t="shared" si="25"/>
        <v>0</v>
      </c>
      <c r="CX16" s="42">
        <f>IF(AY305&gt;0,1,0)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121753</v>
      </c>
      <c r="C17" s="87">
        <v>48187</v>
      </c>
      <c r="D17" s="87"/>
      <c r="E17" s="88" t="s">
        <v>706</v>
      </c>
      <c r="F17" s="112" t="s">
        <v>693</v>
      </c>
      <c r="G17" s="87" t="s">
        <v>693</v>
      </c>
      <c r="H17" s="87" t="s">
        <v>694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43101</v>
      </c>
      <c r="P17" s="90">
        <f t="shared" si="1"/>
        <v>3</v>
      </c>
      <c r="Q17" s="91" t="str">
        <f t="shared" ca="1" si="2"/>
        <v/>
      </c>
      <c r="R17" s="42"/>
      <c r="S17" s="92" t="s">
        <v>378</v>
      </c>
      <c r="T17" s="92" t="s">
        <v>22</v>
      </c>
      <c r="U17" s="92">
        <v>116500</v>
      </c>
      <c r="V17" s="92">
        <v>19754.545454545449</v>
      </c>
      <c r="W17" s="92"/>
      <c r="X17" s="92">
        <f t="shared" si="3"/>
        <v>136254.54545454544</v>
      </c>
      <c r="Y17" s="93" t="e">
        <f>VLOOKUP($B318,[12]Data!$B$12:$AV$5335,47,FALSE)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165650.86268340566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239726.71058413244</v>
      </c>
      <c r="AI17" s="97">
        <f>AG17/VLOOKUP($S17,'CP$'!$B$5:$D$74,2,FALSE)</f>
        <v>0</v>
      </c>
      <c r="AJ17" s="42"/>
      <c r="AK17" s="98" t="s">
        <v>560</v>
      </c>
      <c r="AL17" s="148">
        <v>21000</v>
      </c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19589.26213592233</v>
      </c>
      <c r="AX17" s="152"/>
      <c r="AY17" s="153"/>
      <c r="AZ17" s="42"/>
      <c r="BA17" s="102"/>
      <c r="BB17" s="103" t="s">
        <v>562</v>
      </c>
      <c r="BC17" s="42"/>
      <c r="BD17" s="149">
        <v>81500</v>
      </c>
      <c r="BE17" s="149">
        <v>21000</v>
      </c>
      <c r="BF17" s="149"/>
      <c r="BG17" s="92">
        <f t="shared" si="9"/>
        <v>102500</v>
      </c>
      <c r="BH17" s="147">
        <f>IF(LOWER(T17)="ILS",12,1)*BG17/VLOOKUP($T17,CPC_USDConversion_xlTbl[[Currency2]:[Units/1 USD]],2,FALSE)</f>
        <v>124613.92292203089</v>
      </c>
      <c r="BI17" s="154">
        <f>BH17/VLOOKUP($S17,'CP$'!$B$5:$D$74,2,FALSE)</f>
        <v>180338.84853456722</v>
      </c>
      <c r="BJ17" s="104">
        <v>90000</v>
      </c>
      <c r="BK17" s="104">
        <v>135000</v>
      </c>
      <c r="BL17" s="105">
        <f t="shared" si="10"/>
        <v>0.85501734721110234</v>
      </c>
      <c r="BM17" s="105">
        <f t="shared" si="11"/>
        <v>0.14498265278889774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4</v>
      </c>
      <c r="BT17" s="91">
        <v>4</v>
      </c>
      <c r="BU17" s="91">
        <f>Q318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>
        <v>22627.08</v>
      </c>
      <c r="CF17" s="68"/>
      <c r="CG17" s="149">
        <v>104590.243902439</v>
      </c>
      <c r="CH17" s="147">
        <f>IF(LOWER(T17)="ILS",12,1)*CG17/VLOOKUP($T17,CPC_USDConversion_xlTbl[[Currency2]:[Units/1 USD]],2,FALSE)</f>
        <v>127155.12772736531</v>
      </c>
      <c r="CI17" s="155">
        <f t="shared" si="17"/>
        <v>165650.86268340566</v>
      </c>
      <c r="CJ17" s="155">
        <f t="shared" si="18"/>
        <v>38495.734956040353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IF(CN318=0,0,AF318)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AT318</f>
        <v>0</v>
      </c>
      <c r="CU17" s="157"/>
      <c r="CV17" s="108">
        <f t="shared" si="24"/>
        <v>0</v>
      </c>
      <c r="CW17" s="108">
        <f t="shared" si="25"/>
        <v>0</v>
      </c>
      <c r="CX17" s="42">
        <f>IF(AY318&gt;0,1,0)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119507</v>
      </c>
      <c r="C18" s="87">
        <v>59388</v>
      </c>
      <c r="D18" s="87">
        <v>26303</v>
      </c>
      <c r="E18" s="88" t="s">
        <v>707</v>
      </c>
      <c r="F18" s="112" t="s">
        <v>708</v>
      </c>
      <c r="G18" s="87" t="s">
        <v>693</v>
      </c>
      <c r="H18" s="87" t="s">
        <v>694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42597</v>
      </c>
      <c r="P18" s="90">
        <f t="shared" si="1"/>
        <v>4.3808219178082188</v>
      </c>
      <c r="Q18" s="91" t="str">
        <f t="shared" ca="1" si="2"/>
        <v/>
      </c>
      <c r="R18" s="42"/>
      <c r="S18" s="92" t="s">
        <v>391</v>
      </c>
      <c r="T18" s="92" t="s">
        <v>22</v>
      </c>
      <c r="U18" s="92">
        <v>114500</v>
      </c>
      <c r="V18" s="92">
        <v>19390.909090909088</v>
      </c>
      <c r="W18" s="92"/>
      <c r="X18" s="92">
        <f t="shared" si="3"/>
        <v>133890.90909090909</v>
      </c>
      <c r="Y18" s="93" t="e">
        <f>VLOOKUP($B333,[12]Data!$B$12:$AV$5335,47,FALSE)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162777.28219917257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230231.6642922154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19589.26213592233</v>
      </c>
      <c r="AX18" s="152"/>
      <c r="AY18" s="153"/>
      <c r="AZ18" s="42"/>
      <c r="BA18" s="102" t="s">
        <v>709</v>
      </c>
      <c r="BB18" s="103" t="s">
        <v>562</v>
      </c>
      <c r="BC18" s="42"/>
      <c r="BD18" s="149">
        <v>80000</v>
      </c>
      <c r="BE18" s="149">
        <v>20000</v>
      </c>
      <c r="BF18" s="149"/>
      <c r="BG18" s="92">
        <f t="shared" si="9"/>
        <v>100000</v>
      </c>
      <c r="BH18" s="147">
        <f>IF(LOWER(T18)="ILS",12,1)*BG18/VLOOKUP($T18,CPC_USDConversion_xlTbl[[Currency2]:[Units/1 USD]],2,FALSE)</f>
        <v>121574.55894832281</v>
      </c>
      <c r="BI18" s="154">
        <f>BH18/VLOOKUP($S18,'CP$'!$B$5:$D$74,2,FALSE)</f>
        <v>171954.66507430538</v>
      </c>
      <c r="BJ18" s="104">
        <v>90000</v>
      </c>
      <c r="BK18" s="104">
        <v>125000</v>
      </c>
      <c r="BL18" s="105">
        <f t="shared" si="10"/>
        <v>0.85517381857686037</v>
      </c>
      <c r="BM18" s="105">
        <f t="shared" si="11"/>
        <v>0.14482618142313958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4</v>
      </c>
      <c r="BT18" s="91">
        <v>4</v>
      </c>
      <c r="BU18" s="91">
        <f>Q333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22627.08</v>
      </c>
      <c r="CF18" s="68"/>
      <c r="CG18" s="149">
        <v>102639.0243902439</v>
      </c>
      <c r="CH18" s="147">
        <f>IF(LOWER(T18)="ILS",12,1)*CG18/VLOOKUP($T18,CPC_USDConversion_xlTbl[[Currency2]:[Units/1 USD]],2,FALSE)</f>
        <v>124782.94121130049</v>
      </c>
      <c r="CI18" s="155">
        <f t="shared" si="17"/>
        <v>162777.28219917257</v>
      </c>
      <c r="CJ18" s="155">
        <f t="shared" si="18"/>
        <v>37994.34098787207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IF(CN333=0,0,AF333)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AT333</f>
        <v>0</v>
      </c>
      <c r="CU18" s="157"/>
      <c r="CV18" s="108">
        <f t="shared" si="24"/>
        <v>0</v>
      </c>
      <c r="CW18" s="108">
        <f t="shared" si="25"/>
        <v>0</v>
      </c>
      <c r="CX18" s="42">
        <f>IF(AY333&gt;0,1,0)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136075</v>
      </c>
      <c r="C19" s="87">
        <v>103221</v>
      </c>
      <c r="D19" s="87"/>
      <c r="E19" s="88" t="s">
        <v>710</v>
      </c>
      <c r="F19" s="112" t="s">
        <v>711</v>
      </c>
      <c r="G19" s="87" t="s">
        <v>693</v>
      </c>
      <c r="H19" s="87" t="s">
        <v>694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36661</v>
      </c>
      <c r="P19" s="90">
        <f t="shared" si="1"/>
        <v>20.643835616438356</v>
      </c>
      <c r="Q19" s="91" t="str">
        <f t="shared" ca="1" si="2"/>
        <v/>
      </c>
      <c r="R19" s="42"/>
      <c r="S19" s="92" t="s">
        <v>389</v>
      </c>
      <c r="T19" s="92" t="s">
        <v>22</v>
      </c>
      <c r="U19" s="92">
        <v>128500</v>
      </c>
      <c r="V19" s="92">
        <v>21936.36363636364</v>
      </c>
      <c r="W19" s="92"/>
      <c r="X19" s="92">
        <f t="shared" si="3"/>
        <v>150436.36363636365</v>
      </c>
      <c r="Y19" s="93" t="e">
        <f>VLOOKUP($B337,[12]Data!$B$12:$AV$5335,47,FALSE)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182892.34558880419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278264.09974522662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19589.26213592233</v>
      </c>
      <c r="AX19" s="152"/>
      <c r="AY19" s="153"/>
      <c r="AZ19" s="42"/>
      <c r="BA19" s="102"/>
      <c r="BB19" s="103" t="s">
        <v>562</v>
      </c>
      <c r="BC19" s="42"/>
      <c r="BD19" s="149">
        <v>90000</v>
      </c>
      <c r="BE19" s="149">
        <v>23500</v>
      </c>
      <c r="BF19" s="149"/>
      <c r="BG19" s="92">
        <f t="shared" si="9"/>
        <v>113500</v>
      </c>
      <c r="BH19" s="147">
        <f>IF(LOWER(T19)="ILS",12,1)*BG19/VLOOKUP($T19,CPC_USDConversion_xlTbl[[Currency2]:[Units/1 USD]],2,FALSE)</f>
        <v>137987.12440634638</v>
      </c>
      <c r="BI19" s="154">
        <f>BH19/VLOOKUP($S19,'CP$'!$B$5:$D$74,2,FALSE)</f>
        <v>209942.42720081905</v>
      </c>
      <c r="BJ19" s="104">
        <v>85000</v>
      </c>
      <c r="BK19" s="104">
        <v>130000</v>
      </c>
      <c r="BL19" s="105">
        <f t="shared" si="10"/>
        <v>0.85418177423253561</v>
      </c>
      <c r="BM19" s="105">
        <f t="shared" si="11"/>
        <v>0.14581822576746437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5</v>
      </c>
      <c r="BT19" s="91">
        <v>4</v>
      </c>
      <c r="BU19" s="91">
        <f>Q337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59261.4</v>
      </c>
      <c r="CF19" s="68"/>
      <c r="CG19" s="149">
        <v>116297.5609756098</v>
      </c>
      <c r="CH19" s="147">
        <f>IF(LOWER(T19)="ILS",12,1)*CG19/VLOOKUP($T19,CPC_USDConversion_xlTbl[[Currency2]:[Units/1 USD]],2,FALSE)</f>
        <v>141388.24682375439</v>
      </c>
      <c r="CI19" s="155">
        <f t="shared" si="17"/>
        <v>182892.34558880419</v>
      </c>
      <c r="CJ19" s="155">
        <f t="shared" si="18"/>
        <v>41504.098765049799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IF(CN337=0,0,AF337)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AT337</f>
        <v>0</v>
      </c>
      <c r="CU19" s="157"/>
      <c r="CV19" s="108">
        <f t="shared" si="24"/>
        <v>0</v>
      </c>
      <c r="CW19" s="108">
        <f t="shared" si="25"/>
        <v>0</v>
      </c>
      <c r="CX19" s="42">
        <f>IF(AY337&gt;0,1,0)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131950</v>
      </c>
      <c r="C20" s="87">
        <v>34224</v>
      </c>
      <c r="D20" s="87">
        <v>121024</v>
      </c>
      <c r="E20" s="88" t="s">
        <v>712</v>
      </c>
      <c r="F20" s="112" t="s">
        <v>693</v>
      </c>
      <c r="G20" s="87" t="s">
        <v>693</v>
      </c>
      <c r="H20" s="87" t="s">
        <v>694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40360</v>
      </c>
      <c r="P20" s="90">
        <f t="shared" si="1"/>
        <v>10.509589041095891</v>
      </c>
      <c r="Q20" s="91" t="str">
        <f t="shared" ca="1" si="2"/>
        <v/>
      </c>
      <c r="R20" s="42"/>
      <c r="S20" s="92" t="s">
        <v>404</v>
      </c>
      <c r="T20" s="92" t="s">
        <v>24</v>
      </c>
      <c r="U20" s="92">
        <v>125750</v>
      </c>
      <c r="V20" s="92">
        <v>23027.272727272721</v>
      </c>
      <c r="W20" s="92"/>
      <c r="X20" s="92">
        <f t="shared" si="3"/>
        <v>148777.27272727271</v>
      </c>
      <c r="Y20" s="93" t="e">
        <f>VLOOKUP($B351,[12]Data!$B$12:$AV$5335,47,FALSE)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204607.77637318833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260142.38566980211</v>
      </c>
      <c r="AI20" s="97">
        <f>AG20/VLOOKUP($S20,'CP$'!$B$5:$D$74,2,FALSE)</f>
        <v>0</v>
      </c>
      <c r="AJ20" s="42"/>
      <c r="AK20" s="98" t="s">
        <v>713</v>
      </c>
      <c r="AL20" s="148">
        <v>24000</v>
      </c>
      <c r="AM20" s="99">
        <f>25000</f>
        <v>25000</v>
      </c>
      <c r="AN20" s="93" t="e">
        <f>VLOOKUP($B351,[12]Data!$B$12:$BL$5335,63,FALSE)</f>
        <v>#N/A</v>
      </c>
      <c r="AO20" s="100"/>
      <c r="AP20" s="101">
        <f t="shared" si="6"/>
        <v>0</v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43615</v>
      </c>
      <c r="AW20" s="152">
        <v>19547.553398058251</v>
      </c>
      <c r="AX20" s="152"/>
      <c r="AY20" s="153"/>
      <c r="AZ20" s="42"/>
      <c r="BA20" s="102" t="s">
        <v>714</v>
      </c>
      <c r="BB20" s="103" t="s">
        <v>562</v>
      </c>
      <c r="BC20" s="42"/>
      <c r="BD20" s="149">
        <v>85200</v>
      </c>
      <c r="BE20" s="149"/>
      <c r="BF20" s="149">
        <v>21800</v>
      </c>
      <c r="BG20" s="92">
        <f t="shared" si="9"/>
        <v>107000</v>
      </c>
      <c r="BH20" s="147">
        <f>IF(LOWER(T20)="ILS",12,1)*BG20/VLOOKUP($T20,CPC_USDConversion_xlTbl[[Currency2]:[Units/1 USD]],2,FALSE)</f>
        <v>147153.06760639316</v>
      </c>
      <c r="BI20" s="154">
        <f>BH20/VLOOKUP($S20,'CP$'!$B$5:$D$74,2,FALSE)</f>
        <v>187093.32921900167</v>
      </c>
      <c r="BJ20" s="104">
        <v>80000</v>
      </c>
      <c r="BK20" s="104">
        <v>130000</v>
      </c>
      <c r="BL20" s="105">
        <f t="shared" si="10"/>
        <v>0.8452231829152792</v>
      </c>
      <c r="BM20" s="105">
        <f t="shared" si="11"/>
        <v>0.15477681708472088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5</v>
      </c>
      <c r="BS20" s="91">
        <v>4</v>
      </c>
      <c r="BT20" s="91">
        <v>4</v>
      </c>
      <c r="BU20" s="91">
        <f>Q351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f>4/12</f>
        <v>0.33333333333333331</v>
      </c>
      <c r="CC20" s="107">
        <f t="shared" si="16"/>
        <v>0.33333333333333331</v>
      </c>
      <c r="CD20" s="107"/>
      <c r="CE20" s="152">
        <v>21429.88</v>
      </c>
      <c r="CF20" s="68"/>
      <c r="CG20" s="149">
        <v>115321.95121951219</v>
      </c>
      <c r="CH20" s="147">
        <f>IF(LOWER(T20)="ILS",12,1)*CG20/VLOOKUP($T20,CPC_USDConversion_xlTbl[[Currency2]:[Units/1 USD]],2,FALSE)</f>
        <v>158597.9334981874</v>
      </c>
      <c r="CI20" s="155">
        <f t="shared" si="17"/>
        <v>204607.77637318833</v>
      </c>
      <c r="CJ20" s="155">
        <f t="shared" si="18"/>
        <v>46009.842875000933</v>
      </c>
      <c r="CK20" s="104" t="e">
        <f t="shared" si="19"/>
        <v>#N/A</v>
      </c>
      <c r="CL20" s="147" t="e">
        <f>CK20/VLOOKUP($T20,'USD Converstion'!$C$7:$D$174,2,FALSE)</f>
        <v>#N/A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IF(CN351=0,0,AF351)</f>
        <v>0</v>
      </c>
      <c r="CQ20" s="110" t="s">
        <v>565</v>
      </c>
      <c r="CR20" s="155">
        <f>AM20/VLOOKUP(T20,'USD Converstion'!$C$7:$D$174,2,FALSE)</f>
        <v>34381.557851961021</v>
      </c>
      <c r="CS20" s="156">
        <f t="shared" si="23"/>
        <v>0</v>
      </c>
      <c r="CT20" s="152">
        <f>AT351</f>
        <v>0</v>
      </c>
      <c r="CU20" s="157"/>
      <c r="CV20" s="108">
        <f t="shared" si="24"/>
        <v>0</v>
      </c>
      <c r="CW20" s="108">
        <f t="shared" si="25"/>
        <v>0</v>
      </c>
      <c r="CX20" s="42">
        <f>IF(AY351&gt;0,1,0)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138978</v>
      </c>
      <c r="C21" s="87">
        <v>71652</v>
      </c>
      <c r="D21" s="87"/>
      <c r="E21" s="88" t="s">
        <v>715</v>
      </c>
      <c r="F21" s="112" t="s">
        <v>703</v>
      </c>
      <c r="G21" s="87" t="s">
        <v>693</v>
      </c>
      <c r="H21" s="87" t="s">
        <v>694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39475</v>
      </c>
      <c r="P21" s="90">
        <f t="shared" si="1"/>
        <v>12.934246575342465</v>
      </c>
      <c r="Q21" s="91" t="str">
        <f t="shared" ca="1" si="2"/>
        <v/>
      </c>
      <c r="R21" s="42"/>
      <c r="S21" s="92" t="s">
        <v>385</v>
      </c>
      <c r="T21" s="92" t="s">
        <v>22</v>
      </c>
      <c r="U21" s="92">
        <v>125500</v>
      </c>
      <c r="V21" s="92">
        <v>21390.909090909088</v>
      </c>
      <c r="W21" s="92"/>
      <c r="X21" s="92">
        <f t="shared" si="3"/>
        <v>146890.90909090909</v>
      </c>
      <c r="Y21" s="93" t="e">
        <f>VLOOKUP($B353,[12]Data!$B$12:$AV$5335,47,FALSE)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178581.97486245455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269285.98445874808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19589.26213592233</v>
      </c>
      <c r="AX21" s="152"/>
      <c r="AY21" s="153"/>
      <c r="AZ21" s="42"/>
      <c r="BA21" s="102" t="s">
        <v>704</v>
      </c>
      <c r="BB21" s="103" t="s">
        <v>562</v>
      </c>
      <c r="BC21" s="42"/>
      <c r="BD21" s="149">
        <v>89000</v>
      </c>
      <c r="BE21" s="149">
        <v>23000</v>
      </c>
      <c r="BF21" s="149"/>
      <c r="BG21" s="92">
        <f t="shared" si="9"/>
        <v>112000</v>
      </c>
      <c r="BH21" s="147">
        <f>IF(LOWER(T21)="ILS",12,1)*BG21/VLOOKUP($T21,CPC_USDConversion_xlTbl[[Currency2]:[Units/1 USD]],2,FALSE)</f>
        <v>136163.50602212155</v>
      </c>
      <c r="BI21" s="154">
        <f>BH21/VLOOKUP($S21,'CP$'!$B$5:$D$74,2,FALSE)</f>
        <v>205322.64689514646</v>
      </c>
      <c r="BJ21" s="104">
        <v>90000</v>
      </c>
      <c r="BK21" s="104">
        <v>130000</v>
      </c>
      <c r="BL21" s="105">
        <f t="shared" si="10"/>
        <v>0.85437554152741679</v>
      </c>
      <c r="BM21" s="105">
        <f t="shared" si="11"/>
        <v>0.14562445847258323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4</v>
      </c>
      <c r="BT21" s="91">
        <v>4</v>
      </c>
      <c r="BU21" s="91">
        <f>Q353</f>
        <v>0</v>
      </c>
      <c r="BV21" s="91"/>
      <c r="BW21" s="91"/>
      <c r="BX21" s="91"/>
      <c r="BY21" s="91"/>
      <c r="BZ21" s="91" t="s">
        <v>563</v>
      </c>
      <c r="CA21" s="106" t="s">
        <v>570</v>
      </c>
      <c r="CB21" s="101">
        <v>1</v>
      </c>
      <c r="CC21" s="107">
        <f t="shared" si="16"/>
        <v>1</v>
      </c>
      <c r="CD21" s="107"/>
      <c r="CE21" s="152">
        <v>56268.4</v>
      </c>
      <c r="CF21" s="68"/>
      <c r="CG21" s="149">
        <v>113370.7317073171</v>
      </c>
      <c r="CH21" s="147">
        <f>IF(LOWER(T21)="ILS",12,1)*CG21/VLOOKUP($T21,CPC_USDConversion_xlTbl[[Currency2]:[Units/1 USD]],2,FALSE)</f>
        <v>137829.96704965713</v>
      </c>
      <c r="CI21" s="155">
        <f t="shared" si="17"/>
        <v>178581.97486245455</v>
      </c>
      <c r="CJ21" s="155">
        <f t="shared" si="18"/>
        <v>40752.007812797412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IF(CN353=0,0,AF353)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AT353</f>
        <v>0</v>
      </c>
      <c r="CU21" s="157"/>
      <c r="CV21" s="108">
        <f t="shared" si="24"/>
        <v>0</v>
      </c>
      <c r="CW21" s="108">
        <f t="shared" si="25"/>
        <v>0</v>
      </c>
      <c r="CX21" s="42">
        <f>IF(AY353&gt;0,1,0)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111248</v>
      </c>
      <c r="C22" s="87">
        <v>36955</v>
      </c>
      <c r="D22" s="87">
        <v>90787</v>
      </c>
      <c r="E22" s="88" t="s">
        <v>716</v>
      </c>
      <c r="F22" s="112" t="s">
        <v>693</v>
      </c>
      <c r="G22" s="87" t="s">
        <v>693</v>
      </c>
      <c r="H22" s="87" t="s">
        <v>694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41792</v>
      </c>
      <c r="P22" s="90">
        <f t="shared" si="1"/>
        <v>6.5863013698630137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100500</v>
      </c>
      <c r="V22" s="92">
        <v>16845.45454545454</v>
      </c>
      <c r="W22" s="92"/>
      <c r="X22" s="92">
        <f t="shared" si="3"/>
        <v>117345.45454545454</v>
      </c>
      <c r="Y22" s="93" t="e">
        <f>VLOOKUP($B773,[12]Data!$B$12:$AV$5335,47,FALSE)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161380.78136476831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205182.72672547778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43223</v>
      </c>
      <c r="AW22" s="152">
        <v>19535.466019417479</v>
      </c>
      <c r="AX22" s="152"/>
      <c r="AY22" s="153"/>
      <c r="AZ22" s="42"/>
      <c r="BA22" s="102"/>
      <c r="BB22" s="103" t="s">
        <v>562</v>
      </c>
      <c r="BC22" s="42"/>
      <c r="BD22" s="149">
        <v>69500</v>
      </c>
      <c r="BE22" s="149">
        <v>18000</v>
      </c>
      <c r="BF22" s="149"/>
      <c r="BG22" s="92">
        <f t="shared" si="9"/>
        <v>87500</v>
      </c>
      <c r="BH22" s="147">
        <f>IF(LOWER(T22)="ILS",12,1)*BG22/VLOOKUP($T22,CPC_USDConversion_xlTbl[[Currency2]:[Units/1 USD]],2,FALSE)</f>
        <v>120335.45248186355</v>
      </c>
      <c r="BI22" s="154">
        <f>BH22/VLOOKUP($S22,'CP$'!$B$5:$D$74,2,FALSE)</f>
        <v>152996.88137067892</v>
      </c>
      <c r="BJ22" s="104">
        <v>80000</v>
      </c>
      <c r="BK22" s="104">
        <v>130000</v>
      </c>
      <c r="BL22" s="105">
        <f t="shared" si="10"/>
        <v>0.85644561512240469</v>
      </c>
      <c r="BM22" s="105">
        <f t="shared" si="11"/>
        <v>0.14355438487759525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3</v>
      </c>
      <c r="BT22" s="91">
        <v>3</v>
      </c>
      <c r="BU22" s="91">
        <f>Q773</f>
        <v>0</v>
      </c>
      <c r="BV22" s="91"/>
      <c r="BW22" s="91"/>
      <c r="BX22" s="91"/>
      <c r="BY22" s="91"/>
      <c r="BZ22" s="91" t="s">
        <v>563</v>
      </c>
      <c r="CA22" s="106" t="s">
        <v>570</v>
      </c>
      <c r="CB22" s="101">
        <v>1</v>
      </c>
      <c r="CC22" s="107">
        <f t="shared" si="16"/>
        <v>1</v>
      </c>
      <c r="CD22" s="107"/>
      <c r="CE22" s="152">
        <v>16401.64</v>
      </c>
      <c r="CF22" s="68"/>
      <c r="CG22" s="149">
        <v>88980.487804878052</v>
      </c>
      <c r="CH22" s="147">
        <f>IF(LOWER(T22)="ILS",12,1)*CG22/VLOOKUP($T22,CPC_USDConversion_xlTbl[[Currency2]:[Units/1 USD]],2,FALSE)</f>
        <v>122371.51156636506</v>
      </c>
      <c r="CI22" s="155">
        <f t="shared" si="17"/>
        <v>161380.78136476831</v>
      </c>
      <c r="CJ22" s="155">
        <f t="shared" si="18"/>
        <v>39009.269798403242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IF(CN773=0,0,AF773)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AT773</f>
        <v>0</v>
      </c>
      <c r="CU22" s="157"/>
      <c r="CV22" s="108">
        <f t="shared" si="24"/>
        <v>0</v>
      </c>
      <c r="CW22" s="108">
        <f t="shared" si="25"/>
        <v>0</v>
      </c>
      <c r="CX22" s="42">
        <f>IF(AY773&gt;0,1,0)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101291</v>
      </c>
      <c r="C23" s="87">
        <v>64958</v>
      </c>
      <c r="D23" s="87">
        <v>108791</v>
      </c>
      <c r="E23" s="88" t="s">
        <v>717</v>
      </c>
      <c r="F23" s="112" t="s">
        <v>693</v>
      </c>
      <c r="G23" s="87" t="s">
        <v>693</v>
      </c>
      <c r="H23" s="87" t="s">
        <v>694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42555</v>
      </c>
      <c r="P23" s="90">
        <f t="shared" si="1"/>
        <v>4.4958904109589044</v>
      </c>
      <c r="Q23" s="91" t="str">
        <f t="shared" ca="1" si="2"/>
        <v/>
      </c>
      <c r="R23" s="42"/>
      <c r="S23" s="92" t="s">
        <v>391</v>
      </c>
      <c r="T23" s="92" t="s">
        <v>22</v>
      </c>
      <c r="U23" s="92">
        <v>88000</v>
      </c>
      <c r="V23" s="92">
        <v>14572.72727272727</v>
      </c>
      <c r="W23" s="92"/>
      <c r="X23" s="92">
        <f t="shared" si="3"/>
        <v>102572.72727272726</v>
      </c>
      <c r="Y23" s="93" t="e">
        <f>VLOOKUP($B775,[12]Data!$B$12:$AV$5335,47,FALSE)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124702.3407830842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176378.58963939885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43957</v>
      </c>
      <c r="AW23" s="152">
        <v>19589.26213592233</v>
      </c>
      <c r="AX23" s="152"/>
      <c r="AY23" s="153"/>
      <c r="AZ23" s="42"/>
      <c r="BA23" s="102"/>
      <c r="BB23" s="103" t="s">
        <v>562</v>
      </c>
      <c r="BC23" s="42"/>
      <c r="BD23" s="149">
        <v>59000</v>
      </c>
      <c r="BE23" s="149">
        <v>15500</v>
      </c>
      <c r="BF23" s="149"/>
      <c r="BG23" s="92">
        <f t="shared" si="9"/>
        <v>74500</v>
      </c>
      <c r="BH23" s="147">
        <f>IF(LOWER(T23)="ILS",12,1)*BG23/VLOOKUP($T23,CPC_USDConversion_xlTbl[[Currency2]:[Units/1 USD]],2,FALSE)</f>
        <v>90573.046416500496</v>
      </c>
      <c r="BI23" s="154">
        <f>BH23/VLOOKUP($S23,'CP$'!$B$5:$D$74,2,FALSE)</f>
        <v>128106.22548035751</v>
      </c>
      <c r="BJ23" s="104">
        <v>90000</v>
      </c>
      <c r="BK23" s="104">
        <v>125000</v>
      </c>
      <c r="BL23" s="105">
        <f t="shared" si="10"/>
        <v>0.85792785606664901</v>
      </c>
      <c r="BM23" s="105">
        <f t="shared" si="11"/>
        <v>0.14207214393335105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3</v>
      </c>
      <c r="BS23" s="91">
        <v>4</v>
      </c>
      <c r="BT23" s="91">
        <v>3</v>
      </c>
      <c r="BU23" s="91">
        <f>Q775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>
        <v>44056.959999999999</v>
      </c>
      <c r="CF23" s="68"/>
      <c r="CG23" s="149">
        <v>76785.365853658543</v>
      </c>
      <c r="CH23" s="147">
        <f>IF(LOWER(T23)="ILS",12,1)*CG23/VLOOKUP($T23,CPC_USDConversion_xlTbl[[Currency2]:[Units/1 USD]],2,FALSE)</f>
        <v>93351.469873441441</v>
      </c>
      <c r="CI23" s="155">
        <f t="shared" si="17"/>
        <v>124702.3407830842</v>
      </c>
      <c r="CJ23" s="155">
        <f t="shared" si="18"/>
        <v>31350.870909642763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IF(CN775=0,0,AF775)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AT775</f>
        <v>0</v>
      </c>
      <c r="CU23" s="157"/>
      <c r="CV23" s="108">
        <f t="shared" si="24"/>
        <v>0</v>
      </c>
      <c r="CW23" s="108">
        <f t="shared" si="25"/>
        <v>0</v>
      </c>
      <c r="CX23" s="42">
        <f>IF(AY775&gt;0,1,0)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120346</v>
      </c>
      <c r="C24" s="87">
        <v>40459</v>
      </c>
      <c r="D24" s="87"/>
      <c r="E24" s="88" t="s">
        <v>718</v>
      </c>
      <c r="F24" s="112" t="s">
        <v>692</v>
      </c>
      <c r="G24" s="87" t="s">
        <v>693</v>
      </c>
      <c r="H24" s="87" t="s">
        <v>694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38108</v>
      </c>
      <c r="P24" s="90">
        <f t="shared" si="1"/>
        <v>16.67945205479452</v>
      </c>
      <c r="Q24" s="91" t="str">
        <f t="shared" ca="1" si="2"/>
        <v/>
      </c>
      <c r="R24" s="42"/>
      <c r="S24" s="92" t="s">
        <v>386</v>
      </c>
      <c r="T24" s="92" t="s">
        <v>22</v>
      </c>
      <c r="U24" s="92">
        <v>105750</v>
      </c>
      <c r="V24" s="92">
        <v>19390.909090909088</v>
      </c>
      <c r="W24" s="92"/>
      <c r="X24" s="92">
        <f t="shared" si="3"/>
        <v>125140.90909090909</v>
      </c>
      <c r="Y24" s="93" t="e">
        <f>VLOOKUP($B788,[12]Data!$B$12:$AV$5335,47,FALSE)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152139.50829119433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215268.03207865279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29274.475728155339</v>
      </c>
      <c r="AX24" s="152"/>
      <c r="AY24" s="153"/>
      <c r="AZ24" s="42"/>
      <c r="BA24" s="102"/>
      <c r="BB24" s="103" t="s">
        <v>562</v>
      </c>
      <c r="BC24" s="42"/>
      <c r="BD24" s="149">
        <v>77000</v>
      </c>
      <c r="BE24" s="149">
        <v>21000</v>
      </c>
      <c r="BF24" s="149"/>
      <c r="BG24" s="92">
        <f t="shared" si="9"/>
        <v>98000</v>
      </c>
      <c r="BH24" s="147">
        <f>IF(LOWER(T24)="ILS",12,1)*BG24/VLOOKUP($T24,CPC_USDConversion_xlTbl[[Currency2]:[Units/1 USD]],2,FALSE)</f>
        <v>119143.06776935636</v>
      </c>
      <c r="BI24" s="154">
        <f>BH24/VLOOKUP($S24,'CP$'!$B$5:$D$74,2,FALSE)</f>
        <v>168580.10139899584</v>
      </c>
      <c r="BJ24" s="104">
        <v>90000</v>
      </c>
      <c r="BK24" s="104">
        <v>135000</v>
      </c>
      <c r="BL24" s="105">
        <f t="shared" si="10"/>
        <v>0.84504740111147436</v>
      </c>
      <c r="BM24" s="105">
        <f t="shared" si="11"/>
        <v>0.15495259888852564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2</v>
      </c>
      <c r="BS24" s="91">
        <v>2</v>
      </c>
      <c r="BT24" s="91">
        <v>3</v>
      </c>
      <c r="BU24" s="91">
        <f>Q788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>
        <v>23824.28</v>
      </c>
      <c r="CF24" s="68"/>
      <c r="CG24" s="149">
        <v>95809.756097560981</v>
      </c>
      <c r="CH24" s="147">
        <f>IF(LOWER(T24)="ILS",12,1)*CG24/VLOOKUP($T24,CPC_USDConversion_xlTbl[[Currency2]:[Units/1 USD]],2,FALSE)</f>
        <v>116480.28840507359</v>
      </c>
      <c r="CI24" s="155">
        <f t="shared" si="17"/>
        <v>152139.50829119433</v>
      </c>
      <c r="CJ24" s="155">
        <f t="shared" si="18"/>
        <v>35659.219886120743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IF(CN788=0,0,AF788)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AT788</f>
        <v>0</v>
      </c>
      <c r="CU24" s="157"/>
      <c r="CV24" s="108">
        <f t="shared" si="24"/>
        <v>0</v>
      </c>
      <c r="CW24" s="108">
        <f t="shared" si="25"/>
        <v>0</v>
      </c>
      <c r="CX24" s="42">
        <f>IF(AY788&gt;0,1,0)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110759</v>
      </c>
      <c r="C25" s="87">
        <v>41983</v>
      </c>
      <c r="D25" s="87">
        <v>116626</v>
      </c>
      <c r="E25" s="88" t="s">
        <v>719</v>
      </c>
      <c r="F25" s="112" t="s">
        <v>720</v>
      </c>
      <c r="G25" s="87" t="s">
        <v>693</v>
      </c>
      <c r="H25" s="87" t="s">
        <v>694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E51</v>
      </c>
      <c r="O25" s="146">
        <v>43313</v>
      </c>
      <c r="P25" s="90">
        <f t="shared" si="1"/>
        <v>2.419178082191781</v>
      </c>
      <c r="Q25" s="91" t="str">
        <f t="shared" ca="1" si="2"/>
        <v/>
      </c>
      <c r="R25" s="42"/>
      <c r="S25" s="92" t="s">
        <v>379</v>
      </c>
      <c r="T25" s="92" t="s">
        <v>22</v>
      </c>
      <c r="U25" s="92">
        <v>114500</v>
      </c>
      <c r="V25" s="92">
        <v>19390.909090909088</v>
      </c>
      <c r="W25" s="92"/>
      <c r="X25" s="92">
        <f t="shared" si="3"/>
        <v>133890.90909090909</v>
      </c>
      <c r="Y25" s="93" t="e">
        <f>VLOOKUP($B806,[12]Data!$B$12:$AV$5335,47,FALSE)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162777.28219917257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218629.60287387951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14665.76699029126</v>
      </c>
      <c r="AX25" s="152"/>
      <c r="AY25" s="153"/>
      <c r="AZ25" s="42"/>
      <c r="BA25" s="102"/>
      <c r="BB25" s="103" t="s">
        <v>562</v>
      </c>
      <c r="BC25" s="42"/>
      <c r="BD25" s="149">
        <v>80880</v>
      </c>
      <c r="BE25" s="149">
        <v>20000</v>
      </c>
      <c r="BF25" s="149"/>
      <c r="BG25" s="92">
        <f t="shared" si="9"/>
        <v>100880</v>
      </c>
      <c r="BH25" s="147">
        <f>IF(LOWER(T25)="ILS",12,1)*BG25/VLOOKUP($T25,CPC_USDConversion_xlTbl[[Currency2]:[Units/1 USD]],2,FALSE)</f>
        <v>122644.41506706805</v>
      </c>
      <c r="BI25" s="154">
        <f>BH25/VLOOKUP($S25,'CP$'!$B$5:$D$74,2,FALSE)</f>
        <v>164726.30208927664</v>
      </c>
      <c r="BJ25" s="104">
        <v>75000</v>
      </c>
      <c r="BK25" s="104">
        <v>110000</v>
      </c>
      <c r="BL25" s="105">
        <f t="shared" si="10"/>
        <v>0.85517381857686037</v>
      </c>
      <c r="BM25" s="105">
        <f t="shared" si="11"/>
        <v>0.14482618142313958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5</v>
      </c>
      <c r="BT25" s="91">
        <v>3</v>
      </c>
      <c r="BU25" s="91">
        <f>Q806</f>
        <v>0</v>
      </c>
      <c r="BV25" s="91"/>
      <c r="BW25" s="91"/>
      <c r="BX25" s="91"/>
      <c r="BY25" s="91"/>
      <c r="BZ25" s="91" t="s">
        <v>563</v>
      </c>
      <c r="CA25" s="106" t="s">
        <v>568</v>
      </c>
      <c r="CB25" s="101">
        <v>1</v>
      </c>
      <c r="CC25" s="107">
        <f t="shared" si="16"/>
        <v>1</v>
      </c>
      <c r="CD25" s="107"/>
      <c r="CE25" s="152">
        <v>32204.68</v>
      </c>
      <c r="CF25" s="68"/>
      <c r="CG25" s="149">
        <v>102639.0243902439</v>
      </c>
      <c r="CH25" s="147">
        <f>IF(LOWER(T25)="ILS",12,1)*CG25/VLOOKUP($T25,CPC_USDConversion_xlTbl[[Currency2]:[Units/1 USD]],2,FALSE)</f>
        <v>124782.94121130049</v>
      </c>
      <c r="CI25" s="155">
        <f t="shared" si="17"/>
        <v>162777.28219917257</v>
      </c>
      <c r="CJ25" s="155">
        <f t="shared" si="18"/>
        <v>37994.34098787207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IF(CN806=0,0,AF806)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AT806</f>
        <v>0</v>
      </c>
      <c r="CU25" s="157"/>
      <c r="CV25" s="108">
        <f t="shared" si="24"/>
        <v>0</v>
      </c>
      <c r="CW25" s="108">
        <f t="shared" si="25"/>
        <v>0</v>
      </c>
      <c r="CX25" s="42">
        <f>IF(AY806&gt;0,1,0)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132490</v>
      </c>
      <c r="C26" s="87">
        <v>54303</v>
      </c>
      <c r="D26" s="87"/>
      <c r="E26" s="88" t="s">
        <v>721</v>
      </c>
      <c r="F26" s="112" t="s">
        <v>693</v>
      </c>
      <c r="G26" s="87" t="s">
        <v>693</v>
      </c>
      <c r="H26" s="87" t="s">
        <v>694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39008</v>
      </c>
      <c r="P26" s="90">
        <f t="shared" si="1"/>
        <v>14.213698630136987</v>
      </c>
      <c r="Q26" s="91" t="str">
        <f t="shared" ca="1" si="2"/>
        <v/>
      </c>
      <c r="R26" s="42"/>
      <c r="S26" s="92" t="s">
        <v>400</v>
      </c>
      <c r="T26" s="92" t="s">
        <v>58</v>
      </c>
      <c r="U26" s="92">
        <v>1059500</v>
      </c>
      <c r="V26" s="92">
        <v>191209.09090909091</v>
      </c>
      <c r="W26" s="92"/>
      <c r="X26" s="92">
        <f t="shared" si="3"/>
        <v>1250709.0909090908</v>
      </c>
      <c r="Y26" s="93" t="e">
        <f>VLOOKUP($B822,[12]Data!$B$12:$AV$5335,47,FALSE)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150502.31352498644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220029.59681755738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43615</v>
      </c>
      <c r="AW26" s="152">
        <v>19547.553398058251</v>
      </c>
      <c r="AX26" s="152"/>
      <c r="AY26" s="153"/>
      <c r="AZ26" s="42"/>
      <c r="BA26" s="102" t="s">
        <v>722</v>
      </c>
      <c r="BB26" s="103" t="s">
        <v>562</v>
      </c>
      <c r="BC26" s="42"/>
      <c r="BD26" s="149">
        <v>800000</v>
      </c>
      <c r="BE26" s="149">
        <v>204000</v>
      </c>
      <c r="BF26" s="149"/>
      <c r="BG26" s="92">
        <f t="shared" si="9"/>
        <v>1004000</v>
      </c>
      <c r="BH26" s="147">
        <f>IF(LOWER(T26)="ILS",12,1)*BG26/VLOOKUP($T26,CPC_USDConversion_xlTbl[[Currency2]:[Units/1 USD]],2,FALSE)</f>
        <v>120814.92321228325</v>
      </c>
      <c r="BI26" s="154">
        <f>BH26/VLOOKUP($S26,'CP$'!$B$5:$D$74,2,FALSE)</f>
        <v>176627.57615702396</v>
      </c>
      <c r="BJ26" s="104">
        <v>800000</v>
      </c>
      <c r="BK26" s="104">
        <v>1300000</v>
      </c>
      <c r="BL26" s="105">
        <f t="shared" si="10"/>
        <v>0.84711945223800322</v>
      </c>
      <c r="BM26" s="105">
        <f t="shared" si="11"/>
        <v>0.15288054776199683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3</v>
      </c>
      <c r="BT26" s="91">
        <v>3</v>
      </c>
      <c r="BU26" s="91">
        <f>Q822</f>
        <v>0</v>
      </c>
      <c r="BV26" s="91"/>
      <c r="BW26" s="91"/>
      <c r="BX26" s="91"/>
      <c r="BY26" s="91"/>
      <c r="BZ26" s="91" t="s">
        <v>723</v>
      </c>
      <c r="CA26" s="106" t="s">
        <v>570</v>
      </c>
      <c r="CB26" s="101">
        <v>1</v>
      </c>
      <c r="CC26" s="107">
        <f t="shared" si="16"/>
        <v>1</v>
      </c>
      <c r="CD26" s="107"/>
      <c r="CE26" s="152">
        <v>15803.04</v>
      </c>
      <c r="CF26" s="68"/>
      <c r="CG26" s="149">
        <v>1024590.243902439</v>
      </c>
      <c r="CH26" s="147">
        <f>IF(LOWER(T26)="ILS",12,1)*CG26/VLOOKUP($T26,CPC_USDConversion_xlTbl[[Currency2]:[Units/1 USD]],2,FALSE)</f>
        <v>123292.62115650173</v>
      </c>
      <c r="CI26" s="155">
        <f t="shared" si="17"/>
        <v>150502.31352498644</v>
      </c>
      <c r="CJ26" s="155">
        <f t="shared" si="18"/>
        <v>27209.692368484713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IF(CN822=0,0,AF822)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AT822</f>
        <v>0</v>
      </c>
      <c r="CU26" s="157"/>
      <c r="CV26" s="108">
        <f t="shared" si="24"/>
        <v>0</v>
      </c>
      <c r="CW26" s="108">
        <f t="shared" si="25"/>
        <v>0</v>
      </c>
      <c r="CX26" s="42">
        <f>IF(AY822&gt;0,1,0)</f>
        <v>0</v>
      </c>
      <c r="DM26" t="e">
        <f>IF(LOWER(T26)="ILS",12,1)*Y26/VLOOKUP($T26,CPC_USDConversion_xlTbl[[Currency2]:[Units/1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2">
    <tabColor rgb="FFFF0000"/>
  </sheetPr>
  <dimension ref="A1:DM64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59547.812019517536</v>
      </c>
      <c r="CI2" s="114">
        <f>SUM(CI12:CI12)</f>
        <v>105305.67251451089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124306</v>
      </c>
      <c r="C12" s="87">
        <v>66805</v>
      </c>
      <c r="D12" s="87">
        <v>89487</v>
      </c>
      <c r="E12" s="88" t="s">
        <v>724</v>
      </c>
      <c r="F12" s="112" t="s">
        <v>567</v>
      </c>
      <c r="G12" s="87" t="s">
        <v>725</v>
      </c>
      <c r="H12" s="87" t="s">
        <v>726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3" si="0">LEFT(CA12,3)</f>
        <v>E51</v>
      </c>
      <c r="O12" s="146">
        <v>43394</v>
      </c>
      <c r="P12" s="90">
        <f t="shared" ref="P12:P43" si="1">($D$5-O12)/365</f>
        <v>2.1972602739726028</v>
      </c>
      <c r="Q12" s="91" t="str">
        <f t="shared" ref="Q12:Q43" ca="1" si="2">Q12</f>
        <v/>
      </c>
      <c r="R12" s="42"/>
      <c r="S12" s="92" t="s">
        <v>399</v>
      </c>
      <c r="T12" s="92" t="s">
        <v>22</v>
      </c>
      <c r="U12" s="92">
        <v>74500</v>
      </c>
      <c r="V12" s="92">
        <v>12118.18181818182</v>
      </c>
      <c r="W12" s="92"/>
      <c r="X12" s="92">
        <f t="shared" ref="X12:X43" si="3">W12+V12+U12</f>
        <v>86618.181818181823</v>
      </c>
      <c r="Y12" s="93" t="e">
        <f>VLOOKUP($B52,[12]Data!$B$12:$AV$5335,47,FALSE)</f>
        <v>#N/A</v>
      </c>
      <c r="Z12" s="93" t="e">
        <f>VLOOKUP($B52,[12]Data!$B$12:$AV$5335,41,FALSE)</f>
        <v>#N/A</v>
      </c>
      <c r="AA12" s="94"/>
      <c r="AB12" s="94"/>
      <c r="AC12" s="94"/>
      <c r="AD12" s="95">
        <f t="shared" ref="AD12:AD43" si="4">AC12+AB12+AA12</f>
        <v>0</v>
      </c>
      <c r="AE12" s="96">
        <f t="shared" ref="AE12:AE43" si="5">IFERROR(AD12/X12-1,"")</f>
        <v>-1</v>
      </c>
      <c r="AF12" s="147">
        <f>IF(LOWER(T12)="ILS",12,1)*X12/VLOOKUP($T12,CPC_USDConversion_xlTbl[[Currency2]:[Units/1 USD]],2,FALSE)</f>
        <v>105305.67251451089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178217.58883976136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3" si="6">IFERROR(AO12/AM12,"")</f>
        <v/>
      </c>
      <c r="AQ12" s="149">
        <f t="shared" ref="AQ12:AQ43" si="7">AO12*CC12</f>
        <v>0</v>
      </c>
      <c r="AR12" s="149"/>
      <c r="AS12" s="150">
        <f t="shared" ref="AS12:AS43" si="8">AQ12-AR12</f>
        <v>0</v>
      </c>
      <c r="AT12" s="147">
        <f>AS12/VLOOKUP($T12,'USD Converstion'!$C$7:$D$174,2,FALSE)</f>
        <v>0</v>
      </c>
      <c r="AU12" s="42"/>
      <c r="AV12" s="151"/>
      <c r="AW12" s="152"/>
      <c r="AX12" s="152"/>
      <c r="AY12" s="153"/>
      <c r="AZ12" s="42"/>
      <c r="BA12" s="102" t="s">
        <v>727</v>
      </c>
      <c r="BB12" s="103" t="s">
        <v>562</v>
      </c>
      <c r="BC12" s="42"/>
      <c r="BD12" s="149">
        <v>33000</v>
      </c>
      <c r="BE12" s="149">
        <v>4000</v>
      </c>
      <c r="BF12" s="149"/>
      <c r="BG12" s="92">
        <f t="shared" ref="BG12:BG43" si="9">BF12+BE12+BD12</f>
        <v>37000</v>
      </c>
      <c r="BH12" s="147">
        <f>IF(LOWER(T12)="ILS",12,1)*BG12/VLOOKUP($T12,CPC_USDConversion_xlTbl[[Currency2]:[Units/1 USD]],2,FALSE)</f>
        <v>44982.586810879438</v>
      </c>
      <c r="BI12" s="154">
        <f>BH12/VLOOKUP($S12,'CP$'!$B$5:$D$74,2,FALSE)</f>
        <v>76127.790362912332</v>
      </c>
      <c r="BJ12" s="104">
        <v>50000</v>
      </c>
      <c r="BK12" s="104">
        <v>80000</v>
      </c>
      <c r="BL12" s="105">
        <f t="shared" ref="BL12:BL43" si="10">IFERROR(U12/X12,"")</f>
        <v>0.86009655751469349</v>
      </c>
      <c r="BM12" s="105">
        <f t="shared" ref="BM12:BM43" si="11">IFERROR(V12/X12,"")</f>
        <v>0.13990344248530648</v>
      </c>
      <c r="BN12" s="105">
        <f t="shared" ref="BN12:BN43" si="12">IFERROR(W12/X12,"")</f>
        <v>0</v>
      </c>
      <c r="BO12" s="105" t="str">
        <f t="shared" ref="BO12:BO43" si="13">IFERROR(AA12/AD12,"")</f>
        <v/>
      </c>
      <c r="BP12" s="105" t="str">
        <f t="shared" ref="BP12:BP43" si="14">IFERROR(AB12/AD12,"")</f>
        <v/>
      </c>
      <c r="BQ12" s="105" t="str">
        <f t="shared" ref="BQ12:BQ43" si="15">IFERROR(AC12/AD12,"")</f>
        <v/>
      </c>
      <c r="BR12" s="91">
        <v>3</v>
      </c>
      <c r="BS12" s="91">
        <v>3</v>
      </c>
      <c r="BT12" s="91">
        <v>5</v>
      </c>
      <c r="BU12" s="91" t="str">
        <f ca="1">Q52</f>
        <v/>
      </c>
      <c r="BV12" s="91"/>
      <c r="BW12" s="91"/>
      <c r="BX12" s="91"/>
      <c r="BY12" s="91"/>
      <c r="BZ12" s="91" t="s">
        <v>563</v>
      </c>
      <c r="CA12" s="106" t="s">
        <v>568</v>
      </c>
      <c r="CB12" s="101">
        <v>1</v>
      </c>
      <c r="CC12" s="107">
        <f t="shared" ref="CC12:CC43" si="16">IF(P12&gt;1,1,P12)*CB12</f>
        <v>1</v>
      </c>
      <c r="CD12" s="107"/>
      <c r="CE12" s="152"/>
      <c r="CF12" s="68"/>
      <c r="CG12" s="149">
        <v>48980.487804878052</v>
      </c>
      <c r="CH12" s="147">
        <f>IF(LOWER(T12)="ILS",12,1)*CG12/VLOOKUP($T12,CPC_USDConversion_xlTbl[[Currency2]:[Units/1 USD]],2,FALSE)</f>
        <v>59547.812019517536</v>
      </c>
      <c r="CI12" s="155">
        <f t="shared" ref="CI12:CI43" si="17">AF12</f>
        <v>105305.67251451089</v>
      </c>
      <c r="CJ12" s="155">
        <f t="shared" ref="CJ12:CJ43" si="18">IFERROR(CI12-CH12,"")</f>
        <v>45757.860494993358</v>
      </c>
      <c r="CK12" s="104">
        <f t="shared" ref="CK12:CK43" si="19">ROUND(AN12*CC12,-2)</f>
        <v>0</v>
      </c>
      <c r="CL12" s="147">
        <f>CK12/VLOOKUP($T12,'USD Converstion'!$C$7:$D$174,2,FALSE)</f>
        <v>0</v>
      </c>
      <c r="CM12" s="108">
        <f t="shared" ref="CM12:CM43" si="20">IF(AD12&gt;X12,1,0)</f>
        <v>0</v>
      </c>
      <c r="CN12" s="155">
        <f t="shared" ref="CN12:CN43" si="21">IF(CM12&gt;0,AG12,0)</f>
        <v>0</v>
      </c>
      <c r="CO12" s="155">
        <f t="shared" ref="CO12:CO43" si="22">IF(CM12=0,0,AF12)</f>
        <v>0</v>
      </c>
      <c r="CP12" s="109">
        <f>IF(CN52=0,0,AF52)</f>
        <v>0</v>
      </c>
      <c r="CQ12" s="110" t="s">
        <v>588</v>
      </c>
      <c r="CR12" s="155">
        <f>AM12/VLOOKUP(T12,'USD Converstion'!$C$7:$D$174,2,FALSE)</f>
        <v>0</v>
      </c>
      <c r="CS12" s="156">
        <f t="shared" ref="CS12:CS43" si="23">AT12</f>
        <v>0</v>
      </c>
      <c r="CT12" s="152">
        <f>AT52</f>
        <v>0</v>
      </c>
      <c r="CU12" s="157"/>
      <c r="CV12" s="108">
        <f t="shared" ref="CV12:CV43" si="24">IF(AX12&gt;0,1,0)</f>
        <v>0</v>
      </c>
      <c r="CW12" s="108">
        <f t="shared" ref="CW12:CW43" si="25">IF(AY12&gt;0,1,0)</f>
        <v>0</v>
      </c>
      <c r="CX12" s="42">
        <f>IF(AY52&gt;0,1,0)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138421</v>
      </c>
      <c r="C13" s="87">
        <v>109212</v>
      </c>
      <c r="D13" s="87"/>
      <c r="E13" s="88" t="s">
        <v>728</v>
      </c>
      <c r="F13" s="112" t="s">
        <v>567</v>
      </c>
      <c r="G13" s="87" t="s">
        <v>729</v>
      </c>
      <c r="H13" s="87" t="s">
        <v>726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41946</v>
      </c>
      <c r="P13" s="90">
        <f t="shared" si="1"/>
        <v>6.1643835616438354</v>
      </c>
      <c r="Q13" s="91" t="str">
        <f t="shared" ca="1" si="2"/>
        <v/>
      </c>
      <c r="R13" s="42"/>
      <c r="S13" s="92" t="s">
        <v>389</v>
      </c>
      <c r="T13" s="92" t="s">
        <v>22</v>
      </c>
      <c r="U13" s="92">
        <v>109937.5</v>
      </c>
      <c r="V13" s="92">
        <v>18481.81818181818</v>
      </c>
      <c r="W13" s="92"/>
      <c r="X13" s="92">
        <f t="shared" si="3"/>
        <v>128419.31818181818</v>
      </c>
      <c r="Y13" s="93" t="e">
        <f>VLOOKUP($B58,[12]Data!$B$12:$AV$5335,47,FALSE)</f>
        <v>#N/A</v>
      </c>
      <c r="Z13" s="93" t="e">
        <f>VLOOKUP($B58,[12]Data!$B$12:$AV$5335,41,FALSE)</f>
        <v>#N/A</v>
      </c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156125.21968398878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237538.8842164333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/>
      <c r="AZ13" s="42"/>
      <c r="BA13" s="102" t="s">
        <v>730</v>
      </c>
      <c r="BB13" s="103" t="s">
        <v>562</v>
      </c>
      <c r="BC13" s="42"/>
      <c r="BD13" s="149">
        <v>76000</v>
      </c>
      <c r="BE13" s="149">
        <v>19000</v>
      </c>
      <c r="BF13" s="149"/>
      <c r="BG13" s="92">
        <f t="shared" si="9"/>
        <v>95000</v>
      </c>
      <c r="BH13" s="147">
        <f>IF(LOWER(T13)="ILS",12,1)*BG13/VLOOKUP($T13,CPC_USDConversion_xlTbl[[Currency2]:[Units/1 USD]],2,FALSE)</f>
        <v>115495.83100090668</v>
      </c>
      <c r="BI13" s="154">
        <f>BH13/VLOOKUP($S13,'CP$'!$B$5:$D$74,2,FALSE)</f>
        <v>175722.73642359304</v>
      </c>
      <c r="BJ13" s="104">
        <v>85000</v>
      </c>
      <c r="BK13" s="104">
        <v>130000</v>
      </c>
      <c r="BL13" s="105">
        <f t="shared" si="10"/>
        <v>0.85608225893512913</v>
      </c>
      <c r="BM13" s="105">
        <f t="shared" si="11"/>
        <v>0.14391774106487093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5</v>
      </c>
      <c r="BT13" s="91">
        <v>5</v>
      </c>
      <c r="BU13" s="91" t="str">
        <f ca="1">Q58</f>
        <v/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44895</v>
      </c>
      <c r="CF13" s="68"/>
      <c r="CG13" s="149">
        <v>97760.975609756104</v>
      </c>
      <c r="CH13" s="147">
        <f>IF(LOWER(T13)="ILS",12,1)*CG13/VLOOKUP($T13,CPC_USDConversion_xlTbl[[Currency2]:[Units/1 USD]],2,FALSE)</f>
        <v>118852.47492113842</v>
      </c>
      <c r="CI13" s="155">
        <f t="shared" si="17"/>
        <v>156125.21968398878</v>
      </c>
      <c r="CJ13" s="155">
        <f t="shared" si="18"/>
        <v>37272.744762850358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IF(CN58=0,0,AF58)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AT58</f>
        <v>0</v>
      </c>
      <c r="CU13" s="157"/>
      <c r="CV13" s="108">
        <f t="shared" si="24"/>
        <v>0</v>
      </c>
      <c r="CW13" s="108">
        <f t="shared" si="25"/>
        <v>0</v>
      </c>
      <c r="CX13" s="42">
        <f>IF(AY58&gt;0,1,0)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133589</v>
      </c>
      <c r="C14" s="87">
        <v>103039</v>
      </c>
      <c r="D14" s="87">
        <v>50498</v>
      </c>
      <c r="E14" s="88" t="s">
        <v>731</v>
      </c>
      <c r="F14" s="112" t="s">
        <v>732</v>
      </c>
      <c r="G14" s="87" t="s">
        <v>729</v>
      </c>
      <c r="H14" s="87" t="s">
        <v>726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42522</v>
      </c>
      <c r="P14" s="90">
        <f t="shared" si="1"/>
        <v>4.5863013698630137</v>
      </c>
      <c r="Q14" s="91" t="str">
        <f t="shared" ca="1" si="2"/>
        <v/>
      </c>
      <c r="R14" s="42"/>
      <c r="S14" s="92" t="s">
        <v>399</v>
      </c>
      <c r="T14" s="92" t="s">
        <v>22</v>
      </c>
      <c r="U14" s="92">
        <v>129500</v>
      </c>
      <c r="V14" s="92">
        <v>22118.18181818182</v>
      </c>
      <c r="W14" s="92"/>
      <c r="X14" s="92">
        <f t="shared" si="3"/>
        <v>151618.18181818182</v>
      </c>
      <c r="Y14" s="93" t="e">
        <f>VLOOKUP($B64,[12]Data!$B$12:$AV$5335,47,FALSE)</f>
        <v>#N/A</v>
      </c>
      <c r="Z14" s="93" t="e">
        <f>VLOOKUP($B64,[12]Data!$B$12:$AV$5335,41,FALSE)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184329.13583092071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311955.59893676947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19589.26213592233</v>
      </c>
      <c r="AX14" s="152"/>
      <c r="AY14" s="153"/>
      <c r="AZ14" s="42"/>
      <c r="BA14" s="102" t="s">
        <v>733</v>
      </c>
      <c r="BB14" s="103" t="s">
        <v>562</v>
      </c>
      <c r="BC14" s="42"/>
      <c r="BD14" s="149">
        <v>84000</v>
      </c>
      <c r="BE14" s="149">
        <v>36000</v>
      </c>
      <c r="BF14" s="149"/>
      <c r="BG14" s="92">
        <f t="shared" si="9"/>
        <v>120000</v>
      </c>
      <c r="BH14" s="147">
        <f>IF(LOWER(T14)="ILS",12,1)*BG14/VLOOKUP($T14,CPC_USDConversion_xlTbl[[Currency2]:[Units/1 USD]],2,FALSE)</f>
        <v>145889.47073798737</v>
      </c>
      <c r="BI14" s="154">
        <f>BH14/VLOOKUP($S14,'CP$'!$B$5:$D$74,2,FALSE)</f>
        <v>246900.94171755351</v>
      </c>
      <c r="BJ14" s="104">
        <v>70000</v>
      </c>
      <c r="BK14" s="104">
        <v>105000</v>
      </c>
      <c r="BL14" s="105">
        <f t="shared" si="10"/>
        <v>0.85411919894471755</v>
      </c>
      <c r="BM14" s="105">
        <f t="shared" si="11"/>
        <v>0.14588080105528242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5</v>
      </c>
      <c r="BT14" s="91">
        <v>5</v>
      </c>
      <c r="BU14" s="91" t="str">
        <f ca="1">Q64</f>
        <v/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50042.96</v>
      </c>
      <c r="CF14" s="68"/>
      <c r="CG14" s="149">
        <v>117273.1707317073</v>
      </c>
      <c r="CH14" s="147">
        <f>IF(LOWER(T14)="ILS",12,1)*CG14/VLOOKUP($T14,CPC_USDConversion_xlTbl[[Currency2]:[Units/1 USD]],2,FALSE)</f>
        <v>142574.34008178674</v>
      </c>
      <c r="CI14" s="155">
        <f t="shared" si="17"/>
        <v>184329.13583092071</v>
      </c>
      <c r="CJ14" s="155">
        <f t="shared" si="18"/>
        <v>41754.795749133977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IF(CN64=0,0,AF64)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AT64</f>
        <v>0</v>
      </c>
      <c r="CU14" s="157"/>
      <c r="CV14" s="108">
        <f t="shared" si="24"/>
        <v>0</v>
      </c>
      <c r="CW14" s="108">
        <f t="shared" si="25"/>
        <v>0</v>
      </c>
      <c r="CX14" s="42">
        <f>IF(AY64&gt;0,1,0)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102485</v>
      </c>
      <c r="C15" s="87">
        <v>97102</v>
      </c>
      <c r="D15" s="87">
        <v>79498</v>
      </c>
      <c r="E15" s="88" t="s">
        <v>734</v>
      </c>
      <c r="F15" s="112" t="s">
        <v>567</v>
      </c>
      <c r="G15" s="87" t="s">
        <v>729</v>
      </c>
      <c r="H15" s="87" t="s">
        <v>726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E61</v>
      </c>
      <c r="O15" s="146">
        <v>43344</v>
      </c>
      <c r="P15" s="90">
        <f t="shared" si="1"/>
        <v>2.3342465753424659</v>
      </c>
      <c r="Q15" s="91" t="str">
        <f t="shared" ca="1" si="2"/>
        <v/>
      </c>
      <c r="R15" s="42"/>
      <c r="S15" s="92" t="s">
        <v>399</v>
      </c>
      <c r="T15" s="92" t="s">
        <v>22</v>
      </c>
      <c r="U15" s="92">
        <v>72750</v>
      </c>
      <c r="V15" s="92">
        <v>11754.54545454545</v>
      </c>
      <c r="W15" s="92"/>
      <c r="X15" s="92">
        <f t="shared" si="3"/>
        <v>84504.545454545456</v>
      </c>
      <c r="Y15" s="93" t="e">
        <f>VLOOKUP($B65,[12]Data!$B$12:$AV$5335,47,FALSE)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102736.02842764861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173868.76543450897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9844.8446601941741</v>
      </c>
      <c r="AX15" s="152"/>
      <c r="AY15" s="153"/>
      <c r="AZ15" s="42"/>
      <c r="BA15" s="102"/>
      <c r="BB15" s="103" t="s">
        <v>562</v>
      </c>
      <c r="BC15" s="42"/>
      <c r="BD15" s="149">
        <v>48000</v>
      </c>
      <c r="BE15" s="149">
        <v>12000</v>
      </c>
      <c r="BF15" s="149"/>
      <c r="BG15" s="92">
        <f t="shared" si="9"/>
        <v>60000</v>
      </c>
      <c r="BH15" s="147">
        <f>IF(LOWER(T15)="ILS",12,1)*BG15/VLOOKUP($T15,CPC_USDConversion_xlTbl[[Currency2]:[Units/1 USD]],2,FALSE)</f>
        <v>72944.735368993686</v>
      </c>
      <c r="BI15" s="154">
        <f>BH15/VLOOKUP($S15,'CP$'!$B$5:$D$74,2,FALSE)</f>
        <v>123450.47085877675</v>
      </c>
      <c r="BJ15" s="104">
        <v>40000</v>
      </c>
      <c r="BK15" s="104">
        <v>60000</v>
      </c>
      <c r="BL15" s="105">
        <f t="shared" si="10"/>
        <v>0.86090043569469099</v>
      </c>
      <c r="BM15" s="105">
        <f t="shared" si="11"/>
        <v>0.13909956430530898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5</v>
      </c>
      <c r="BT15" s="91">
        <v>5</v>
      </c>
      <c r="BU15" s="91">
        <f>Q65</f>
        <v>0</v>
      </c>
      <c r="BV15" s="91"/>
      <c r="BW15" s="91"/>
      <c r="BX15" s="91"/>
      <c r="BY15" s="91"/>
      <c r="BZ15" s="91" t="s">
        <v>563</v>
      </c>
      <c r="CA15" s="106" t="s">
        <v>601</v>
      </c>
      <c r="CB15" s="101">
        <v>1</v>
      </c>
      <c r="CC15" s="107">
        <f t="shared" si="16"/>
        <v>1</v>
      </c>
      <c r="CD15" s="107"/>
      <c r="CE15" s="152">
        <v>11253.68</v>
      </c>
      <c r="CF15" s="68"/>
      <c r="CG15" s="149">
        <v>61858.536585365859</v>
      </c>
      <c r="CH15" s="147">
        <f>IF(LOWER(T15)="ILS",12,1)*CG15/VLOOKUP($T15,CPC_USDConversion_xlTbl[[Currency2]:[Units/1 USD]],2,FALSE)</f>
        <v>75204.243025545453</v>
      </c>
      <c r="CI15" s="155">
        <f t="shared" si="17"/>
        <v>102736.02842764861</v>
      </c>
      <c r="CJ15" s="155">
        <f t="shared" si="18"/>
        <v>27531.785402103153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IF(CN65=0,0,AF65)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AT65</f>
        <v>0</v>
      </c>
      <c r="CU15" s="157"/>
      <c r="CV15" s="108">
        <f t="shared" si="24"/>
        <v>0</v>
      </c>
      <c r="CW15" s="108">
        <f t="shared" si="25"/>
        <v>0</v>
      </c>
      <c r="CX15" s="42">
        <f>IF(AY65&gt;0,1,0)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118800</v>
      </c>
      <c r="C16" s="87">
        <v>65011</v>
      </c>
      <c r="D16" s="87">
        <v>99891</v>
      </c>
      <c r="E16" s="88" t="s">
        <v>735</v>
      </c>
      <c r="F16" s="112" t="s">
        <v>567</v>
      </c>
      <c r="G16" s="87" t="s">
        <v>729</v>
      </c>
      <c r="H16" s="87" t="s">
        <v>726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42522</v>
      </c>
      <c r="P16" s="90">
        <f t="shared" si="1"/>
        <v>4.5863013698630137</v>
      </c>
      <c r="Q16" s="91" t="str">
        <f t="shared" ca="1" si="2"/>
        <v/>
      </c>
      <c r="R16" s="42"/>
      <c r="S16" s="92" t="s">
        <v>399</v>
      </c>
      <c r="T16" s="92" t="s">
        <v>22</v>
      </c>
      <c r="U16" s="92">
        <v>83000</v>
      </c>
      <c r="V16" s="92">
        <v>13663.63636363636</v>
      </c>
      <c r="W16" s="92"/>
      <c r="X16" s="92">
        <f t="shared" si="3"/>
        <v>96663.636363636353</v>
      </c>
      <c r="Y16" s="93" t="e">
        <f>VLOOKUP($B68,[12]Data!$B$12:$AV$5335,47,FALSE)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117518.38957250149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198886.19040020806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58683</v>
      </c>
      <c r="BE16" s="149">
        <v>12017</v>
      </c>
      <c r="BF16" s="149"/>
      <c r="BG16" s="92">
        <f t="shared" si="9"/>
        <v>70700</v>
      </c>
      <c r="BH16" s="147">
        <f>IF(LOWER(T16)="ILS",12,1)*BG16/VLOOKUP($T16,CPC_USDConversion_xlTbl[[Currency2]:[Units/1 USD]],2,FALSE)</f>
        <v>85953.213176464225</v>
      </c>
      <c r="BI16" s="154">
        <f>BH16/VLOOKUP($S16,'CP$'!$B$5:$D$74,2,FALSE)</f>
        <v>145465.80482859194</v>
      </c>
      <c r="BJ16" s="104">
        <v>70000</v>
      </c>
      <c r="BK16" s="104">
        <v>105000</v>
      </c>
      <c r="BL16" s="105">
        <f t="shared" si="10"/>
        <v>0.85864760650804106</v>
      </c>
      <c r="BM16" s="105">
        <f t="shared" si="11"/>
        <v>0.14135239349195897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3</v>
      </c>
      <c r="BT16" s="91">
        <v>5</v>
      </c>
      <c r="BU16" s="91">
        <f>Q68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34359.64</v>
      </c>
      <c r="CF16" s="68"/>
      <c r="CG16" s="149">
        <v>71907.317073170736</v>
      </c>
      <c r="CH16" s="147">
        <f>IF(LOWER(T16)="ILS",12,1)*CG16/VLOOKUP($T16,CPC_USDConversion_xlTbl[[Currency2]:[Units/1 USD]],2,FALSE)</f>
        <v>87421.003583279351</v>
      </c>
      <c r="CI16" s="155">
        <f t="shared" si="17"/>
        <v>117518.38957250149</v>
      </c>
      <c r="CJ16" s="155">
        <f t="shared" si="18"/>
        <v>30097.385989222137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IF(CN68=0,0,AF68)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AT68</f>
        <v>0</v>
      </c>
      <c r="CU16" s="157"/>
      <c r="CV16" s="108">
        <f t="shared" si="24"/>
        <v>0</v>
      </c>
      <c r="CW16" s="108">
        <f t="shared" si="25"/>
        <v>0</v>
      </c>
      <c r="CX16" s="42">
        <f>IF(AY68&gt;0,1,0)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130286</v>
      </c>
      <c r="C17" s="87">
        <v>112010</v>
      </c>
      <c r="D17" s="87">
        <v>62946</v>
      </c>
      <c r="E17" s="88" t="s">
        <v>736</v>
      </c>
      <c r="F17" s="112" t="s">
        <v>732</v>
      </c>
      <c r="G17" s="87" t="s">
        <v>729</v>
      </c>
      <c r="H17" s="87" t="s">
        <v>726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43023</v>
      </c>
      <c r="P17" s="90">
        <f t="shared" si="1"/>
        <v>3.2136986301369861</v>
      </c>
      <c r="Q17" s="91" t="str">
        <f t="shared" ca="1" si="2"/>
        <v/>
      </c>
      <c r="R17" s="42"/>
      <c r="S17" s="92" t="s">
        <v>399</v>
      </c>
      <c r="T17" s="92" t="s">
        <v>22</v>
      </c>
      <c r="U17" s="92">
        <v>76775</v>
      </c>
      <c r="V17" s="92">
        <v>12531.81818181818</v>
      </c>
      <c r="W17" s="92"/>
      <c r="X17" s="92">
        <f t="shared" si="3"/>
        <v>89306.818181818177</v>
      </c>
      <c r="Y17" s="93" t="e">
        <f>VLOOKUP($B71,[12]Data!$B$12:$AV$5335,47,FALSE)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108574.37031532601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183749.4792574103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14665.76699029126</v>
      </c>
      <c r="AX17" s="152"/>
      <c r="AY17" s="153"/>
      <c r="AZ17" s="42"/>
      <c r="BA17" s="102"/>
      <c r="BB17" s="103" t="s">
        <v>562</v>
      </c>
      <c r="BC17" s="42"/>
      <c r="BD17" s="149">
        <v>52000</v>
      </c>
      <c r="BE17" s="149">
        <v>13000</v>
      </c>
      <c r="BF17" s="149"/>
      <c r="BG17" s="92">
        <f t="shared" si="9"/>
        <v>65000</v>
      </c>
      <c r="BH17" s="147">
        <f>IF(LOWER(T17)="ILS",12,1)*BG17/VLOOKUP($T17,CPC_USDConversion_xlTbl[[Currency2]:[Units/1 USD]],2,FALSE)</f>
        <v>79023.463316409834</v>
      </c>
      <c r="BI17" s="154">
        <f>BH17/VLOOKUP($S17,'CP$'!$B$5:$D$74,2,FALSE)</f>
        <v>133738.01009700817</v>
      </c>
      <c r="BJ17" s="104">
        <v>50000</v>
      </c>
      <c r="BK17" s="104">
        <v>80000</v>
      </c>
      <c r="BL17" s="105">
        <f t="shared" si="10"/>
        <v>0.85967680366458843</v>
      </c>
      <c r="BM17" s="105">
        <f t="shared" si="11"/>
        <v>0.14032319633541163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4</v>
      </c>
      <c r="BS17" s="91">
        <v>4</v>
      </c>
      <c r="BT17" s="91">
        <v>5</v>
      </c>
      <c r="BU17" s="91">
        <f>Q71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>
        <v>24782.04</v>
      </c>
      <c r="CF17" s="68"/>
      <c r="CG17" s="149">
        <v>65834.14634146342</v>
      </c>
      <c r="CH17" s="147">
        <f>IF(LOWER(T17)="ILS",12,1)*CG17/VLOOKUP($T17,CPC_USDConversion_xlTbl[[Currency2]:[Units/1 USD]],2,FALSE)</f>
        <v>80037.573052027554</v>
      </c>
      <c r="CI17" s="155">
        <f t="shared" si="17"/>
        <v>108574.37031532601</v>
      </c>
      <c r="CJ17" s="155">
        <f t="shared" si="18"/>
        <v>28536.79726329846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IF(CN71=0,0,AF71)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AT71</f>
        <v>0</v>
      </c>
      <c r="CU17" s="157"/>
      <c r="CV17" s="108">
        <f t="shared" si="24"/>
        <v>0</v>
      </c>
      <c r="CW17" s="108">
        <f t="shared" si="25"/>
        <v>0</v>
      </c>
      <c r="CX17" s="42">
        <f>IF(AY71&gt;0,1,0)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104160</v>
      </c>
      <c r="C18" s="87">
        <v>106713</v>
      </c>
      <c r="D18" s="87">
        <v>53131</v>
      </c>
      <c r="E18" s="88" t="s">
        <v>737</v>
      </c>
      <c r="F18" s="112" t="s">
        <v>651</v>
      </c>
      <c r="G18" s="87" t="s">
        <v>729</v>
      </c>
      <c r="H18" s="87" t="s">
        <v>726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42933</v>
      </c>
      <c r="P18" s="90">
        <f t="shared" si="1"/>
        <v>3.4602739726027396</v>
      </c>
      <c r="Q18" s="91" t="str">
        <f t="shared" ca="1" si="2"/>
        <v/>
      </c>
      <c r="R18" s="42"/>
      <c r="S18" s="92" t="s">
        <v>395</v>
      </c>
      <c r="T18" s="92" t="s">
        <v>22</v>
      </c>
      <c r="U18" s="92">
        <v>94500</v>
      </c>
      <c r="V18" s="92">
        <v>15754.54545454545</v>
      </c>
      <c r="W18" s="92"/>
      <c r="X18" s="92">
        <f t="shared" si="3"/>
        <v>110254.54545454546</v>
      </c>
      <c r="Y18" s="93" t="e">
        <f>VLOOKUP($B72,[12]Data!$B$12:$AV$5335,47,FALSE)</f>
        <v>#N/A</v>
      </c>
      <c r="Z18" s="93" t="e">
        <f>VLOOKUP($B72,[12]Data!$B$12:$AV$5335,41,FALSE)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134041.47735684173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249629.23213582387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14665.76699029126</v>
      </c>
      <c r="AX18" s="152"/>
      <c r="AY18" s="153"/>
      <c r="AZ18" s="42"/>
      <c r="BA18" s="102" t="s">
        <v>738</v>
      </c>
      <c r="BB18" s="103" t="s">
        <v>562</v>
      </c>
      <c r="BC18" s="42"/>
      <c r="BD18" s="149">
        <v>56000</v>
      </c>
      <c r="BE18" s="149">
        <v>14000</v>
      </c>
      <c r="BF18" s="149"/>
      <c r="BG18" s="92">
        <f t="shared" si="9"/>
        <v>70000</v>
      </c>
      <c r="BH18" s="147">
        <f>IF(LOWER(T18)="ILS",12,1)*BG18/VLOOKUP($T18,CPC_USDConversion_xlTbl[[Currency2]:[Units/1 USD]],2,FALSE)</f>
        <v>85102.191263825967</v>
      </c>
      <c r="BI18" s="154">
        <f>BH18/VLOOKUP($S18,'CP$'!$B$5:$D$74,2,FALSE)</f>
        <v>158488.21631314675</v>
      </c>
      <c r="BJ18" s="104">
        <v>60000</v>
      </c>
      <c r="BK18" s="104">
        <v>85000</v>
      </c>
      <c r="BL18" s="105">
        <f t="shared" si="10"/>
        <v>0.85710751978891819</v>
      </c>
      <c r="BM18" s="105">
        <f t="shared" si="11"/>
        <v>0.14289248021108175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3</v>
      </c>
      <c r="BT18" s="91">
        <v>5</v>
      </c>
      <c r="BU18" s="91">
        <f>Q72</f>
        <v>0</v>
      </c>
      <c r="BV18" s="91"/>
      <c r="BW18" s="91"/>
      <c r="BX18" s="91"/>
      <c r="BY18" s="91"/>
      <c r="BZ18" s="91" t="s">
        <v>563</v>
      </c>
      <c r="CA18" s="106" t="s">
        <v>564</v>
      </c>
      <c r="CB18" s="101">
        <v>1</v>
      </c>
      <c r="CC18" s="107">
        <f t="shared" si="16"/>
        <v>1</v>
      </c>
      <c r="CD18" s="107"/>
      <c r="CE18" s="152">
        <v>32683.56</v>
      </c>
      <c r="CF18" s="68"/>
      <c r="CG18" s="149">
        <v>73370.731707317085</v>
      </c>
      <c r="CH18" s="147">
        <f>IF(LOWER(T18)="ILS",12,1)*CG18/VLOOKUP($T18,CPC_USDConversion_xlTbl[[Currency2]:[Units/1 USD]],2,FALSE)</f>
        <v>89200.143470327981</v>
      </c>
      <c r="CI18" s="155">
        <f t="shared" si="17"/>
        <v>134041.47735684173</v>
      </c>
      <c r="CJ18" s="155">
        <f t="shared" si="18"/>
        <v>44841.333886513748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IF(CN72=0,0,AF72)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AT72</f>
        <v>0</v>
      </c>
      <c r="CU18" s="157"/>
      <c r="CV18" s="108">
        <f t="shared" si="24"/>
        <v>0</v>
      </c>
      <c r="CW18" s="108">
        <f t="shared" si="25"/>
        <v>0</v>
      </c>
      <c r="CX18" s="42">
        <f>IF(AY72&gt;0,1,0)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118986</v>
      </c>
      <c r="C19" s="87">
        <v>60432</v>
      </c>
      <c r="D19" s="87">
        <v>66234</v>
      </c>
      <c r="E19" s="88" t="s">
        <v>739</v>
      </c>
      <c r="F19" s="112" t="s">
        <v>732</v>
      </c>
      <c r="G19" s="87" t="s">
        <v>729</v>
      </c>
      <c r="H19" s="87" t="s">
        <v>726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43636</v>
      </c>
      <c r="P19" s="90">
        <f t="shared" si="1"/>
        <v>1.5342465753424657</v>
      </c>
      <c r="Q19" s="91" t="str">
        <f t="shared" ca="1" si="2"/>
        <v/>
      </c>
      <c r="R19" s="42"/>
      <c r="S19" s="92" t="s">
        <v>399</v>
      </c>
      <c r="T19" s="92" t="s">
        <v>22</v>
      </c>
      <c r="U19" s="92">
        <v>101200</v>
      </c>
      <c r="V19" s="92">
        <v>16972.727272727268</v>
      </c>
      <c r="W19" s="92"/>
      <c r="X19" s="92">
        <f t="shared" si="3"/>
        <v>118172.72727272726</v>
      </c>
      <c r="Y19" s="93" t="e">
        <f>VLOOKUP($B276,[12]Data!$B$12:$AV$5335,47,FALSE)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143667.97197902255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243141.31374139982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72000</v>
      </c>
      <c r="BE19" s="149">
        <v>18000</v>
      </c>
      <c r="BF19" s="149"/>
      <c r="BG19" s="92">
        <f t="shared" si="9"/>
        <v>90000</v>
      </c>
      <c r="BH19" s="147">
        <f>IF(LOWER(T19)="ILS",12,1)*BG19/VLOOKUP($T19,CPC_USDConversion_xlTbl[[Currency2]:[Units/1 USD]],2,FALSE)</f>
        <v>109417.10305349053</v>
      </c>
      <c r="BI19" s="154">
        <f>BH19/VLOOKUP($S19,'CP$'!$B$5:$D$74,2,FALSE)</f>
        <v>185175.70628816512</v>
      </c>
      <c r="BJ19" s="104">
        <v>70000</v>
      </c>
      <c r="BK19" s="104">
        <v>105000</v>
      </c>
      <c r="BL19" s="105">
        <f t="shared" si="10"/>
        <v>0.85637356719747681</v>
      </c>
      <c r="BM19" s="105">
        <f t="shared" si="11"/>
        <v>0.14362643280252324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>
        <v>3</v>
      </c>
      <c r="BT19" s="91">
        <v>4</v>
      </c>
      <c r="BU19" s="91">
        <f>Q276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/>
      <c r="CF19" s="68"/>
      <c r="CG19" s="149">
        <v>89663.414634146349</v>
      </c>
      <c r="CH19" s="147">
        <f>IF(LOWER(T19)="ILS",12,1)*CG19/VLOOKUP($T19,CPC_USDConversion_xlTbl[[Currency2]:[Units/1 USD]],2,FALSE)</f>
        <v>109007.90087946935</v>
      </c>
      <c r="CI19" s="155">
        <f t="shared" si="17"/>
        <v>143667.97197902255</v>
      </c>
      <c r="CJ19" s="155">
        <f t="shared" si="18"/>
        <v>34660.071099553199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IF(CN276=0,0,AF276)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AT276</f>
        <v>0</v>
      </c>
      <c r="CU19" s="157"/>
      <c r="CV19" s="108">
        <f t="shared" si="24"/>
        <v>0</v>
      </c>
      <c r="CW19" s="108">
        <f t="shared" si="25"/>
        <v>0</v>
      </c>
      <c r="CX19" s="42">
        <f>IF(AY276&gt;0,1,0)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109235</v>
      </c>
      <c r="C20" s="87">
        <v>52566</v>
      </c>
      <c r="D20" s="87">
        <v>114111</v>
      </c>
      <c r="E20" s="88" t="s">
        <v>740</v>
      </c>
      <c r="F20" s="112" t="s">
        <v>732</v>
      </c>
      <c r="G20" s="87" t="s">
        <v>729</v>
      </c>
      <c r="H20" s="87" t="s">
        <v>726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E51</v>
      </c>
      <c r="O20" s="146">
        <v>42614</v>
      </c>
      <c r="P20" s="90">
        <f t="shared" si="1"/>
        <v>4.3342465753424655</v>
      </c>
      <c r="Q20" s="91" t="str">
        <f t="shared" ca="1" si="2"/>
        <v/>
      </c>
      <c r="R20" s="42"/>
      <c r="S20" s="92" t="s">
        <v>399</v>
      </c>
      <c r="T20" s="92" t="s">
        <v>22</v>
      </c>
      <c r="U20" s="92">
        <v>77875</v>
      </c>
      <c r="V20" s="92">
        <v>12663.63636363636</v>
      </c>
      <c r="W20" s="92"/>
      <c r="X20" s="92">
        <f t="shared" si="3"/>
        <v>90538.636363636353</v>
      </c>
      <c r="Y20" s="93" t="e">
        <f>VLOOKUP($B284,[12]Data!$B$12:$AV$5335,47,FALSE)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110071.94783691672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186283.95483337459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14665.76699029126</v>
      </c>
      <c r="AX20" s="152"/>
      <c r="AY20" s="153"/>
      <c r="AZ20" s="42"/>
      <c r="BA20" s="102"/>
      <c r="BB20" s="103" t="s">
        <v>562</v>
      </c>
      <c r="BC20" s="42"/>
      <c r="BD20" s="149">
        <v>51200</v>
      </c>
      <c r="BE20" s="149">
        <v>12800</v>
      </c>
      <c r="BF20" s="149"/>
      <c r="BG20" s="92">
        <f t="shared" si="9"/>
        <v>64000</v>
      </c>
      <c r="BH20" s="147">
        <f>IF(LOWER(T20)="ILS",12,1)*BG20/VLOOKUP($T20,CPC_USDConversion_xlTbl[[Currency2]:[Units/1 USD]],2,FALSE)</f>
        <v>77807.717726926596</v>
      </c>
      <c r="BI20" s="154">
        <f>BH20/VLOOKUP($S20,'CP$'!$B$5:$D$74,2,FALSE)</f>
        <v>131680.50224936186</v>
      </c>
      <c r="BJ20" s="104">
        <v>50000</v>
      </c>
      <c r="BK20" s="104">
        <v>80000</v>
      </c>
      <c r="BL20" s="105">
        <f t="shared" si="10"/>
        <v>0.86013002987172738</v>
      </c>
      <c r="BM20" s="105">
        <f t="shared" si="11"/>
        <v>0.13986997012827268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2</v>
      </c>
      <c r="BS20" s="91">
        <v>3</v>
      </c>
      <c r="BT20" s="91">
        <v>4</v>
      </c>
      <c r="BU20" s="91">
        <f>Q284</f>
        <v>0</v>
      </c>
      <c r="BV20" s="91"/>
      <c r="BW20" s="91"/>
      <c r="BX20" s="91"/>
      <c r="BY20" s="91"/>
      <c r="BZ20" s="91" t="s">
        <v>563</v>
      </c>
      <c r="CA20" s="106" t="s">
        <v>568</v>
      </c>
      <c r="CB20" s="101">
        <v>1</v>
      </c>
      <c r="CC20" s="107">
        <f t="shared" si="16"/>
        <v>1</v>
      </c>
      <c r="CD20" s="107"/>
      <c r="CE20" s="152">
        <v>41782.28</v>
      </c>
      <c r="CF20" s="68"/>
      <c r="CG20" s="149">
        <v>66834.14634146342</v>
      </c>
      <c r="CH20" s="147">
        <f>IF(LOWER(T20)="ILS",12,1)*CG20/VLOOKUP($T20,CPC_USDConversion_xlTbl[[Currency2]:[Units/1 USD]],2,FALSE)</f>
        <v>81253.318641510778</v>
      </c>
      <c r="CI20" s="155">
        <f t="shared" si="17"/>
        <v>110071.94783691672</v>
      </c>
      <c r="CJ20" s="155">
        <f t="shared" si="18"/>
        <v>28818.629195405942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IF(CN284=0,0,AF284)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AT284</f>
        <v>0</v>
      </c>
      <c r="CU20" s="157"/>
      <c r="CV20" s="108">
        <f t="shared" si="24"/>
        <v>0</v>
      </c>
      <c r="CW20" s="108">
        <f t="shared" si="25"/>
        <v>0</v>
      </c>
      <c r="CX20" s="42">
        <f>IF(AY284&gt;0,1,0)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137517</v>
      </c>
      <c r="C21" s="87">
        <v>80244</v>
      </c>
      <c r="D21" s="87">
        <v>36684</v>
      </c>
      <c r="E21" s="88" t="s">
        <v>741</v>
      </c>
      <c r="F21" s="112" t="s">
        <v>567</v>
      </c>
      <c r="G21" s="87" t="s">
        <v>725</v>
      </c>
      <c r="H21" s="87" t="s">
        <v>726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E51</v>
      </c>
      <c r="O21" s="146">
        <v>43527</v>
      </c>
      <c r="P21" s="90">
        <f t="shared" si="1"/>
        <v>1.832876712328767</v>
      </c>
      <c r="Q21" s="91" t="str">
        <f t="shared" ca="1" si="2"/>
        <v/>
      </c>
      <c r="R21" s="42"/>
      <c r="S21" s="92" t="s">
        <v>395</v>
      </c>
      <c r="T21" s="92" t="s">
        <v>22</v>
      </c>
      <c r="U21" s="92">
        <v>70500</v>
      </c>
      <c r="V21" s="92">
        <v>11390.90909090909</v>
      </c>
      <c r="W21" s="92"/>
      <c r="X21" s="92">
        <f t="shared" si="3"/>
        <v>81890.909090909088</v>
      </c>
      <c r="Y21" s="93" t="e">
        <f>VLOOKUP($B285,[12]Data!$B$12:$AV$5335,47,FALSE)</f>
        <v>#N/A</v>
      </c>
      <c r="Z21" s="93" t="e">
        <f>VLOOKUP($B285,[12]Data!$B$12:$AV$5335,41,FALSE)</f>
        <v>#N/A</v>
      </c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99558.511546044712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185410.63020114624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9844.8446601941741</v>
      </c>
      <c r="AX21" s="152"/>
      <c r="AY21" s="153"/>
      <c r="AZ21" s="42"/>
      <c r="BA21" s="102" t="s">
        <v>742</v>
      </c>
      <c r="BB21" s="103" t="s">
        <v>562</v>
      </c>
      <c r="BC21" s="42"/>
      <c r="BD21" s="149">
        <v>33000</v>
      </c>
      <c r="BE21" s="149">
        <v>4000</v>
      </c>
      <c r="BF21" s="149"/>
      <c r="BG21" s="92">
        <f t="shared" si="9"/>
        <v>37000</v>
      </c>
      <c r="BH21" s="147">
        <f>IF(LOWER(T21)="ILS",12,1)*BG21/VLOOKUP($T21,CPC_USDConversion_xlTbl[[Currency2]:[Units/1 USD]],2,FALSE)</f>
        <v>44982.586810879438</v>
      </c>
      <c r="BI21" s="154">
        <f>BH21/VLOOKUP($S21,'CP$'!$B$5:$D$74,2,FALSE)</f>
        <v>83772.34290837757</v>
      </c>
      <c r="BJ21" s="104">
        <v>50000</v>
      </c>
      <c r="BK21" s="104">
        <v>70000</v>
      </c>
      <c r="BL21" s="105">
        <f t="shared" si="10"/>
        <v>0.86090142095914746</v>
      </c>
      <c r="BM21" s="105">
        <f t="shared" si="11"/>
        <v>0.13909857904085257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4</v>
      </c>
      <c r="BT21" s="91">
        <v>4</v>
      </c>
      <c r="BU21" s="91">
        <f>Q285</f>
        <v>0</v>
      </c>
      <c r="BV21" s="91"/>
      <c r="BW21" s="91"/>
      <c r="BX21" s="91"/>
      <c r="BY21" s="91"/>
      <c r="BZ21" s="91" t="s">
        <v>563</v>
      </c>
      <c r="CA21" s="106" t="s">
        <v>568</v>
      </c>
      <c r="CB21" s="101">
        <v>1</v>
      </c>
      <c r="CC21" s="107">
        <f t="shared" si="16"/>
        <v>1</v>
      </c>
      <c r="CD21" s="107"/>
      <c r="CE21" s="152">
        <v>11253.68</v>
      </c>
      <c r="CF21" s="68"/>
      <c r="CG21" s="149">
        <v>44102.439024390253</v>
      </c>
      <c r="CH21" s="147">
        <f>IF(LOWER(T21)="ILS",12,1)*CG21/VLOOKUP($T21,CPC_USDConversion_xlTbl[[Currency2]:[Units/1 USD]],2,FALSE)</f>
        <v>53617.345729355453</v>
      </c>
      <c r="CI21" s="155">
        <f t="shared" si="17"/>
        <v>99558.511546044712</v>
      </c>
      <c r="CJ21" s="155">
        <f t="shared" si="18"/>
        <v>45941.165816689259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IF(CN285=0,0,AF285)</f>
        <v>0</v>
      </c>
      <c r="CQ21" s="110" t="s">
        <v>588</v>
      </c>
      <c r="CR21" s="155">
        <f>AM21/VLOOKUP(T21,'USD Converstion'!$C$7:$D$174,2,FALSE)</f>
        <v>0</v>
      </c>
      <c r="CS21" s="156">
        <f t="shared" si="23"/>
        <v>0</v>
      </c>
      <c r="CT21" s="152">
        <f>AT285</f>
        <v>0</v>
      </c>
      <c r="CU21" s="157"/>
      <c r="CV21" s="108">
        <f t="shared" si="24"/>
        <v>0</v>
      </c>
      <c r="CW21" s="108">
        <f t="shared" si="25"/>
        <v>0</v>
      </c>
      <c r="CX21" s="42">
        <f>IF(AY285&gt;0,1,0)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112889</v>
      </c>
      <c r="C22" s="87">
        <v>92219</v>
      </c>
      <c r="D22" s="87">
        <v>50777</v>
      </c>
      <c r="E22" s="88" t="s">
        <v>743</v>
      </c>
      <c r="F22" s="112" t="s">
        <v>744</v>
      </c>
      <c r="G22" s="87" t="s">
        <v>729</v>
      </c>
      <c r="H22" s="87" t="s">
        <v>726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41813</v>
      </c>
      <c r="P22" s="90">
        <f t="shared" si="1"/>
        <v>6.5287671232876709</v>
      </c>
      <c r="Q22" s="91" t="str">
        <f t="shared" ca="1" si="2"/>
        <v/>
      </c>
      <c r="R22" s="42"/>
      <c r="S22" s="92" t="s">
        <v>399</v>
      </c>
      <c r="T22" s="92" t="s">
        <v>22</v>
      </c>
      <c r="U22" s="92">
        <v>114000</v>
      </c>
      <c r="V22" s="92">
        <v>19300</v>
      </c>
      <c r="W22" s="92"/>
      <c r="X22" s="92">
        <f t="shared" si="3"/>
        <v>133300</v>
      </c>
      <c r="Y22" s="93" t="e">
        <f>VLOOKUP($B289,[12]Data!$B$12:$AV$5335,47,FALSE)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162058.88707811432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274265.79609124904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19589.26213592233</v>
      </c>
      <c r="AX22" s="152"/>
      <c r="AY22" s="153"/>
      <c r="AZ22" s="42"/>
      <c r="BA22" s="102" t="s">
        <v>745</v>
      </c>
      <c r="BB22" s="103" t="s">
        <v>562</v>
      </c>
      <c r="BC22" s="42"/>
      <c r="BD22" s="149">
        <v>80000</v>
      </c>
      <c r="BE22" s="149">
        <v>20000</v>
      </c>
      <c r="BF22" s="149"/>
      <c r="BG22" s="92">
        <f t="shared" si="9"/>
        <v>100000</v>
      </c>
      <c r="BH22" s="147">
        <f>IF(LOWER(T22)="ILS",12,1)*BG22/VLOOKUP($T22,CPC_USDConversion_xlTbl[[Currency2]:[Units/1 USD]],2,FALSE)</f>
        <v>121574.55894832281</v>
      </c>
      <c r="BI22" s="154">
        <f>BH22/VLOOKUP($S22,'CP$'!$B$5:$D$74,2,FALSE)</f>
        <v>205750.78476462793</v>
      </c>
      <c r="BJ22" s="104">
        <v>90000</v>
      </c>
      <c r="BK22" s="104">
        <v>130000</v>
      </c>
      <c r="BL22" s="105">
        <f t="shared" si="10"/>
        <v>0.85521380345086273</v>
      </c>
      <c r="BM22" s="105">
        <f t="shared" si="11"/>
        <v>0.1447861965491373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4</v>
      </c>
      <c r="BT22" s="91">
        <v>4</v>
      </c>
      <c r="BU22" s="91">
        <f>Q289</f>
        <v>0</v>
      </c>
      <c r="BV22" s="91"/>
      <c r="BW22" s="91"/>
      <c r="BX22" s="91"/>
      <c r="BY22" s="91"/>
      <c r="BZ22" s="91" t="s">
        <v>563</v>
      </c>
      <c r="CA22" s="106" t="s">
        <v>564</v>
      </c>
      <c r="CB22" s="101">
        <v>1</v>
      </c>
      <c r="CC22" s="107">
        <f t="shared" si="16"/>
        <v>1</v>
      </c>
      <c r="CD22" s="107"/>
      <c r="CE22" s="152">
        <v>42021.72</v>
      </c>
      <c r="CF22" s="68"/>
      <c r="CG22" s="149">
        <v>102151.21951219509</v>
      </c>
      <c r="CH22" s="147">
        <f>IF(LOWER(T22)="ILS",12,1)*CG22/VLOOKUP($T22,CPC_USDConversion_xlTbl[[Currency2]:[Units/1 USD]],2,FALSE)</f>
        <v>124189.89458228427</v>
      </c>
      <c r="CI22" s="155">
        <f t="shared" si="17"/>
        <v>162058.88707811432</v>
      </c>
      <c r="CJ22" s="155">
        <f t="shared" si="18"/>
        <v>37868.992495830054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IF(CN289=0,0,AF289)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AT289</f>
        <v>0</v>
      </c>
      <c r="CU22" s="157"/>
      <c r="CV22" s="108">
        <f t="shared" si="24"/>
        <v>0</v>
      </c>
      <c r="CW22" s="108">
        <f t="shared" si="25"/>
        <v>0</v>
      </c>
      <c r="CX22" s="42">
        <f>IF(AY289&gt;0,1,0)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134932</v>
      </c>
      <c r="C23" s="87">
        <v>48385</v>
      </c>
      <c r="D23" s="87">
        <v>109637</v>
      </c>
      <c r="E23" s="88" t="s">
        <v>746</v>
      </c>
      <c r="F23" s="112" t="s">
        <v>567</v>
      </c>
      <c r="G23" s="87" t="s">
        <v>729</v>
      </c>
      <c r="H23" s="87" t="s">
        <v>726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43682</v>
      </c>
      <c r="P23" s="90">
        <f t="shared" si="1"/>
        <v>1.4082191780821918</v>
      </c>
      <c r="Q23" s="91" t="str">
        <f t="shared" ca="1" si="2"/>
        <v/>
      </c>
      <c r="R23" s="42"/>
      <c r="S23" s="92" t="s">
        <v>399</v>
      </c>
      <c r="T23" s="92" t="s">
        <v>22</v>
      </c>
      <c r="U23" s="92">
        <v>101200</v>
      </c>
      <c r="V23" s="92">
        <v>16972.727272727268</v>
      </c>
      <c r="W23" s="92"/>
      <c r="X23" s="92">
        <f t="shared" si="3"/>
        <v>118172.72727272726</v>
      </c>
      <c r="Y23" s="93" t="e">
        <f>VLOOKUP($B291,[12]Data!$B$12:$AV$5335,47,FALSE)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143667.97197902255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243141.31374139982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 t="s">
        <v>747</v>
      </c>
      <c r="BB23" s="103" t="s">
        <v>562</v>
      </c>
      <c r="BC23" s="42"/>
      <c r="BD23" s="149">
        <v>72000</v>
      </c>
      <c r="BE23" s="149">
        <v>18000</v>
      </c>
      <c r="BF23" s="149"/>
      <c r="BG23" s="92">
        <f t="shared" si="9"/>
        <v>90000</v>
      </c>
      <c r="BH23" s="147">
        <f>IF(LOWER(T23)="ILS",12,1)*BG23/VLOOKUP($T23,CPC_USDConversion_xlTbl[[Currency2]:[Units/1 USD]],2,FALSE)</f>
        <v>109417.10305349053</v>
      </c>
      <c r="BI23" s="154">
        <f>BH23/VLOOKUP($S23,'CP$'!$B$5:$D$74,2,FALSE)</f>
        <v>185175.70628816512</v>
      </c>
      <c r="BJ23" s="104">
        <v>70000</v>
      </c>
      <c r="BK23" s="104">
        <v>105000</v>
      </c>
      <c r="BL23" s="105">
        <f t="shared" si="10"/>
        <v>0.85637356719747681</v>
      </c>
      <c r="BM23" s="105">
        <f t="shared" si="11"/>
        <v>0.14362643280252324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/>
      <c r="BS23" s="91">
        <v>3</v>
      </c>
      <c r="BT23" s="91">
        <v>4</v>
      </c>
      <c r="BU23" s="91">
        <f>Q291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/>
      <c r="CF23" s="68"/>
      <c r="CG23" s="149">
        <v>89663.414634146349</v>
      </c>
      <c r="CH23" s="147">
        <f>IF(LOWER(T23)="ILS",12,1)*CG23/VLOOKUP($T23,CPC_USDConversion_xlTbl[[Currency2]:[Units/1 USD]],2,FALSE)</f>
        <v>109007.90087946935</v>
      </c>
      <c r="CI23" s="155">
        <f t="shared" si="17"/>
        <v>143667.97197902255</v>
      </c>
      <c r="CJ23" s="155">
        <f t="shared" si="18"/>
        <v>34660.071099553199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IF(CN291=0,0,AF291)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AT291</f>
        <v>0</v>
      </c>
      <c r="CU23" s="157"/>
      <c r="CV23" s="108">
        <f t="shared" si="24"/>
        <v>0</v>
      </c>
      <c r="CW23" s="108">
        <f t="shared" si="25"/>
        <v>0</v>
      </c>
      <c r="CX23" s="42">
        <f>IF(AY291&gt;0,1,0)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134659</v>
      </c>
      <c r="C24" s="87">
        <v>32243</v>
      </c>
      <c r="D24" s="87">
        <v>57086</v>
      </c>
      <c r="E24" s="88" t="s">
        <v>748</v>
      </c>
      <c r="F24" s="112" t="s">
        <v>567</v>
      </c>
      <c r="G24" s="87" t="s">
        <v>729</v>
      </c>
      <c r="H24" s="87" t="s">
        <v>726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43831</v>
      </c>
      <c r="P24" s="90">
        <f t="shared" si="1"/>
        <v>1</v>
      </c>
      <c r="Q24" s="91" t="str">
        <f t="shared" ca="1" si="2"/>
        <v/>
      </c>
      <c r="R24" s="42"/>
      <c r="S24" s="92" t="s">
        <v>389</v>
      </c>
      <c r="T24" s="92" t="s">
        <v>22</v>
      </c>
      <c r="U24" s="92">
        <v>104500</v>
      </c>
      <c r="V24" s="92">
        <v>17572.727272727268</v>
      </c>
      <c r="W24" s="92"/>
      <c r="X24" s="92">
        <f t="shared" si="3"/>
        <v>122072.72727272726</v>
      </c>
      <c r="Y24" s="93" t="e">
        <f>VLOOKUP($B295,[12]Data!$B$12:$AV$5335,47,FALSE)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148409.37977800716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225799.5124111012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/>
      <c r="BB24" s="103" t="s">
        <v>562</v>
      </c>
      <c r="BC24" s="42"/>
      <c r="BD24" s="149">
        <v>76000</v>
      </c>
      <c r="BE24" s="149">
        <v>19000</v>
      </c>
      <c r="BF24" s="149"/>
      <c r="BG24" s="92">
        <f t="shared" si="9"/>
        <v>95000</v>
      </c>
      <c r="BH24" s="147">
        <f>IF(LOWER(T24)="ILS",12,1)*BG24/VLOOKUP($T24,CPC_USDConversion_xlTbl[[Currency2]:[Units/1 USD]],2,FALSE)</f>
        <v>115495.83100090668</v>
      </c>
      <c r="BI24" s="154">
        <f>BH24/VLOOKUP($S24,'CP$'!$B$5:$D$74,2,FALSE)</f>
        <v>175722.73642359304</v>
      </c>
      <c r="BJ24" s="104">
        <v>85000</v>
      </c>
      <c r="BK24" s="104">
        <v>130000</v>
      </c>
      <c r="BL24" s="105">
        <f t="shared" si="10"/>
        <v>0.85604706583258872</v>
      </c>
      <c r="BM24" s="105">
        <f t="shared" si="11"/>
        <v>0.14395293416741137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/>
      <c r="BS24" s="91"/>
      <c r="BT24" s="91">
        <v>4</v>
      </c>
      <c r="BU24" s="91">
        <f>Q295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/>
      <c r="CF24" s="68"/>
      <c r="CG24" s="149">
        <v>92882.926829268297</v>
      </c>
      <c r="CH24" s="147">
        <f>IF(LOWER(T24)="ILS",12,1)*CG24/VLOOKUP($T24,CPC_USDConversion_xlTbl[[Currency2]:[Units/1 USD]],2,FALSE)</f>
        <v>112922.00863097633</v>
      </c>
      <c r="CI24" s="155">
        <f t="shared" si="17"/>
        <v>148409.37977800716</v>
      </c>
      <c r="CJ24" s="155">
        <f t="shared" si="18"/>
        <v>35487.371147030834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IF(CN295=0,0,AF295)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AT295</f>
        <v>0</v>
      </c>
      <c r="CU24" s="157"/>
      <c r="CV24" s="108">
        <f t="shared" si="24"/>
        <v>0</v>
      </c>
      <c r="CW24" s="108">
        <f t="shared" si="25"/>
        <v>0</v>
      </c>
      <c r="CX24" s="42">
        <f>IF(AY295&gt;0,1,0)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115105</v>
      </c>
      <c r="C25" s="87">
        <v>81644</v>
      </c>
      <c r="D25" s="87"/>
      <c r="E25" s="88" t="s">
        <v>749</v>
      </c>
      <c r="F25" s="112" t="s">
        <v>750</v>
      </c>
      <c r="G25" s="87" t="s">
        <v>729</v>
      </c>
      <c r="H25" s="87" t="s">
        <v>726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36894</v>
      </c>
      <c r="P25" s="90">
        <f t="shared" si="1"/>
        <v>20.005479452054793</v>
      </c>
      <c r="Q25" s="91" t="str">
        <f t="shared" ca="1" si="2"/>
        <v/>
      </c>
      <c r="R25" s="42"/>
      <c r="S25" s="92" t="s">
        <v>399</v>
      </c>
      <c r="T25" s="92" t="s">
        <v>22</v>
      </c>
      <c r="U25" s="92">
        <v>139500</v>
      </c>
      <c r="V25" s="92">
        <v>23936.36363636364</v>
      </c>
      <c r="W25" s="92"/>
      <c r="X25" s="92">
        <f t="shared" si="3"/>
        <v>163436.36363636365</v>
      </c>
      <c r="Y25" s="93" t="e">
        <f>VLOOKUP($B298,[12]Data!$B$12:$AV$5335,47,FALSE)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198697.03825208615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336271.60077258915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/>
      <c r="BB25" s="103" t="s">
        <v>562</v>
      </c>
      <c r="BC25" s="42"/>
      <c r="BD25" s="149">
        <v>101600</v>
      </c>
      <c r="BE25" s="149">
        <v>25400</v>
      </c>
      <c r="BF25" s="149"/>
      <c r="BG25" s="92">
        <f t="shared" si="9"/>
        <v>127000</v>
      </c>
      <c r="BH25" s="147">
        <f>IF(LOWER(T25)="ILS",12,1)*BG25/VLOOKUP($T25,CPC_USDConversion_xlTbl[[Currency2]:[Units/1 USD]],2,FALSE)</f>
        <v>154399.68986436998</v>
      </c>
      <c r="BI25" s="154">
        <f>BH25/VLOOKUP($S25,'CP$'!$B$5:$D$74,2,FALSE)</f>
        <v>261303.49665107747</v>
      </c>
      <c r="BJ25" s="104">
        <v>90000</v>
      </c>
      <c r="BK25" s="104">
        <v>130000</v>
      </c>
      <c r="BL25" s="105">
        <f t="shared" si="10"/>
        <v>0.85354321949048828</v>
      </c>
      <c r="BM25" s="105">
        <f t="shared" si="11"/>
        <v>0.14645678050951164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4</v>
      </c>
      <c r="BU25" s="91">
        <f>Q298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60817.760000000002</v>
      </c>
      <c r="CF25" s="68"/>
      <c r="CG25" s="149">
        <v>127029.2682926829</v>
      </c>
      <c r="CH25" s="147">
        <f>IF(LOWER(T25)="ILS",12,1)*CG25/VLOOKUP($T25,CPC_USDConversion_xlTbl[[Currency2]:[Units/1 USD]],2,FALSE)</f>
        <v>154435.27266211092</v>
      </c>
      <c r="CI25" s="155">
        <f t="shared" si="17"/>
        <v>198697.03825208615</v>
      </c>
      <c r="CJ25" s="155">
        <f t="shared" si="18"/>
        <v>44261.765589975228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IF(CN298=0,0,AF298)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AT298</f>
        <v>0</v>
      </c>
      <c r="CU25" s="157"/>
      <c r="CV25" s="108">
        <f t="shared" si="24"/>
        <v>0</v>
      </c>
      <c r="CW25" s="108">
        <f t="shared" si="25"/>
        <v>0</v>
      </c>
      <c r="CX25" s="42">
        <f>IF(AY298&gt;0,1,0)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134550</v>
      </c>
      <c r="C26" s="87">
        <v>28026</v>
      </c>
      <c r="D26" s="87">
        <v>109998</v>
      </c>
      <c r="E26" s="88" t="s">
        <v>751</v>
      </c>
      <c r="F26" s="112" t="s">
        <v>567</v>
      </c>
      <c r="G26" s="87" t="s">
        <v>729</v>
      </c>
      <c r="H26" s="87" t="s">
        <v>726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42671</v>
      </c>
      <c r="P26" s="90">
        <f t="shared" si="1"/>
        <v>4.1780821917808222</v>
      </c>
      <c r="Q26" s="91" t="str">
        <f t="shared" ca="1" si="2"/>
        <v/>
      </c>
      <c r="R26" s="42"/>
      <c r="S26" s="92" t="s">
        <v>389</v>
      </c>
      <c r="T26" s="92" t="s">
        <v>22</v>
      </c>
      <c r="U26" s="92">
        <v>91125</v>
      </c>
      <c r="V26" s="92">
        <v>12663.63636363636</v>
      </c>
      <c r="W26" s="92"/>
      <c r="X26" s="92">
        <f t="shared" si="3"/>
        <v>103788.63636363635</v>
      </c>
      <c r="Y26" s="93" t="e">
        <f>VLOOKUP($B299,[12]Data!$B$12:$AV$5335,47,FALSE)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126180.57689756948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191979.19148938332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 t="s">
        <v>752</v>
      </c>
      <c r="BB26" s="103" t="s">
        <v>562</v>
      </c>
      <c r="BC26" s="42"/>
      <c r="BD26" s="149">
        <v>60320</v>
      </c>
      <c r="BE26" s="149">
        <v>15000</v>
      </c>
      <c r="BF26" s="149"/>
      <c r="BG26" s="92">
        <f t="shared" si="9"/>
        <v>75320</v>
      </c>
      <c r="BH26" s="147">
        <f>IF(LOWER(T26)="ILS",12,1)*BG26/VLOOKUP($T26,CPC_USDConversion_xlTbl[[Currency2]:[Units/1 USD]],2,FALSE)</f>
        <v>91569.957799876749</v>
      </c>
      <c r="BI26" s="154">
        <f>BH26/VLOOKUP($S26,'CP$'!$B$5:$D$74,2,FALSE)</f>
        <v>139320.38428868452</v>
      </c>
      <c r="BJ26" s="104">
        <v>50000</v>
      </c>
      <c r="BK26" s="104">
        <v>95000</v>
      </c>
      <c r="BL26" s="105">
        <f t="shared" si="10"/>
        <v>0.87798629207086087</v>
      </c>
      <c r="BM26" s="105">
        <f t="shared" si="11"/>
        <v>0.12201370792913918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5</v>
      </c>
      <c r="BT26" s="91">
        <v>4</v>
      </c>
      <c r="BU26" s="91">
        <f>Q299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44176.68</v>
      </c>
      <c r="CF26" s="68"/>
      <c r="CG26" s="149">
        <v>77175.609756097561</v>
      </c>
      <c r="CH26" s="147">
        <f>IF(LOWER(T26)="ILS",12,1)*CG26/VLOOKUP($T26,CPC_USDConversion_xlTbl[[Currency2]:[Units/1 USD]],2,FALSE)</f>
        <v>93825.907176654408</v>
      </c>
      <c r="CI26" s="155">
        <f t="shared" si="17"/>
        <v>126180.57689756948</v>
      </c>
      <c r="CJ26" s="155">
        <f t="shared" si="18"/>
        <v>32354.669720915073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IF(CN299=0,0,AF299)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AT299</f>
        <v>0</v>
      </c>
      <c r="CU26" s="157"/>
      <c r="CV26" s="108">
        <f t="shared" si="24"/>
        <v>0</v>
      </c>
      <c r="CW26" s="108">
        <f t="shared" si="25"/>
        <v>0</v>
      </c>
      <c r="CX26" s="42">
        <f>IF(AY299&gt;0,1,0)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137446</v>
      </c>
      <c r="C27" s="87">
        <v>110787</v>
      </c>
      <c r="D27" s="87">
        <v>68992</v>
      </c>
      <c r="E27" s="88" t="s">
        <v>753</v>
      </c>
      <c r="F27" s="112" t="s">
        <v>567</v>
      </c>
      <c r="G27" s="87" t="s">
        <v>725</v>
      </c>
      <c r="H27" s="87" t="s">
        <v>726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43527</v>
      </c>
      <c r="P27" s="90">
        <f t="shared" si="1"/>
        <v>1.832876712328767</v>
      </c>
      <c r="Q27" s="91" t="str">
        <f t="shared" ca="1" si="2"/>
        <v/>
      </c>
      <c r="R27" s="42"/>
      <c r="S27" s="92" t="s">
        <v>399</v>
      </c>
      <c r="T27" s="92" t="s">
        <v>22</v>
      </c>
      <c r="U27" s="92">
        <v>74500</v>
      </c>
      <c r="V27" s="92">
        <v>12118.18181818182</v>
      </c>
      <c r="W27" s="92"/>
      <c r="X27" s="92">
        <f t="shared" si="3"/>
        <v>86618.181818181823</v>
      </c>
      <c r="Y27" s="93" t="e">
        <f>VLOOKUP($B300,[12]Data!$B$12:$AV$5335,47,FALSE)</f>
        <v>#N/A</v>
      </c>
      <c r="Z27" s="93" t="e">
        <f>VLOOKUP($B300,[12]Data!$B$12:$AV$5335,41,FALSE)</f>
        <v>#N/A</v>
      </c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105305.67251451089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178217.58883976136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9844.8446601941741</v>
      </c>
      <c r="AX27" s="152"/>
      <c r="AY27" s="153"/>
      <c r="AZ27" s="42"/>
      <c r="BA27" s="102" t="s">
        <v>754</v>
      </c>
      <c r="BB27" s="103" t="s">
        <v>562</v>
      </c>
      <c r="BC27" s="42"/>
      <c r="BD27" s="149">
        <v>33000</v>
      </c>
      <c r="BE27" s="149">
        <v>4000</v>
      </c>
      <c r="BF27" s="149"/>
      <c r="BG27" s="92">
        <f t="shared" si="9"/>
        <v>37000</v>
      </c>
      <c r="BH27" s="147">
        <f>IF(LOWER(T27)="ILS",12,1)*BG27/VLOOKUP($T27,CPC_USDConversion_xlTbl[[Currency2]:[Units/1 USD]],2,FALSE)</f>
        <v>44982.586810879438</v>
      </c>
      <c r="BI27" s="154">
        <f>BH27/VLOOKUP($S27,'CP$'!$B$5:$D$74,2,FALSE)</f>
        <v>76127.790362912332</v>
      </c>
      <c r="BJ27" s="104">
        <v>50000</v>
      </c>
      <c r="BK27" s="104">
        <v>80000</v>
      </c>
      <c r="BL27" s="105">
        <f t="shared" si="10"/>
        <v>0.86009655751469349</v>
      </c>
      <c r="BM27" s="105">
        <f t="shared" si="11"/>
        <v>0.13990344248530648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4</v>
      </c>
      <c r="BT27" s="91">
        <v>4</v>
      </c>
      <c r="BU27" s="91">
        <f>Q300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11253.68</v>
      </c>
      <c r="CF27" s="68"/>
      <c r="CG27" s="149">
        <v>44102.439024390253</v>
      </c>
      <c r="CH27" s="147">
        <f>IF(LOWER(T27)="ILS",12,1)*CG27/VLOOKUP($T27,CPC_USDConversion_xlTbl[[Currency2]:[Units/1 USD]],2,FALSE)</f>
        <v>53617.345729355453</v>
      </c>
      <c r="CI27" s="155">
        <f t="shared" si="17"/>
        <v>105305.67251451089</v>
      </c>
      <c r="CJ27" s="155">
        <f t="shared" si="18"/>
        <v>51688.326785155441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IF(CN300=0,0,AF300)</f>
        <v>0</v>
      </c>
      <c r="CQ27" s="110" t="s">
        <v>588</v>
      </c>
      <c r="CR27" s="155">
        <f>AM27/VLOOKUP(T27,'USD Converstion'!$C$7:$D$174,2,FALSE)</f>
        <v>0</v>
      </c>
      <c r="CS27" s="156">
        <f t="shared" si="23"/>
        <v>0</v>
      </c>
      <c r="CT27" s="152">
        <f>AT300</f>
        <v>0</v>
      </c>
      <c r="CU27" s="157"/>
      <c r="CV27" s="108">
        <f t="shared" si="24"/>
        <v>0</v>
      </c>
      <c r="CW27" s="108">
        <f t="shared" si="25"/>
        <v>0</v>
      </c>
      <c r="CX27" s="42">
        <f>IF(AY300&gt;0,1,0)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105310</v>
      </c>
      <c r="C28" s="87">
        <v>85006</v>
      </c>
      <c r="D28" s="87">
        <v>51269</v>
      </c>
      <c r="E28" s="88" t="s">
        <v>755</v>
      </c>
      <c r="F28" s="112" t="s">
        <v>567</v>
      </c>
      <c r="G28" s="87" t="s">
        <v>725</v>
      </c>
      <c r="H28" s="87" t="s">
        <v>726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43394</v>
      </c>
      <c r="P28" s="90">
        <f t="shared" si="1"/>
        <v>2.1972602739726028</v>
      </c>
      <c r="Q28" s="91" t="str">
        <f t="shared" ca="1" si="2"/>
        <v/>
      </c>
      <c r="R28" s="42"/>
      <c r="S28" s="92" t="s">
        <v>389</v>
      </c>
      <c r="T28" s="92" t="s">
        <v>22</v>
      </c>
      <c r="U28" s="92">
        <v>74500</v>
      </c>
      <c r="V28" s="92">
        <v>12118.18181818182</v>
      </c>
      <c r="W28" s="92"/>
      <c r="X28" s="92">
        <f t="shared" si="3"/>
        <v>86618.181818181823</v>
      </c>
      <c r="Y28" s="93" t="e">
        <f>VLOOKUP($B303,[12]Data!$B$12:$AV$5335,47,FALSE)</f>
        <v>#N/A</v>
      </c>
      <c r="Z28" s="93" t="e">
        <f>VLOOKUP($B303,[12]Data!$B$12:$AV$5335,41,FALSE)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105305.67251451089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160218.77824344445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43957</v>
      </c>
      <c r="AW28" s="152">
        <v>9844.8446601941741</v>
      </c>
      <c r="AX28" s="152"/>
      <c r="AY28" s="153"/>
      <c r="AZ28" s="42"/>
      <c r="BA28" s="102" t="s">
        <v>756</v>
      </c>
      <c r="BB28" s="103" t="s">
        <v>562</v>
      </c>
      <c r="BC28" s="42"/>
      <c r="BD28" s="149">
        <v>38000</v>
      </c>
      <c r="BE28" s="149">
        <v>5000</v>
      </c>
      <c r="BF28" s="149"/>
      <c r="BG28" s="92">
        <f t="shared" si="9"/>
        <v>43000</v>
      </c>
      <c r="BH28" s="147">
        <f>IF(LOWER(T28)="ILS",12,1)*BG28/VLOOKUP($T28,CPC_USDConversion_xlTbl[[Currency2]:[Units/1 USD]],2,FALSE)</f>
        <v>52277.06034777881</v>
      </c>
      <c r="BI28" s="154">
        <f>BH28/VLOOKUP($S28,'CP$'!$B$5:$D$74,2,FALSE)</f>
        <v>79537.659644363172</v>
      </c>
      <c r="BJ28" s="104">
        <v>50000</v>
      </c>
      <c r="BK28" s="104">
        <v>95000</v>
      </c>
      <c r="BL28" s="105">
        <f t="shared" si="10"/>
        <v>0.86009655751469349</v>
      </c>
      <c r="BM28" s="105">
        <f t="shared" si="11"/>
        <v>0.13990344248530648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3</v>
      </c>
      <c r="BS28" s="91">
        <v>4</v>
      </c>
      <c r="BT28" s="91">
        <v>4</v>
      </c>
      <c r="BU28" s="91">
        <f>Q303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1</v>
      </c>
      <c r="CD28" s="107"/>
      <c r="CE28" s="152">
        <v>11253.68</v>
      </c>
      <c r="CF28" s="68"/>
      <c r="CG28" s="149">
        <v>51907.317073170743</v>
      </c>
      <c r="CH28" s="147">
        <f>IF(LOWER(T28)="ILS",12,1)*CG28/VLOOKUP($T28,CPC_USDConversion_xlTbl[[Currency2]:[Units/1 USD]],2,FALSE)</f>
        <v>63106.091793614796</v>
      </c>
      <c r="CI28" s="155">
        <f t="shared" si="17"/>
        <v>105305.67251451089</v>
      </c>
      <c r="CJ28" s="155">
        <f t="shared" si="18"/>
        <v>42199.580720896098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IF(CN303=0,0,AF303)</f>
        <v>0</v>
      </c>
      <c r="CQ28" s="110" t="s">
        <v>588</v>
      </c>
      <c r="CR28" s="155">
        <f>AM28/VLOOKUP(T28,'USD Converstion'!$C$7:$D$174,2,FALSE)</f>
        <v>0</v>
      </c>
      <c r="CS28" s="156">
        <f t="shared" si="23"/>
        <v>0</v>
      </c>
      <c r="CT28" s="152">
        <f>AT303</f>
        <v>0</v>
      </c>
      <c r="CU28" s="157"/>
      <c r="CV28" s="108">
        <f t="shared" si="24"/>
        <v>0</v>
      </c>
      <c r="CW28" s="108">
        <f t="shared" si="25"/>
        <v>0</v>
      </c>
      <c r="CX28" s="42">
        <f>IF(AY303&gt;0,1,0)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123216</v>
      </c>
      <c r="C29" s="87">
        <v>113273</v>
      </c>
      <c r="D29" s="87">
        <v>93619</v>
      </c>
      <c r="E29" s="88" t="s">
        <v>757</v>
      </c>
      <c r="F29" s="112" t="s">
        <v>567</v>
      </c>
      <c r="G29" s="87" t="s">
        <v>729</v>
      </c>
      <c r="H29" s="87" t="s">
        <v>726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42345</v>
      </c>
      <c r="P29" s="90">
        <f t="shared" si="1"/>
        <v>5.0712328767123287</v>
      </c>
      <c r="Q29" s="91" t="str">
        <f t="shared" ca="1" si="2"/>
        <v/>
      </c>
      <c r="R29" s="42"/>
      <c r="S29" s="92" t="s">
        <v>399</v>
      </c>
      <c r="T29" s="92" t="s">
        <v>22</v>
      </c>
      <c r="U29" s="92">
        <v>84500</v>
      </c>
      <c r="V29" s="92">
        <v>13936.36363636364</v>
      </c>
      <c r="W29" s="92"/>
      <c r="X29" s="92">
        <f t="shared" si="3"/>
        <v>98436.363636363647</v>
      </c>
      <c r="Y29" s="93" t="e">
        <f>VLOOKUP($B315,[12]Data!$B$12:$AV$5335,47,FALSE)</f>
        <v>#N/A</v>
      </c>
      <c r="Z29" s="93" t="e">
        <f>VLOOKUP($B315,[12]Data!$B$12:$AV$5335,41,FALSE)</f>
        <v>#N/A</v>
      </c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119673.57493567633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202533.59067558104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14665.76699029126</v>
      </c>
      <c r="AX29" s="152"/>
      <c r="AY29" s="153"/>
      <c r="AZ29" s="42"/>
      <c r="BA29" s="102" t="s">
        <v>758</v>
      </c>
      <c r="BB29" s="103" t="s">
        <v>562</v>
      </c>
      <c r="BC29" s="42"/>
      <c r="BD29" s="149">
        <v>47700</v>
      </c>
      <c r="BE29" s="149"/>
      <c r="BF29" s="149">
        <v>5300</v>
      </c>
      <c r="BG29" s="92">
        <f t="shared" si="9"/>
        <v>53000</v>
      </c>
      <c r="BH29" s="147">
        <f>IF(LOWER(T29)="ILS",12,1)*BG29/VLOOKUP($T29,CPC_USDConversion_xlTbl[[Currency2]:[Units/1 USD]],2,FALSE)</f>
        <v>64434.516242611091</v>
      </c>
      <c r="BI29" s="154">
        <f>BH29/VLOOKUP($S29,'CP$'!$B$5:$D$74,2,FALSE)</f>
        <v>109047.9159252528</v>
      </c>
      <c r="BJ29" s="104">
        <v>50000</v>
      </c>
      <c r="BK29" s="104">
        <v>80000</v>
      </c>
      <c r="BL29" s="105">
        <f t="shared" si="10"/>
        <v>0.85842260805319537</v>
      </c>
      <c r="BM29" s="105">
        <f t="shared" si="11"/>
        <v>0.1415773919468046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3</v>
      </c>
      <c r="BS29" s="91">
        <v>3</v>
      </c>
      <c r="BT29" s="91">
        <v>4</v>
      </c>
      <c r="BU29" s="91">
        <f>Q315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22866.52</v>
      </c>
      <c r="CF29" s="68"/>
      <c r="CG29" s="149">
        <v>58736.585365853673</v>
      </c>
      <c r="CH29" s="147">
        <f>IF(LOWER(T29)="ILS",12,1)*CG29/VLOOKUP($T29,CPC_USDConversion_xlTbl[[Currency2]:[Units/1 USD]],2,FALSE)</f>
        <v>71408.744599841724</v>
      </c>
      <c r="CI29" s="155">
        <f t="shared" si="17"/>
        <v>119673.57493567633</v>
      </c>
      <c r="CJ29" s="155">
        <f t="shared" si="18"/>
        <v>48264.830335834602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IF(CN315=0,0,AF315)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AT315</f>
        <v>0</v>
      </c>
      <c r="CU29" s="157"/>
      <c r="CV29" s="108">
        <f t="shared" si="24"/>
        <v>0</v>
      </c>
      <c r="CW29" s="108">
        <f t="shared" si="25"/>
        <v>0</v>
      </c>
      <c r="CX29" s="42">
        <f>IF(AY315&gt;0,1,0)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113700</v>
      </c>
      <c r="C30" s="87">
        <v>56937</v>
      </c>
      <c r="D30" s="87">
        <v>102711</v>
      </c>
      <c r="E30" s="88" t="s">
        <v>759</v>
      </c>
      <c r="F30" s="112" t="s">
        <v>760</v>
      </c>
      <c r="G30" s="87" t="s">
        <v>729</v>
      </c>
      <c r="H30" s="87" t="s">
        <v>726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E41</v>
      </c>
      <c r="O30" s="146">
        <v>42282</v>
      </c>
      <c r="P30" s="90">
        <f t="shared" si="1"/>
        <v>5.2438356164383562</v>
      </c>
      <c r="Q30" s="91" t="str">
        <f t="shared" ca="1" si="2"/>
        <v/>
      </c>
      <c r="R30" s="42"/>
      <c r="S30" s="92" t="s">
        <v>389</v>
      </c>
      <c r="T30" s="92" t="s">
        <v>22</v>
      </c>
      <c r="U30" s="92">
        <v>119500</v>
      </c>
      <c r="V30" s="92">
        <v>20300</v>
      </c>
      <c r="W30" s="92"/>
      <c r="X30" s="92">
        <f t="shared" si="3"/>
        <v>139800</v>
      </c>
      <c r="Y30" s="93" t="e">
        <f>VLOOKUP($B322,[12]Data!$B$12:$AV$5335,47,FALSE)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169961.23340975528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258589.87949492954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19589.26213592233</v>
      </c>
      <c r="AX30" s="152"/>
      <c r="AY30" s="153"/>
      <c r="AZ30" s="42"/>
      <c r="BA30" s="102" t="s">
        <v>645</v>
      </c>
      <c r="BB30" s="103" t="s">
        <v>562</v>
      </c>
      <c r="BC30" s="42"/>
      <c r="BD30" s="149">
        <v>84000</v>
      </c>
      <c r="BE30" s="149">
        <v>21000</v>
      </c>
      <c r="BF30" s="149"/>
      <c r="BG30" s="92">
        <f t="shared" si="9"/>
        <v>105000</v>
      </c>
      <c r="BH30" s="147">
        <f>IF(LOWER(T30)="ILS",12,1)*BG30/VLOOKUP($T30,CPC_USDConversion_xlTbl[[Currency2]:[Units/1 USD]],2,FALSE)</f>
        <v>127653.28689573896</v>
      </c>
      <c r="BI30" s="154">
        <f>BH30/VLOOKUP($S30,'CP$'!$B$5:$D$74,2,FALSE)</f>
        <v>194219.86657344495</v>
      </c>
      <c r="BJ30" s="104">
        <v>85000</v>
      </c>
      <c r="BK30" s="104">
        <v>130000</v>
      </c>
      <c r="BL30" s="105">
        <f t="shared" si="10"/>
        <v>0.85479256080114452</v>
      </c>
      <c r="BM30" s="105">
        <f t="shared" si="11"/>
        <v>0.14520743919885551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5</v>
      </c>
      <c r="BS30" s="91">
        <v>4</v>
      </c>
      <c r="BT30" s="91">
        <v>4</v>
      </c>
      <c r="BU30" s="91">
        <f>Q322</f>
        <v>0</v>
      </c>
      <c r="BV30" s="91"/>
      <c r="BW30" s="91"/>
      <c r="BX30" s="91"/>
      <c r="BY30" s="91"/>
      <c r="BZ30" s="91" t="s">
        <v>563</v>
      </c>
      <c r="CA30" s="106" t="s">
        <v>564</v>
      </c>
      <c r="CB30" s="101">
        <v>1</v>
      </c>
      <c r="CC30" s="107">
        <f t="shared" si="16"/>
        <v>1</v>
      </c>
      <c r="CD30" s="107"/>
      <c r="CE30" s="152">
        <v>56148.68</v>
      </c>
      <c r="CF30" s="68"/>
      <c r="CG30" s="149">
        <v>107517.0731707317</v>
      </c>
      <c r="CH30" s="147">
        <f>IF(LOWER(T30)="ILS",12,1)*CG30/VLOOKUP($T30,CPC_USDConversion_xlTbl[[Currency2]:[Units/1 USD]],2,FALSE)</f>
        <v>130713.40750146259</v>
      </c>
      <c r="CI30" s="155">
        <f t="shared" si="17"/>
        <v>169961.23340975528</v>
      </c>
      <c r="CJ30" s="155">
        <f t="shared" si="18"/>
        <v>39247.825908292696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IF(CN322=0,0,AF322)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AT322</f>
        <v>0</v>
      </c>
      <c r="CU30" s="157"/>
      <c r="CV30" s="108">
        <f t="shared" si="24"/>
        <v>0</v>
      </c>
      <c r="CW30" s="108">
        <f t="shared" si="25"/>
        <v>0</v>
      </c>
      <c r="CX30" s="42">
        <f>IF(AY322&gt;0,1,0)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114283</v>
      </c>
      <c r="C31" s="87">
        <v>111181</v>
      </c>
      <c r="D31" s="87">
        <v>29032</v>
      </c>
      <c r="E31" s="88" t="s">
        <v>761</v>
      </c>
      <c r="F31" s="112" t="s">
        <v>567</v>
      </c>
      <c r="G31" s="87" t="s">
        <v>729</v>
      </c>
      <c r="H31" s="87" t="s">
        <v>726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43865</v>
      </c>
      <c r="P31" s="90">
        <f t="shared" si="1"/>
        <v>0.9068493150684932</v>
      </c>
      <c r="Q31" s="91" t="str">
        <f t="shared" ca="1" si="2"/>
        <v/>
      </c>
      <c r="R31" s="42"/>
      <c r="S31" s="92" t="s">
        <v>389</v>
      </c>
      <c r="T31" s="92" t="s">
        <v>22</v>
      </c>
      <c r="U31" s="92">
        <v>104500</v>
      </c>
      <c r="V31" s="92">
        <v>17572.727272727268</v>
      </c>
      <c r="W31" s="92"/>
      <c r="X31" s="92">
        <f t="shared" si="3"/>
        <v>122072.72727272726</v>
      </c>
      <c r="Y31" s="93" t="e">
        <f>VLOOKUP($B323,[12]Data!$B$12:$AV$5335,47,FALSE)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148409.37977800716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225799.5124111012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/>
      <c r="BB31" s="103" t="s">
        <v>562</v>
      </c>
      <c r="BC31" s="42"/>
      <c r="BD31" s="149"/>
      <c r="BE31" s="149"/>
      <c r="BF31" s="149"/>
      <c r="BG31" s="92">
        <f t="shared" si="9"/>
        <v>0</v>
      </c>
      <c r="BH31" s="147">
        <f>IF(LOWER(T31)="ILS",12,1)*BG31/VLOOKUP($T31,CPC_USDConversion_xlTbl[[Currency2]:[Units/1 USD]],2,FALSE)</f>
        <v>0</v>
      </c>
      <c r="BI31" s="154">
        <f>BH31/VLOOKUP($S31,'CP$'!$B$5:$D$74,2,FALSE)</f>
        <v>0</v>
      </c>
      <c r="BJ31" s="104">
        <v>50000</v>
      </c>
      <c r="BK31" s="104">
        <v>95000</v>
      </c>
      <c r="BL31" s="105">
        <f t="shared" si="10"/>
        <v>0.85604706583258872</v>
      </c>
      <c r="BM31" s="105">
        <f t="shared" si="11"/>
        <v>0.14395293416741137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>
        <v>4</v>
      </c>
      <c r="BU31" s="91">
        <f>Q323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0.9068493150684932</v>
      </c>
      <c r="CD31" s="107"/>
      <c r="CE31" s="152"/>
      <c r="CF31" s="68"/>
      <c r="CG31" s="149">
        <v>92882.926829268297</v>
      </c>
      <c r="CH31" s="147">
        <f>IF(LOWER(T31)="ILS",12,1)*CG31/VLOOKUP($T31,CPC_USDConversion_xlTbl[[Currency2]:[Units/1 USD]],2,FALSE)</f>
        <v>112922.00863097633</v>
      </c>
      <c r="CI31" s="155">
        <f t="shared" si="17"/>
        <v>148409.37977800716</v>
      </c>
      <c r="CJ31" s="155">
        <f t="shared" si="18"/>
        <v>35487.371147030834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IF(CN323=0,0,AF323)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AT323</f>
        <v>0</v>
      </c>
      <c r="CU31" s="157"/>
      <c r="CV31" s="108">
        <f t="shared" si="24"/>
        <v>0</v>
      </c>
      <c r="CW31" s="108">
        <f t="shared" si="25"/>
        <v>0</v>
      </c>
      <c r="CX31" s="42">
        <f>IF(AY323&gt;0,1,0)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101623</v>
      </c>
      <c r="C32" s="87">
        <v>84680</v>
      </c>
      <c r="D32" s="87">
        <v>43359</v>
      </c>
      <c r="E32" s="88" t="s">
        <v>762</v>
      </c>
      <c r="F32" s="112" t="s">
        <v>567</v>
      </c>
      <c r="G32" s="87" t="s">
        <v>725</v>
      </c>
      <c r="H32" s="87" t="s">
        <v>726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43394</v>
      </c>
      <c r="P32" s="90">
        <f t="shared" si="1"/>
        <v>2.1972602739726028</v>
      </c>
      <c r="Q32" s="91" t="str">
        <f t="shared" ca="1" si="2"/>
        <v/>
      </c>
      <c r="R32" s="42"/>
      <c r="S32" s="92" t="s">
        <v>389</v>
      </c>
      <c r="T32" s="92" t="s">
        <v>22</v>
      </c>
      <c r="U32" s="92">
        <v>72500</v>
      </c>
      <c r="V32" s="92">
        <v>11754.54545454545</v>
      </c>
      <c r="W32" s="92"/>
      <c r="X32" s="92">
        <f t="shared" si="3"/>
        <v>84254.545454545456</v>
      </c>
      <c r="Y32" s="93" t="e">
        <f>VLOOKUP($B324,[12]Data!$B$12:$AV$5335,47,FALSE)</f>
        <v>#N/A</v>
      </c>
      <c r="Z32" s="93" t="e">
        <f>VLOOKUP($B324,[12]Data!$B$12:$AV$5335,41,FALSE)</f>
        <v>#N/A</v>
      </c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102432.09203027781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155846.72929893402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9844.8446601941741</v>
      </c>
      <c r="AX32" s="152"/>
      <c r="AY32" s="153"/>
      <c r="AZ32" s="42"/>
      <c r="BA32" s="102" t="s">
        <v>763</v>
      </c>
      <c r="BB32" s="103" t="s">
        <v>562</v>
      </c>
      <c r="BC32" s="42"/>
      <c r="BD32" s="149">
        <v>38000</v>
      </c>
      <c r="BE32" s="149">
        <v>5000</v>
      </c>
      <c r="BF32" s="149"/>
      <c r="BG32" s="92">
        <f t="shared" si="9"/>
        <v>43000</v>
      </c>
      <c r="BH32" s="147">
        <f>IF(LOWER(T32)="ILS",12,1)*BG32/VLOOKUP($T32,CPC_USDConversion_xlTbl[[Currency2]:[Units/1 USD]],2,FALSE)</f>
        <v>52277.06034777881</v>
      </c>
      <c r="BI32" s="154">
        <f>BH32/VLOOKUP($S32,'CP$'!$B$5:$D$74,2,FALSE)</f>
        <v>79537.659644363172</v>
      </c>
      <c r="BJ32" s="104">
        <v>50000</v>
      </c>
      <c r="BK32" s="104">
        <v>95000</v>
      </c>
      <c r="BL32" s="105">
        <f t="shared" si="10"/>
        <v>0.86048769961156668</v>
      </c>
      <c r="BM32" s="105">
        <f t="shared" si="11"/>
        <v>0.13951230038843326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3</v>
      </c>
      <c r="BS32" s="91">
        <v>4</v>
      </c>
      <c r="BT32" s="91">
        <v>4</v>
      </c>
      <c r="BU32" s="91">
        <f>Q324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>
        <v>11253.68</v>
      </c>
      <c r="CF32" s="68"/>
      <c r="CG32" s="149">
        <v>51907.317073170743</v>
      </c>
      <c r="CH32" s="147">
        <f>IF(LOWER(T32)="ILS",12,1)*CG32/VLOOKUP($T32,CPC_USDConversion_xlTbl[[Currency2]:[Units/1 USD]],2,FALSE)</f>
        <v>63106.091793614796</v>
      </c>
      <c r="CI32" s="155">
        <f t="shared" si="17"/>
        <v>102432.09203027781</v>
      </c>
      <c r="CJ32" s="155">
        <f t="shared" si="18"/>
        <v>39326.000236663014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IF(CN324=0,0,AF324)</f>
        <v>0</v>
      </c>
      <c r="CQ32" s="110" t="s">
        <v>588</v>
      </c>
      <c r="CR32" s="155">
        <f>AM32/VLOOKUP(T32,'USD Converstion'!$C$7:$D$174,2,FALSE)</f>
        <v>0</v>
      </c>
      <c r="CS32" s="156">
        <f t="shared" si="23"/>
        <v>0</v>
      </c>
      <c r="CT32" s="152">
        <f>AT324</f>
        <v>0</v>
      </c>
      <c r="CU32" s="157"/>
      <c r="CV32" s="108">
        <f t="shared" si="24"/>
        <v>0</v>
      </c>
      <c r="CW32" s="108">
        <f t="shared" si="25"/>
        <v>0</v>
      </c>
      <c r="CX32" s="42">
        <f>IF(AY324&gt;0,1,0)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117498</v>
      </c>
      <c r="C33" s="87">
        <v>57298</v>
      </c>
      <c r="D33" s="87">
        <v>52939</v>
      </c>
      <c r="E33" s="88" t="s">
        <v>764</v>
      </c>
      <c r="F33" s="112" t="s">
        <v>567</v>
      </c>
      <c r="G33" s="87" t="s">
        <v>729</v>
      </c>
      <c r="H33" s="87" t="s">
        <v>726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E41</v>
      </c>
      <c r="O33" s="146">
        <v>42520</v>
      </c>
      <c r="P33" s="90">
        <f t="shared" si="1"/>
        <v>4.5917808219178085</v>
      </c>
      <c r="Q33" s="91" t="str">
        <f t="shared" ca="1" si="2"/>
        <v/>
      </c>
      <c r="R33" s="42"/>
      <c r="S33" s="92" t="s">
        <v>389</v>
      </c>
      <c r="T33" s="92" t="s">
        <v>22</v>
      </c>
      <c r="U33" s="92">
        <v>117500</v>
      </c>
      <c r="V33" s="92">
        <v>19936.36363636364</v>
      </c>
      <c r="W33" s="92"/>
      <c r="X33" s="92">
        <f t="shared" si="3"/>
        <v>137436.36363636365</v>
      </c>
      <c r="Y33" s="93" t="e">
        <f>VLOOKUP($B328,[12]Data!$B$12:$AV$5335,47,FALSE)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167087.65292552221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254217.83055041911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>
        <v>43957</v>
      </c>
      <c r="AW33" s="152">
        <v>19589.26213592233</v>
      </c>
      <c r="AX33" s="152"/>
      <c r="AY33" s="153"/>
      <c r="AZ33" s="42"/>
      <c r="BA33" s="102"/>
      <c r="BB33" s="103" t="s">
        <v>562</v>
      </c>
      <c r="BC33" s="42"/>
      <c r="BD33" s="149">
        <v>84350</v>
      </c>
      <c r="BE33" s="149">
        <v>21000</v>
      </c>
      <c r="BF33" s="149"/>
      <c r="BG33" s="92">
        <f t="shared" si="9"/>
        <v>105350</v>
      </c>
      <c r="BH33" s="147">
        <f>IF(LOWER(T33)="ILS",12,1)*BG33/VLOOKUP($T33,CPC_USDConversion_xlTbl[[Currency2]:[Units/1 USD]],2,FALSE)</f>
        <v>128078.79785205808</v>
      </c>
      <c r="BI33" s="154">
        <f>BH33/VLOOKUP($S33,'CP$'!$B$5:$D$74,2,FALSE)</f>
        <v>194867.26612868975</v>
      </c>
      <c r="BJ33" s="104">
        <v>85000</v>
      </c>
      <c r="BK33" s="104">
        <v>130000</v>
      </c>
      <c r="BL33" s="105">
        <f t="shared" si="10"/>
        <v>0.85494112977907122</v>
      </c>
      <c r="BM33" s="105">
        <f t="shared" si="11"/>
        <v>0.1450588702209287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5</v>
      </c>
      <c r="BS33" s="91">
        <v>5</v>
      </c>
      <c r="BT33" s="91">
        <v>4</v>
      </c>
      <c r="BU33" s="91">
        <f>Q328</f>
        <v>0</v>
      </c>
      <c r="BV33" s="91"/>
      <c r="BW33" s="91"/>
      <c r="BX33" s="91"/>
      <c r="BY33" s="91"/>
      <c r="BZ33" s="91" t="s">
        <v>563</v>
      </c>
      <c r="CA33" s="106" t="s">
        <v>570</v>
      </c>
      <c r="CB33" s="101">
        <v>1</v>
      </c>
      <c r="CC33" s="107">
        <f t="shared" si="16"/>
        <v>1</v>
      </c>
      <c r="CD33" s="107"/>
      <c r="CE33" s="152">
        <v>48127.44</v>
      </c>
      <c r="CF33" s="68"/>
      <c r="CG33" s="149">
        <v>105565.85365853659</v>
      </c>
      <c r="CH33" s="147">
        <f>IF(LOWER(T33)="ILS",12,1)*CG33/VLOOKUP($T33,CPC_USDConversion_xlTbl[[Currency2]:[Units/1 USD]],2,FALSE)</f>
        <v>128341.22098539777</v>
      </c>
      <c r="CI33" s="155">
        <f t="shared" si="17"/>
        <v>167087.65292552221</v>
      </c>
      <c r="CJ33" s="155">
        <f t="shared" si="18"/>
        <v>38746.431940124443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IF(CN328=0,0,AF328)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AT328</f>
        <v>0</v>
      </c>
      <c r="CU33" s="157"/>
      <c r="CV33" s="108">
        <f t="shared" si="24"/>
        <v>0</v>
      </c>
      <c r="CW33" s="108">
        <f t="shared" si="25"/>
        <v>0</v>
      </c>
      <c r="CX33" s="42">
        <f>IF(AY328&gt;0,1,0)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125090</v>
      </c>
      <c r="C34" s="87">
        <v>47207</v>
      </c>
      <c r="D34" s="87"/>
      <c r="E34" s="88" t="s">
        <v>765</v>
      </c>
      <c r="F34" s="112" t="s">
        <v>766</v>
      </c>
      <c r="G34" s="87" t="s">
        <v>729</v>
      </c>
      <c r="H34" s="87" t="s">
        <v>726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E31</v>
      </c>
      <c r="O34" s="146">
        <v>36500</v>
      </c>
      <c r="P34" s="90">
        <f t="shared" si="1"/>
        <v>21.084931506849315</v>
      </c>
      <c r="Q34" s="91" t="str">
        <f t="shared" ca="1" si="2"/>
        <v/>
      </c>
      <c r="R34" s="42"/>
      <c r="S34" s="92" t="s">
        <v>385</v>
      </c>
      <c r="T34" s="92" t="s">
        <v>22</v>
      </c>
      <c r="U34" s="92">
        <v>156675</v>
      </c>
      <c r="V34" s="92">
        <v>27054.545454545449</v>
      </c>
      <c r="W34" s="92"/>
      <c r="X34" s="92">
        <f t="shared" si="3"/>
        <v>183729.54545454544</v>
      </c>
      <c r="Y34" s="93" t="e">
        <f>VLOOKUP($B340,[12]Data!$B$12:$AV$5335,47,FALSE)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223368.38454412192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336819.96951401245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>
        <v>43957</v>
      </c>
      <c r="AW34" s="152">
        <v>14665.76699029126</v>
      </c>
      <c r="AX34" s="152"/>
      <c r="AY34" s="153"/>
      <c r="AZ34" s="42"/>
      <c r="BA34" s="102"/>
      <c r="BB34" s="103" t="s">
        <v>562</v>
      </c>
      <c r="BC34" s="42"/>
      <c r="BD34" s="149">
        <v>114240</v>
      </c>
      <c r="BE34" s="149">
        <v>28650</v>
      </c>
      <c r="BF34" s="149"/>
      <c r="BG34" s="92">
        <f t="shared" si="9"/>
        <v>142890</v>
      </c>
      <c r="BH34" s="147">
        <f>IF(LOWER(T34)="ILS",12,1)*BG34/VLOOKUP($T34,CPC_USDConversion_xlTbl[[Currency2]:[Units/1 USD]],2,FALSE)</f>
        <v>173717.88728125847</v>
      </c>
      <c r="BI34" s="154">
        <f>BH34/VLOOKUP($S34,'CP$'!$B$5:$D$74,2,FALSE)</f>
        <v>261951.36620399533</v>
      </c>
      <c r="BJ34" s="104">
        <v>110000</v>
      </c>
      <c r="BK34" s="104">
        <v>160000</v>
      </c>
      <c r="BL34" s="105">
        <f t="shared" si="10"/>
        <v>0.85274798678888197</v>
      </c>
      <c r="BM34" s="105">
        <f t="shared" si="11"/>
        <v>0.14725201321111811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>
        <v>3</v>
      </c>
      <c r="BS34" s="91">
        <v>3</v>
      </c>
      <c r="BT34" s="91">
        <v>4</v>
      </c>
      <c r="BU34" s="91">
        <f>Q340</f>
        <v>0</v>
      </c>
      <c r="BV34" s="91"/>
      <c r="BW34" s="91"/>
      <c r="BX34" s="91"/>
      <c r="BY34" s="91"/>
      <c r="BZ34" s="91" t="s">
        <v>563</v>
      </c>
      <c r="CA34" s="106" t="s">
        <v>767</v>
      </c>
      <c r="CB34" s="101">
        <v>1</v>
      </c>
      <c r="CC34" s="107">
        <f t="shared" si="16"/>
        <v>1</v>
      </c>
      <c r="CD34" s="107"/>
      <c r="CE34" s="152">
        <v>32683.56</v>
      </c>
      <c r="CF34" s="68"/>
      <c r="CG34" s="149">
        <v>143780.4878048781</v>
      </c>
      <c r="CH34" s="147">
        <f>IF(LOWER(T34)="ILS",12,1)*CG34/VLOOKUP($T34,CPC_USDConversion_xlTbl[[Currency2]:[Units/1 USD]],2,FALSE)</f>
        <v>174800.49390252761</v>
      </c>
      <c r="CI34" s="155">
        <f t="shared" si="17"/>
        <v>223368.38454412192</v>
      </c>
      <c r="CJ34" s="155">
        <f t="shared" si="18"/>
        <v>48567.890641594306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IF(CN340=0,0,AF340)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AT340</f>
        <v>0</v>
      </c>
      <c r="CU34" s="157"/>
      <c r="CV34" s="108">
        <f t="shared" si="24"/>
        <v>0</v>
      </c>
      <c r="CW34" s="108">
        <f t="shared" si="25"/>
        <v>0</v>
      </c>
      <c r="CX34" s="42">
        <f>IF(AY340&gt;0,1,0)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102884</v>
      </c>
      <c r="C35" s="87">
        <v>34840</v>
      </c>
      <c r="D35" s="87">
        <v>69336</v>
      </c>
      <c r="E35" s="88" t="s">
        <v>768</v>
      </c>
      <c r="F35" s="112" t="s">
        <v>769</v>
      </c>
      <c r="G35" s="87" t="s">
        <v>729</v>
      </c>
      <c r="H35" s="87" t="s">
        <v>726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42072</v>
      </c>
      <c r="P35" s="90">
        <f t="shared" si="1"/>
        <v>5.8191780821917805</v>
      </c>
      <c r="Q35" s="91" t="str">
        <f t="shared" ca="1" si="2"/>
        <v/>
      </c>
      <c r="R35" s="42"/>
      <c r="S35" s="92" t="s">
        <v>389</v>
      </c>
      <c r="T35" s="92" t="s">
        <v>22</v>
      </c>
      <c r="U35" s="92">
        <v>135500</v>
      </c>
      <c r="V35" s="92">
        <v>23209.090909090912</v>
      </c>
      <c r="W35" s="92"/>
      <c r="X35" s="92">
        <f t="shared" si="3"/>
        <v>158709.09090909091</v>
      </c>
      <c r="Y35" s="93" t="e">
        <f>VLOOKUP($B341,[12]Data!$B$12:$AV$5335,47,FALSE)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192949.87728361998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293566.27105101314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43957</v>
      </c>
      <c r="AW35" s="152">
        <v>19589.26213592233</v>
      </c>
      <c r="AX35" s="152"/>
      <c r="AY35" s="153"/>
      <c r="AZ35" s="42"/>
      <c r="BA35" s="102"/>
      <c r="BB35" s="103" t="s">
        <v>562</v>
      </c>
      <c r="BC35" s="42"/>
      <c r="BD35" s="149">
        <v>96000</v>
      </c>
      <c r="BE35" s="149">
        <v>24000</v>
      </c>
      <c r="BF35" s="149"/>
      <c r="BG35" s="92">
        <f t="shared" si="9"/>
        <v>120000</v>
      </c>
      <c r="BH35" s="147">
        <f>IF(LOWER(T35)="ILS",12,1)*BG35/VLOOKUP($T35,CPC_USDConversion_xlTbl[[Currency2]:[Units/1 USD]],2,FALSE)</f>
        <v>145889.47073798737</v>
      </c>
      <c r="BI35" s="154">
        <f>BH35/VLOOKUP($S35,'CP$'!$B$5:$D$74,2,FALSE)</f>
        <v>221965.56179822277</v>
      </c>
      <c r="BJ35" s="104">
        <v>85000</v>
      </c>
      <c r="BK35" s="104">
        <v>130000</v>
      </c>
      <c r="BL35" s="105">
        <f t="shared" si="10"/>
        <v>0.85376331767670977</v>
      </c>
      <c r="BM35" s="105">
        <f t="shared" si="11"/>
        <v>0.14623668232329021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4</v>
      </c>
      <c r="BS35" s="91">
        <v>5</v>
      </c>
      <c r="BT35" s="91">
        <v>4</v>
      </c>
      <c r="BU35" s="91">
        <f>Q341</f>
        <v>0</v>
      </c>
      <c r="BV35" s="91"/>
      <c r="BW35" s="91"/>
      <c r="BX35" s="91"/>
      <c r="BY35" s="91"/>
      <c r="BZ35" s="91" t="s">
        <v>563</v>
      </c>
      <c r="CA35" s="106" t="s">
        <v>564</v>
      </c>
      <c r="CB35" s="101">
        <v>1</v>
      </c>
      <c r="CC35" s="107">
        <f t="shared" si="16"/>
        <v>1</v>
      </c>
      <c r="CD35" s="107"/>
      <c r="CE35" s="152">
        <v>59381.120000000003</v>
      </c>
      <c r="CF35" s="68"/>
      <c r="CG35" s="149">
        <v>123126.8292682927</v>
      </c>
      <c r="CH35" s="147">
        <f>IF(LOWER(T35)="ILS",12,1)*CG35/VLOOKUP($T35,CPC_USDConversion_xlTbl[[Currency2]:[Units/1 USD]],2,FALSE)</f>
        <v>149690.89962998129</v>
      </c>
      <c r="CI35" s="155">
        <f t="shared" si="17"/>
        <v>192949.87728361998</v>
      </c>
      <c r="CJ35" s="155">
        <f t="shared" si="18"/>
        <v>43258.977653638693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IF(CN341=0,0,AF341)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AT341</f>
        <v>0</v>
      </c>
      <c r="CU35" s="157"/>
      <c r="CV35" s="108">
        <f t="shared" si="24"/>
        <v>0</v>
      </c>
      <c r="CW35" s="108">
        <f t="shared" si="25"/>
        <v>0</v>
      </c>
      <c r="CX35" s="42">
        <f>IF(AY341&gt;0,1,0)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137205</v>
      </c>
      <c r="C36" s="87">
        <v>113673</v>
      </c>
      <c r="D36" s="87">
        <v>98725</v>
      </c>
      <c r="E36" s="88" t="s">
        <v>770</v>
      </c>
      <c r="F36" s="112" t="s">
        <v>771</v>
      </c>
      <c r="G36" s="87" t="s">
        <v>729</v>
      </c>
      <c r="H36" s="87" t="s">
        <v>726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42030</v>
      </c>
      <c r="P36" s="90">
        <f t="shared" si="1"/>
        <v>5.934246575342466</v>
      </c>
      <c r="Q36" s="91" t="str">
        <f t="shared" ca="1" si="2"/>
        <v/>
      </c>
      <c r="R36" s="42"/>
      <c r="S36" s="92" t="s">
        <v>399</v>
      </c>
      <c r="T36" s="92" t="s">
        <v>22</v>
      </c>
      <c r="U36" s="92">
        <v>114500</v>
      </c>
      <c r="V36" s="92">
        <v>19390.909090909088</v>
      </c>
      <c r="W36" s="92"/>
      <c r="X36" s="92">
        <f t="shared" si="3"/>
        <v>133890.90909090909</v>
      </c>
      <c r="Y36" s="93" t="e">
        <f>VLOOKUP($B342,[12]Data!$B$12:$AV$5335,47,FALSE)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162777.28219917257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275481.59618303995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19589.26213592233</v>
      </c>
      <c r="AX36" s="152"/>
      <c r="AY36" s="153"/>
      <c r="AZ36" s="42"/>
      <c r="BA36" s="102" t="s">
        <v>772</v>
      </c>
      <c r="BB36" s="103" t="s">
        <v>562</v>
      </c>
      <c r="BC36" s="42"/>
      <c r="BD36" s="149">
        <v>80000</v>
      </c>
      <c r="BE36" s="149">
        <v>20000</v>
      </c>
      <c r="BF36" s="149"/>
      <c r="BG36" s="92">
        <f t="shared" si="9"/>
        <v>100000</v>
      </c>
      <c r="BH36" s="147">
        <f>IF(LOWER(T36)="ILS",12,1)*BG36/VLOOKUP($T36,CPC_USDConversion_xlTbl[[Currency2]:[Units/1 USD]],2,FALSE)</f>
        <v>121574.55894832281</v>
      </c>
      <c r="BI36" s="154">
        <f>BH36/VLOOKUP($S36,'CP$'!$B$5:$D$74,2,FALSE)</f>
        <v>205750.78476462793</v>
      </c>
      <c r="BJ36" s="104">
        <v>90000</v>
      </c>
      <c r="BK36" s="104">
        <v>130000</v>
      </c>
      <c r="BL36" s="105">
        <f t="shared" si="10"/>
        <v>0.85517381857686037</v>
      </c>
      <c r="BM36" s="105">
        <f t="shared" si="11"/>
        <v>0.14482618142313958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3</v>
      </c>
      <c r="BS36" s="91">
        <v>5</v>
      </c>
      <c r="BT36" s="91">
        <v>4</v>
      </c>
      <c r="BU36" s="91">
        <f>Q342</f>
        <v>0</v>
      </c>
      <c r="BV36" s="91"/>
      <c r="BW36" s="91"/>
      <c r="BX36" s="91"/>
      <c r="BY36" s="91"/>
      <c r="BZ36" s="91" t="s">
        <v>563</v>
      </c>
      <c r="CA36" s="106" t="s">
        <v>564</v>
      </c>
      <c r="CB36" s="101">
        <v>1</v>
      </c>
      <c r="CC36" s="107">
        <f t="shared" si="16"/>
        <v>1</v>
      </c>
      <c r="CD36" s="107"/>
      <c r="CE36" s="152">
        <v>59381.120000000003</v>
      </c>
      <c r="CF36" s="68"/>
      <c r="CG36" s="149">
        <v>102639.0243902439</v>
      </c>
      <c r="CH36" s="147">
        <f>IF(LOWER(T36)="ILS",12,1)*CG36/VLOOKUP($T36,CPC_USDConversion_xlTbl[[Currency2]:[Units/1 USD]],2,FALSE)</f>
        <v>124782.94121130049</v>
      </c>
      <c r="CI36" s="155">
        <f t="shared" si="17"/>
        <v>162777.28219917257</v>
      </c>
      <c r="CJ36" s="155">
        <f t="shared" si="18"/>
        <v>37994.34098787207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IF(CN342=0,0,AF342)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AT342</f>
        <v>0</v>
      </c>
      <c r="CU36" s="157"/>
      <c r="CV36" s="108">
        <f t="shared" si="24"/>
        <v>0</v>
      </c>
      <c r="CW36" s="108">
        <f t="shared" si="25"/>
        <v>0</v>
      </c>
      <c r="CX36" s="42">
        <f>IF(AY342&gt;0,1,0)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127365</v>
      </c>
      <c r="C37" s="87">
        <v>49045</v>
      </c>
      <c r="D37" s="87"/>
      <c r="E37" s="88" t="s">
        <v>773</v>
      </c>
      <c r="F37" s="112" t="s">
        <v>567</v>
      </c>
      <c r="G37" s="87" t="s">
        <v>729</v>
      </c>
      <c r="H37" s="87" t="s">
        <v>726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40452</v>
      </c>
      <c r="P37" s="90">
        <f t="shared" si="1"/>
        <v>10.257534246575343</v>
      </c>
      <c r="Q37" s="91" t="str">
        <f t="shared" ca="1" si="2"/>
        <v/>
      </c>
      <c r="R37" s="42"/>
      <c r="S37" s="92" t="s">
        <v>389</v>
      </c>
      <c r="T37" s="92" t="s">
        <v>22</v>
      </c>
      <c r="U37" s="92">
        <v>98500</v>
      </c>
      <c r="V37" s="92">
        <v>16481.81818181818</v>
      </c>
      <c r="W37" s="92"/>
      <c r="X37" s="92">
        <f t="shared" si="3"/>
        <v>114981.81818181818</v>
      </c>
      <c r="Y37" s="93" t="e">
        <f>VLOOKUP($B350,[12]Data!$B$12:$AV$5335,47,FALSE)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139788.6383253079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212683.36557756981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43957</v>
      </c>
      <c r="AW37" s="152">
        <v>14665.76699029126</v>
      </c>
      <c r="AX37" s="152"/>
      <c r="AY37" s="153"/>
      <c r="AZ37" s="42"/>
      <c r="BA37" s="102" t="s">
        <v>774</v>
      </c>
      <c r="BB37" s="103" t="s">
        <v>562</v>
      </c>
      <c r="BC37" s="42"/>
      <c r="BD37" s="149">
        <v>67278</v>
      </c>
      <c r="BE37" s="149">
        <v>16822</v>
      </c>
      <c r="BF37" s="149"/>
      <c r="BG37" s="92">
        <f t="shared" si="9"/>
        <v>84100</v>
      </c>
      <c r="BH37" s="147">
        <f>IF(LOWER(T37)="ILS",12,1)*BG37/VLOOKUP($T37,CPC_USDConversion_xlTbl[[Currency2]:[Units/1 USD]],2,FALSE)</f>
        <v>102244.20407553948</v>
      </c>
      <c r="BI37" s="154">
        <f>BH37/VLOOKUP($S37,'CP$'!$B$5:$D$74,2,FALSE)</f>
        <v>155560.86456025447</v>
      </c>
      <c r="BJ37" s="104">
        <v>85000</v>
      </c>
      <c r="BK37" s="104">
        <v>130000</v>
      </c>
      <c r="BL37" s="105">
        <f t="shared" si="10"/>
        <v>0.85665717900063254</v>
      </c>
      <c r="BM37" s="105">
        <f t="shared" si="11"/>
        <v>0.14334282099936749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>
        <v>4</v>
      </c>
      <c r="BS37" s="91">
        <v>4</v>
      </c>
      <c r="BT37" s="91">
        <v>4</v>
      </c>
      <c r="BU37" s="91">
        <f>Q350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>
        <v>45134.44</v>
      </c>
      <c r="CF37" s="68"/>
      <c r="CG37" s="149">
        <v>87029.268292682929</v>
      </c>
      <c r="CH37" s="147">
        <f>IF(LOWER(T37)="ILS",12,1)*CG37/VLOOKUP($T37,CPC_USDConversion_xlTbl[[Currency2]:[Units/1 USD]],2,FALSE)</f>
        <v>105805.44908278182</v>
      </c>
      <c r="CI37" s="155">
        <f t="shared" si="17"/>
        <v>139788.6383253079</v>
      </c>
      <c r="CJ37" s="155">
        <f t="shared" si="18"/>
        <v>33983.189242526074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IF(CN350=0,0,AF350)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AT350</f>
        <v>0</v>
      </c>
      <c r="CU37" s="157"/>
      <c r="CV37" s="108">
        <f t="shared" si="24"/>
        <v>0</v>
      </c>
      <c r="CW37" s="108">
        <f t="shared" si="25"/>
        <v>0</v>
      </c>
      <c r="CX37" s="42">
        <f>IF(AY350&gt;0,1,0)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134135</v>
      </c>
      <c r="C38" s="87">
        <v>41928</v>
      </c>
      <c r="D38" s="87">
        <v>65262</v>
      </c>
      <c r="E38" s="88" t="s">
        <v>775</v>
      </c>
      <c r="F38" s="112" t="s">
        <v>776</v>
      </c>
      <c r="G38" s="87" t="s">
        <v>729</v>
      </c>
      <c r="H38" s="87" t="s">
        <v>726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42058</v>
      </c>
      <c r="P38" s="90">
        <f t="shared" si="1"/>
        <v>5.8575342465753426</v>
      </c>
      <c r="Q38" s="91" t="str">
        <f t="shared" ca="1" si="2"/>
        <v/>
      </c>
      <c r="R38" s="42"/>
      <c r="S38" s="92" t="s">
        <v>399</v>
      </c>
      <c r="T38" s="92" t="s">
        <v>22</v>
      </c>
      <c r="U38" s="92">
        <v>104437.5</v>
      </c>
      <c r="V38" s="92">
        <v>17481.81818181818</v>
      </c>
      <c r="W38" s="92"/>
      <c r="X38" s="92">
        <f t="shared" si="3"/>
        <v>121919.31818181818</v>
      </c>
      <c r="Y38" s="93" t="e">
        <f>VLOOKUP($B352,[12]Data!$B$12:$AV$5335,47,FALSE)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148222.87335234779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250849.95393877459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19589.26213592233</v>
      </c>
      <c r="AX38" s="152"/>
      <c r="AY38" s="153"/>
      <c r="AZ38" s="42"/>
      <c r="BA38" s="102" t="s">
        <v>777</v>
      </c>
      <c r="BB38" s="103" t="s">
        <v>562</v>
      </c>
      <c r="BC38" s="42"/>
      <c r="BD38" s="149">
        <v>72000</v>
      </c>
      <c r="BE38" s="149">
        <v>18000</v>
      </c>
      <c r="BF38" s="149"/>
      <c r="BG38" s="92">
        <f t="shared" si="9"/>
        <v>90000</v>
      </c>
      <c r="BH38" s="147">
        <f>IF(LOWER(T38)="ILS",12,1)*BG38/VLOOKUP($T38,CPC_USDConversion_xlTbl[[Currency2]:[Units/1 USD]],2,FALSE)</f>
        <v>109417.10305349053</v>
      </c>
      <c r="BI38" s="154">
        <f>BH38/VLOOKUP($S38,'CP$'!$B$5:$D$74,2,FALSE)</f>
        <v>185175.70628816512</v>
      </c>
      <c r="BJ38" s="104">
        <v>90000</v>
      </c>
      <c r="BK38" s="104">
        <v>130000</v>
      </c>
      <c r="BL38" s="105">
        <f t="shared" si="10"/>
        <v>0.85661158180242158</v>
      </c>
      <c r="BM38" s="105">
        <f t="shared" si="11"/>
        <v>0.1433884181975785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4</v>
      </c>
      <c r="BS38" s="91">
        <v>4</v>
      </c>
      <c r="BT38" s="91">
        <v>4</v>
      </c>
      <c r="BU38" s="91">
        <f>Q352</f>
        <v>0</v>
      </c>
      <c r="BV38" s="91"/>
      <c r="BW38" s="91"/>
      <c r="BX38" s="91"/>
      <c r="BY38" s="91"/>
      <c r="BZ38" s="91" t="s">
        <v>563</v>
      </c>
      <c r="CA38" s="106" t="s">
        <v>564</v>
      </c>
      <c r="CB38" s="101">
        <v>1</v>
      </c>
      <c r="CC38" s="107">
        <f t="shared" si="16"/>
        <v>1</v>
      </c>
      <c r="CD38" s="107"/>
      <c r="CE38" s="152">
        <v>42620.32</v>
      </c>
      <c r="CF38" s="68"/>
      <c r="CG38" s="149">
        <v>92736.585365853665</v>
      </c>
      <c r="CH38" s="147">
        <f>IF(LOWER(T38)="ILS",12,1)*CG38/VLOOKUP($T38,CPC_USDConversion_xlTbl[[Currency2]:[Units/1 USD]],2,FALSE)</f>
        <v>112744.09464227148</v>
      </c>
      <c r="CI38" s="155">
        <f t="shared" si="17"/>
        <v>148222.87335234779</v>
      </c>
      <c r="CJ38" s="155">
        <f t="shared" si="18"/>
        <v>35478.778710076309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IF(CN352=0,0,AF352)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AT352</f>
        <v>0</v>
      </c>
      <c r="CU38" s="157"/>
      <c r="CV38" s="108">
        <f t="shared" si="24"/>
        <v>0</v>
      </c>
      <c r="CW38" s="108">
        <f t="shared" si="25"/>
        <v>0</v>
      </c>
      <c r="CX38" s="42">
        <f>IF(AY352&gt;0,1,0)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103932</v>
      </c>
      <c r="C39" s="87">
        <v>81072</v>
      </c>
      <c r="D39" s="87">
        <v>70679</v>
      </c>
      <c r="E39" s="88" t="s">
        <v>778</v>
      </c>
      <c r="F39" s="112" t="s">
        <v>779</v>
      </c>
      <c r="G39" s="87" t="s">
        <v>729</v>
      </c>
      <c r="H39" s="87" t="s">
        <v>726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41988</v>
      </c>
      <c r="P39" s="90">
        <f t="shared" si="1"/>
        <v>6.0493150684931507</v>
      </c>
      <c r="Q39" s="91" t="str">
        <f t="shared" ca="1" si="2"/>
        <v/>
      </c>
      <c r="R39" s="42"/>
      <c r="S39" s="92" t="s">
        <v>385</v>
      </c>
      <c r="T39" s="92" t="s">
        <v>22</v>
      </c>
      <c r="U39" s="92">
        <v>139500</v>
      </c>
      <c r="V39" s="92">
        <v>23936.36363636364</v>
      </c>
      <c r="W39" s="92"/>
      <c r="X39" s="92">
        <f t="shared" si="3"/>
        <v>163436.36363636365</v>
      </c>
      <c r="Y39" s="93" t="e">
        <f>VLOOKUP($B355,[12]Data!$B$12:$AV$5335,47,FALSE)</f>
        <v>#N/A</v>
      </c>
      <c r="Z39" s="93"/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198697.03825208615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299617.73911371292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43957</v>
      </c>
      <c r="AW39" s="152">
        <v>19589.26213592233</v>
      </c>
      <c r="AX39" s="152"/>
      <c r="AY39" s="153"/>
      <c r="AZ39" s="42"/>
      <c r="BA39" s="102"/>
      <c r="BB39" s="103" t="s">
        <v>562</v>
      </c>
      <c r="BC39" s="42"/>
      <c r="BD39" s="149">
        <v>104000</v>
      </c>
      <c r="BE39" s="149">
        <v>260000</v>
      </c>
      <c r="BF39" s="149"/>
      <c r="BG39" s="92">
        <f t="shared" si="9"/>
        <v>364000</v>
      </c>
      <c r="BH39" s="147">
        <f>IF(LOWER(T39)="ILS",12,1)*BG39/VLOOKUP($T39,CPC_USDConversion_xlTbl[[Currency2]:[Units/1 USD]],2,FALSE)</f>
        <v>442531.39457189507</v>
      </c>
      <c r="BI39" s="154">
        <f>BH39/VLOOKUP($S39,'CP$'!$B$5:$D$74,2,FALSE)</f>
        <v>667298.602409226</v>
      </c>
      <c r="BJ39" s="104">
        <v>90000</v>
      </c>
      <c r="BK39" s="104">
        <v>130000</v>
      </c>
      <c r="BL39" s="105">
        <f t="shared" si="10"/>
        <v>0.85354321949048828</v>
      </c>
      <c r="BM39" s="105">
        <f t="shared" si="11"/>
        <v>0.14645678050951164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4</v>
      </c>
      <c r="BS39" s="91">
        <v>5</v>
      </c>
      <c r="BT39" s="91">
        <v>4</v>
      </c>
      <c r="BU39" s="91">
        <f>Q355</f>
        <v>0</v>
      </c>
      <c r="BV39" s="91"/>
      <c r="BW39" s="91"/>
      <c r="BX39" s="91"/>
      <c r="BY39" s="91"/>
      <c r="BZ39" s="91" t="s">
        <v>563</v>
      </c>
      <c r="CA39" s="106" t="s">
        <v>564</v>
      </c>
      <c r="CB39" s="101">
        <v>1</v>
      </c>
      <c r="CC39" s="107">
        <f t="shared" si="16"/>
        <v>1</v>
      </c>
      <c r="CD39" s="107"/>
      <c r="CE39" s="152">
        <v>64768.52</v>
      </c>
      <c r="CF39" s="68"/>
      <c r="CG39" s="149">
        <v>127029.2682926829</v>
      </c>
      <c r="CH39" s="147">
        <f>IF(LOWER(T39)="ILS",12,1)*CG39/VLOOKUP($T39,CPC_USDConversion_xlTbl[[Currency2]:[Units/1 USD]],2,FALSE)</f>
        <v>154435.27266211092</v>
      </c>
      <c r="CI39" s="155">
        <f t="shared" si="17"/>
        <v>198697.03825208615</v>
      </c>
      <c r="CJ39" s="155">
        <f t="shared" si="18"/>
        <v>44261.765589975228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IF(CN355=0,0,AF355)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AT355</f>
        <v>0</v>
      </c>
      <c r="CU39" s="157"/>
      <c r="CV39" s="108">
        <f t="shared" si="24"/>
        <v>0</v>
      </c>
      <c r="CW39" s="108">
        <f t="shared" si="25"/>
        <v>0</v>
      </c>
      <c r="CX39" s="42">
        <f>IF(AY355&gt;0,1,0)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107000</v>
      </c>
      <c r="C40" s="87">
        <v>89202</v>
      </c>
      <c r="D40" s="87">
        <v>95924</v>
      </c>
      <c r="E40" s="88" t="s">
        <v>780</v>
      </c>
      <c r="F40" s="112" t="s">
        <v>781</v>
      </c>
      <c r="G40" s="87" t="s">
        <v>729</v>
      </c>
      <c r="H40" s="87" t="s">
        <v>726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E41</v>
      </c>
      <c r="O40" s="146">
        <v>43213</v>
      </c>
      <c r="P40" s="90">
        <f t="shared" si="1"/>
        <v>2.6931506849315068</v>
      </c>
      <c r="Q40" s="91" t="str">
        <f t="shared" ca="1" si="2"/>
        <v/>
      </c>
      <c r="R40" s="42"/>
      <c r="S40" s="92" t="s">
        <v>385</v>
      </c>
      <c r="T40" s="92" t="s">
        <v>22</v>
      </c>
      <c r="U40" s="92">
        <v>114500</v>
      </c>
      <c r="V40" s="92">
        <v>19390.909090909088</v>
      </c>
      <c r="W40" s="92"/>
      <c r="X40" s="92">
        <f t="shared" si="3"/>
        <v>133890.90909090909</v>
      </c>
      <c r="Y40" s="93" t="e">
        <f>VLOOKUP($B569,[12]Data!$B$12:$AV$5335,47,FALSE)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162777.28219917257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245453.89151556141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43957</v>
      </c>
      <c r="AW40" s="152">
        <v>24410.184466019418</v>
      </c>
      <c r="AX40" s="152"/>
      <c r="AY40" s="153"/>
      <c r="AZ40" s="42"/>
      <c r="BA40" s="102" t="s">
        <v>782</v>
      </c>
      <c r="BB40" s="103" t="s">
        <v>562</v>
      </c>
      <c r="BC40" s="42"/>
      <c r="BD40" s="149">
        <v>84000</v>
      </c>
      <c r="BE40" s="149">
        <v>21000</v>
      </c>
      <c r="BF40" s="149"/>
      <c r="BG40" s="92">
        <f t="shared" si="9"/>
        <v>105000</v>
      </c>
      <c r="BH40" s="147">
        <f>IF(LOWER(T40)="ILS",12,1)*BG40/VLOOKUP($T40,CPC_USDConversion_xlTbl[[Currency2]:[Units/1 USD]],2,FALSE)</f>
        <v>127653.28689573896</v>
      </c>
      <c r="BI40" s="154">
        <f>BH40/VLOOKUP($S40,'CP$'!$B$5:$D$74,2,FALSE)</f>
        <v>192489.98146419981</v>
      </c>
      <c r="BJ40" s="104">
        <v>90000</v>
      </c>
      <c r="BK40" s="104">
        <v>130000</v>
      </c>
      <c r="BL40" s="105">
        <f t="shared" si="10"/>
        <v>0.85517381857686037</v>
      </c>
      <c r="BM40" s="105">
        <f t="shared" si="11"/>
        <v>0.14482618142313958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3</v>
      </c>
      <c r="BS40" s="91">
        <v>4</v>
      </c>
      <c r="BT40" s="91">
        <v>3</v>
      </c>
      <c r="BU40" s="91">
        <f>Q569</f>
        <v>0</v>
      </c>
      <c r="BV40" s="91"/>
      <c r="BW40" s="91"/>
      <c r="BX40" s="91"/>
      <c r="BY40" s="91"/>
      <c r="BZ40" s="91" t="s">
        <v>563</v>
      </c>
      <c r="CA40" s="106" t="s">
        <v>564</v>
      </c>
      <c r="CB40" s="101">
        <v>1</v>
      </c>
      <c r="CC40" s="107">
        <f t="shared" si="16"/>
        <v>1</v>
      </c>
      <c r="CD40" s="107"/>
      <c r="CE40" s="152">
        <v>44056.959999999999</v>
      </c>
      <c r="CF40" s="68"/>
      <c r="CG40" s="149">
        <v>102639.0243902439</v>
      </c>
      <c r="CH40" s="147">
        <f>IF(LOWER(T40)="ILS",12,1)*CG40/VLOOKUP($T40,CPC_USDConversion_xlTbl[[Currency2]:[Units/1 USD]],2,FALSE)</f>
        <v>124782.94121130049</v>
      </c>
      <c r="CI40" s="155">
        <f t="shared" si="17"/>
        <v>162777.28219917257</v>
      </c>
      <c r="CJ40" s="155">
        <f t="shared" si="18"/>
        <v>37994.34098787207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IF(CN569=0,0,AF569)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AT569</f>
        <v>0</v>
      </c>
      <c r="CU40" s="157"/>
      <c r="CV40" s="108">
        <f t="shared" si="24"/>
        <v>0</v>
      </c>
      <c r="CW40" s="108">
        <f t="shared" si="25"/>
        <v>0</v>
      </c>
      <c r="CX40" s="42">
        <f>IF(AY569&gt;0,1,0)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131332</v>
      </c>
      <c r="C41" s="87">
        <v>65137</v>
      </c>
      <c r="D41" s="87">
        <v>40370</v>
      </c>
      <c r="E41" s="88" t="s">
        <v>783</v>
      </c>
      <c r="F41" s="112" t="s">
        <v>771</v>
      </c>
      <c r="G41" s="87" t="s">
        <v>729</v>
      </c>
      <c r="H41" s="87" t="s">
        <v>726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E41</v>
      </c>
      <c r="O41" s="146">
        <v>42142</v>
      </c>
      <c r="P41" s="90">
        <f t="shared" si="1"/>
        <v>5.6273972602739724</v>
      </c>
      <c r="Q41" s="91" t="str">
        <f t="shared" ca="1" si="2"/>
        <v/>
      </c>
      <c r="R41" s="42"/>
      <c r="S41" s="92" t="s">
        <v>385</v>
      </c>
      <c r="T41" s="92" t="s">
        <v>22</v>
      </c>
      <c r="U41" s="92">
        <v>114000</v>
      </c>
      <c r="V41" s="92">
        <v>19300</v>
      </c>
      <c r="W41" s="92"/>
      <c r="X41" s="92">
        <f t="shared" si="3"/>
        <v>133300</v>
      </c>
      <c r="Y41" s="93" t="e">
        <f>VLOOKUP($B759,[12]Data!$B$12:$AV$5335,47,FALSE)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162058.88707811432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244370.61456359841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19589.26213592233</v>
      </c>
      <c r="AX41" s="152"/>
      <c r="AY41" s="153"/>
      <c r="AZ41" s="42"/>
      <c r="BA41" s="102" t="s">
        <v>784</v>
      </c>
      <c r="BB41" s="103" t="s">
        <v>562</v>
      </c>
      <c r="BC41" s="42"/>
      <c r="BD41" s="149">
        <v>80000</v>
      </c>
      <c r="BE41" s="149">
        <v>20000</v>
      </c>
      <c r="BF41" s="149"/>
      <c r="BG41" s="92">
        <f t="shared" si="9"/>
        <v>100000</v>
      </c>
      <c r="BH41" s="147">
        <f>IF(LOWER(T41)="ILS",12,1)*BG41/VLOOKUP($T41,CPC_USDConversion_xlTbl[[Currency2]:[Units/1 USD]],2,FALSE)</f>
        <v>121574.55894832281</v>
      </c>
      <c r="BI41" s="154">
        <f>BH41/VLOOKUP($S41,'CP$'!$B$5:$D$74,2,FALSE)</f>
        <v>183323.79187066646</v>
      </c>
      <c r="BJ41" s="104">
        <v>90000</v>
      </c>
      <c r="BK41" s="104">
        <v>130000</v>
      </c>
      <c r="BL41" s="105">
        <f t="shared" si="10"/>
        <v>0.85521380345086273</v>
      </c>
      <c r="BM41" s="105">
        <f t="shared" si="11"/>
        <v>0.1447861965491373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>
        <v>4</v>
      </c>
      <c r="BS41" s="91">
        <v>4</v>
      </c>
      <c r="BT41" s="91">
        <v>3</v>
      </c>
      <c r="BU41" s="91">
        <f>Q759</f>
        <v>0</v>
      </c>
      <c r="BV41" s="91"/>
      <c r="BW41" s="91"/>
      <c r="BX41" s="91"/>
      <c r="BY41" s="91"/>
      <c r="BZ41" s="91" t="s">
        <v>563</v>
      </c>
      <c r="CA41" s="106" t="s">
        <v>564</v>
      </c>
      <c r="CB41" s="101">
        <v>1</v>
      </c>
      <c r="CC41" s="107">
        <f t="shared" si="16"/>
        <v>1</v>
      </c>
      <c r="CD41" s="107"/>
      <c r="CE41" s="152">
        <v>50641.56</v>
      </c>
      <c r="CF41" s="68"/>
      <c r="CG41" s="149">
        <v>102151.21951219509</v>
      </c>
      <c r="CH41" s="147">
        <f>IF(LOWER(T41)="ILS",12,1)*CG41/VLOOKUP($T41,CPC_USDConversion_xlTbl[[Currency2]:[Units/1 USD]],2,FALSE)</f>
        <v>124189.89458228427</v>
      </c>
      <c r="CI41" s="155">
        <f t="shared" si="17"/>
        <v>162058.88707811432</v>
      </c>
      <c r="CJ41" s="155">
        <f t="shared" si="18"/>
        <v>37868.992495830054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IF(CN759=0,0,AF759)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AT759</f>
        <v>0</v>
      </c>
      <c r="CU41" s="157"/>
      <c r="CV41" s="108">
        <f t="shared" si="24"/>
        <v>0</v>
      </c>
      <c r="CW41" s="108">
        <f t="shared" si="25"/>
        <v>0</v>
      </c>
      <c r="CX41" s="42">
        <f>IF(AY759&gt;0,1,0)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137262</v>
      </c>
      <c r="C42" s="87">
        <v>115282</v>
      </c>
      <c r="D42" s="87">
        <v>124236</v>
      </c>
      <c r="E42" s="88" t="s">
        <v>785</v>
      </c>
      <c r="F42" s="112" t="s">
        <v>567</v>
      </c>
      <c r="G42" s="87" t="s">
        <v>729</v>
      </c>
      <c r="H42" s="87" t="s">
        <v>726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43222</v>
      </c>
      <c r="P42" s="90">
        <f t="shared" si="1"/>
        <v>2.6684931506849314</v>
      </c>
      <c r="Q42" s="91" t="str">
        <f t="shared" ca="1" si="2"/>
        <v/>
      </c>
      <c r="R42" s="42"/>
      <c r="S42" s="92" t="s">
        <v>389</v>
      </c>
      <c r="T42" s="92" t="s">
        <v>22</v>
      </c>
      <c r="U42" s="92">
        <v>74250</v>
      </c>
      <c r="V42" s="92">
        <v>12072.72727272727</v>
      </c>
      <c r="W42" s="92"/>
      <c r="X42" s="92">
        <f t="shared" si="3"/>
        <v>86322.727272727265</v>
      </c>
      <c r="Y42" s="93" t="e">
        <f>VLOOKUP($B761,[12]Data!$B$12:$AV$5335,47,FALSE)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104946.47495398174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159672.27212538064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>
        <v>43957</v>
      </c>
      <c r="AW42" s="152">
        <v>14665.76699029126</v>
      </c>
      <c r="AX42" s="152"/>
      <c r="AY42" s="153"/>
      <c r="AZ42" s="42"/>
      <c r="BA42" s="102"/>
      <c r="BB42" s="103" t="s">
        <v>562</v>
      </c>
      <c r="BC42" s="42"/>
      <c r="BD42" s="149">
        <v>49600</v>
      </c>
      <c r="BE42" s="149">
        <v>12400</v>
      </c>
      <c r="BF42" s="149"/>
      <c r="BG42" s="92">
        <f t="shared" si="9"/>
        <v>62000</v>
      </c>
      <c r="BH42" s="147">
        <f>IF(LOWER(T42)="ILS",12,1)*BG42/VLOOKUP($T42,CPC_USDConversion_xlTbl[[Currency2]:[Units/1 USD]],2,FALSE)</f>
        <v>75376.226547960148</v>
      </c>
      <c r="BI42" s="154">
        <f>BH42/VLOOKUP($S42,'CP$'!$B$5:$D$74,2,FALSE)</f>
        <v>114682.20692908177</v>
      </c>
      <c r="BJ42" s="104">
        <v>50000</v>
      </c>
      <c r="BK42" s="104">
        <v>95000</v>
      </c>
      <c r="BL42" s="105">
        <f t="shared" si="10"/>
        <v>0.86014427886893796</v>
      </c>
      <c r="BM42" s="105">
        <f t="shared" si="11"/>
        <v>0.13985572113106207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>
        <v>4</v>
      </c>
      <c r="BS42" s="91">
        <v>4</v>
      </c>
      <c r="BT42" s="91">
        <v>3</v>
      </c>
      <c r="BU42" s="91">
        <f>Q761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>
        <v>16880.52</v>
      </c>
      <c r="CF42" s="68"/>
      <c r="CG42" s="149">
        <v>63370.731707317078</v>
      </c>
      <c r="CH42" s="147">
        <f>IF(LOWER(T42)="ILS",12,1)*CG42/VLOOKUP($T42,CPC_USDConversion_xlTbl[[Currency2]:[Units/1 USD]],2,FALSE)</f>
        <v>77042.6875754957</v>
      </c>
      <c r="CI42" s="155">
        <f t="shared" si="17"/>
        <v>104946.47495398174</v>
      </c>
      <c r="CJ42" s="155">
        <f t="shared" si="18"/>
        <v>27903.787378486042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IF(CN761=0,0,AF761)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AT761</f>
        <v>0</v>
      </c>
      <c r="CU42" s="157"/>
      <c r="CV42" s="108">
        <f t="shared" si="24"/>
        <v>0</v>
      </c>
      <c r="CW42" s="108">
        <f t="shared" si="25"/>
        <v>0</v>
      </c>
      <c r="CX42" s="42">
        <f>IF(AY761&gt;0,1,0)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116829</v>
      </c>
      <c r="C43" s="87">
        <v>110798</v>
      </c>
      <c r="D43" s="87">
        <v>61308</v>
      </c>
      <c r="E43" s="88" t="s">
        <v>786</v>
      </c>
      <c r="F43" s="112" t="s">
        <v>567</v>
      </c>
      <c r="G43" s="87" t="s">
        <v>729</v>
      </c>
      <c r="H43" s="87" t="s">
        <v>726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43222</v>
      </c>
      <c r="P43" s="90">
        <f t="shared" si="1"/>
        <v>2.6684931506849314</v>
      </c>
      <c r="Q43" s="91" t="str">
        <f t="shared" ca="1" si="2"/>
        <v/>
      </c>
      <c r="R43" s="42"/>
      <c r="S43" s="92" t="s">
        <v>385</v>
      </c>
      <c r="T43" s="92" t="s">
        <v>22</v>
      </c>
      <c r="U43" s="92">
        <v>80875</v>
      </c>
      <c r="V43" s="92">
        <v>13281.81818181818</v>
      </c>
      <c r="W43" s="92"/>
      <c r="X43" s="92">
        <f t="shared" si="3"/>
        <v>94156.818181818177</v>
      </c>
      <c r="Y43" s="93" t="e">
        <f>VLOOKUP($B764,[12]Data!$B$12:$AV$5335,47,FALSE)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114470.73642431968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172611.8493956782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43957</v>
      </c>
      <c r="AW43" s="152">
        <v>9844.8446601941741</v>
      </c>
      <c r="AX43" s="152"/>
      <c r="AY43" s="153"/>
      <c r="AZ43" s="42"/>
      <c r="BA43" s="102"/>
      <c r="BB43" s="103" t="s">
        <v>562</v>
      </c>
      <c r="BC43" s="42"/>
      <c r="BD43" s="149">
        <v>54400</v>
      </c>
      <c r="BE43" s="149">
        <v>13600</v>
      </c>
      <c r="BF43" s="149"/>
      <c r="BG43" s="92">
        <f t="shared" si="9"/>
        <v>68000</v>
      </c>
      <c r="BH43" s="147">
        <f>IF(LOWER(T43)="ILS",12,1)*BG43/VLOOKUP($T43,CPC_USDConversion_xlTbl[[Currency2]:[Units/1 USD]],2,FALSE)</f>
        <v>82670.70008485952</v>
      </c>
      <c r="BI43" s="154">
        <f>BH43/VLOOKUP($S43,'CP$'!$B$5:$D$74,2,FALSE)</f>
        <v>124660.17847205322</v>
      </c>
      <c r="BJ43" s="104">
        <v>65000</v>
      </c>
      <c r="BK43" s="104">
        <v>100000</v>
      </c>
      <c r="BL43" s="105">
        <f t="shared" si="10"/>
        <v>0.85893939028216959</v>
      </c>
      <c r="BM43" s="105">
        <f t="shared" si="11"/>
        <v>0.14106060971783049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3</v>
      </c>
      <c r="BT43" s="91">
        <v>3</v>
      </c>
      <c r="BU43" s="91">
        <f>Q764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1</v>
      </c>
      <c r="CD43" s="107"/>
      <c r="CE43" s="152">
        <v>19155.2</v>
      </c>
      <c r="CF43" s="68"/>
      <c r="CG43" s="149">
        <v>69839.024390243911</v>
      </c>
      <c r="CH43" s="147">
        <f>IF(LOWER(T43)="ILS",12,1)*CG43/VLOOKUP($T43,CPC_USDConversion_xlTbl[[Currency2]:[Units/1 USD]],2,FALSE)</f>
        <v>84906.485876250634</v>
      </c>
      <c r="CI43" s="155">
        <f t="shared" si="17"/>
        <v>114470.73642431968</v>
      </c>
      <c r="CJ43" s="155">
        <f t="shared" si="18"/>
        <v>29564.250548069045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IF(CN764=0,0,AF764)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AT764</f>
        <v>0</v>
      </c>
      <c r="CU43" s="157"/>
      <c r="CV43" s="108">
        <f t="shared" si="24"/>
        <v>0</v>
      </c>
      <c r="CW43" s="108">
        <f t="shared" si="25"/>
        <v>0</v>
      </c>
      <c r="CX43" s="42">
        <f>IF(AY764&gt;0,1,0)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103015</v>
      </c>
      <c r="C44" s="87">
        <v>94858</v>
      </c>
      <c r="D44" s="87">
        <v>41353</v>
      </c>
      <c r="E44" s="88" t="s">
        <v>787</v>
      </c>
      <c r="F44" s="112" t="s">
        <v>788</v>
      </c>
      <c r="G44" s="87" t="s">
        <v>729</v>
      </c>
      <c r="H44" s="87" t="s">
        <v>726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ref="N44:N64" si="26">LEFT(CA44,3)</f>
        <v>E41</v>
      </c>
      <c r="O44" s="146">
        <v>42310</v>
      </c>
      <c r="P44" s="90">
        <f t="shared" ref="P44:P75" si="27">($D$5-O44)/365</f>
        <v>5.1671232876712327</v>
      </c>
      <c r="Q44" s="91" t="str">
        <f t="shared" ref="Q44:Q64" ca="1" si="28">Q44</f>
        <v/>
      </c>
      <c r="R44" s="42"/>
      <c r="S44" s="92" t="s">
        <v>385</v>
      </c>
      <c r="T44" s="92" t="s">
        <v>22</v>
      </c>
      <c r="U44" s="92">
        <v>123250</v>
      </c>
      <c r="V44" s="92">
        <v>21000</v>
      </c>
      <c r="W44" s="92"/>
      <c r="X44" s="92">
        <f t="shared" ref="X44:X75" si="29">W44+V44+U44</f>
        <v>144250</v>
      </c>
      <c r="Y44" s="93" t="e">
        <f>VLOOKUP($B782,[12]Data!$B$12:$AV$5335,47,FALSE)</f>
        <v>#N/A</v>
      </c>
      <c r="Z44" s="93"/>
      <c r="AA44" s="94"/>
      <c r="AB44" s="94"/>
      <c r="AC44" s="94"/>
      <c r="AD44" s="95">
        <f t="shared" ref="AD44:AD75" si="30">AC44+AB44+AA44</f>
        <v>0</v>
      </c>
      <c r="AE44" s="96">
        <f t="shared" ref="AE44:AE75" si="31">IFERROR(AD44/X44-1,"")</f>
        <v>-1</v>
      </c>
      <c r="AF44" s="147">
        <f>IF(LOWER(T44)="ILS",12,1)*X44/VLOOKUP($T44,CPC_USDConversion_xlTbl[[Currency2]:[Units/1 USD]],2,FALSE)</f>
        <v>175371.30128295565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264444.56977343641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ref="AP44:AP75" si="32">IFERROR(AO44/AM44,"")</f>
        <v/>
      </c>
      <c r="AQ44" s="149">
        <f t="shared" ref="AQ44:AQ64" si="33">AO44*CC44</f>
        <v>0</v>
      </c>
      <c r="AR44" s="149"/>
      <c r="AS44" s="150">
        <f t="shared" ref="AS44:AS75" si="34">AQ44-AR44</f>
        <v>0</v>
      </c>
      <c r="AT44" s="147">
        <f>AS44/VLOOKUP($T44,'USD Converstion'!$C$7:$D$174,2,FALSE)</f>
        <v>0</v>
      </c>
      <c r="AU44" s="42"/>
      <c r="AV44" s="151">
        <v>43957</v>
      </c>
      <c r="AW44" s="152">
        <v>19589.26213592233</v>
      </c>
      <c r="AX44" s="152"/>
      <c r="AY44" s="153"/>
      <c r="AZ44" s="42"/>
      <c r="BA44" s="102" t="s">
        <v>789</v>
      </c>
      <c r="BB44" s="103" t="s">
        <v>562</v>
      </c>
      <c r="BC44" s="42"/>
      <c r="BD44" s="149">
        <v>88000</v>
      </c>
      <c r="BE44" s="149">
        <v>22000</v>
      </c>
      <c r="BF44" s="149"/>
      <c r="BG44" s="92">
        <f t="shared" ref="BG44:BG75" si="35">BF44+BE44+BD44</f>
        <v>110000</v>
      </c>
      <c r="BH44" s="147">
        <f>IF(LOWER(T44)="ILS",12,1)*BG44/VLOOKUP($T44,CPC_USDConversion_xlTbl[[Currency2]:[Units/1 USD]],2,FALSE)</f>
        <v>133732.01484315511</v>
      </c>
      <c r="BI44" s="154">
        <f>BH44/VLOOKUP($S44,'CP$'!$B$5:$D$74,2,FALSE)</f>
        <v>201656.17105773315</v>
      </c>
      <c r="BJ44" s="104">
        <v>90000</v>
      </c>
      <c r="BK44" s="104">
        <v>130000</v>
      </c>
      <c r="BL44" s="105">
        <f t="shared" ref="BL44:BL64" si="36">IFERROR(U44/X44,"")</f>
        <v>0.85441941074523398</v>
      </c>
      <c r="BM44" s="105">
        <f t="shared" ref="BM44:BM64" si="37">IFERROR(V44/X44,"")</f>
        <v>0.14558058925476602</v>
      </c>
      <c r="BN44" s="105">
        <f t="shared" ref="BN44:BN64" si="38">IFERROR(W44/X44,"")</f>
        <v>0</v>
      </c>
      <c r="BO44" s="105" t="str">
        <f t="shared" ref="BO44:BO64" si="39">IFERROR(AA44/AD44,"")</f>
        <v/>
      </c>
      <c r="BP44" s="105" t="str">
        <f t="shared" ref="BP44:BP64" si="40">IFERROR(AB44/AD44,"")</f>
        <v/>
      </c>
      <c r="BQ44" s="105" t="str">
        <f t="shared" ref="BQ44:BQ64" si="41">IFERROR(AC44/AD44,"")</f>
        <v/>
      </c>
      <c r="BR44" s="91">
        <v>3</v>
      </c>
      <c r="BS44" s="91">
        <v>4</v>
      </c>
      <c r="BT44" s="91">
        <v>3</v>
      </c>
      <c r="BU44" s="91">
        <f>Q782</f>
        <v>0</v>
      </c>
      <c r="BV44" s="91"/>
      <c r="BW44" s="91"/>
      <c r="BX44" s="91"/>
      <c r="BY44" s="91"/>
      <c r="BZ44" s="91" t="s">
        <v>563</v>
      </c>
      <c r="CA44" s="106" t="s">
        <v>564</v>
      </c>
      <c r="CB44" s="101">
        <v>1</v>
      </c>
      <c r="CC44" s="107">
        <f t="shared" ref="CC44:CC75" si="42">IF(P44&gt;1,1,P44)*CB44</f>
        <v>1</v>
      </c>
      <c r="CD44" s="107"/>
      <c r="CE44" s="152">
        <v>64289.64</v>
      </c>
      <c r="CF44" s="68"/>
      <c r="CG44" s="149">
        <v>111195.12195121949</v>
      </c>
      <c r="CH44" s="147">
        <f>IF(LOWER(T44)="ILS",12,1)*CG44/VLOOKUP($T44,CPC_USDConversion_xlTbl[[Currency2]:[Units/1 USD]],2,FALSE)</f>
        <v>135184.97908424478</v>
      </c>
      <c r="CI44" s="155">
        <f t="shared" ref="CI44:CI64" si="43">AF44</f>
        <v>175371.30128295565</v>
      </c>
      <c r="CJ44" s="155">
        <f t="shared" ref="CJ44:CJ75" si="44">IFERROR(CI44-CH44,"")</f>
        <v>40186.32219871087</v>
      </c>
      <c r="CK44" s="104">
        <f t="shared" ref="CK44:CK64" si="45">ROUND(AN44*CC44,-2)</f>
        <v>0</v>
      </c>
      <c r="CL44" s="147">
        <f>CK44/VLOOKUP($T44,'USD Converstion'!$C$7:$D$174,2,FALSE)</f>
        <v>0</v>
      </c>
      <c r="CM44" s="108">
        <f t="shared" ref="CM44:CM64" si="46">IF(AD44&gt;X44,1,0)</f>
        <v>0</v>
      </c>
      <c r="CN44" s="155">
        <f t="shared" ref="CN44:CN75" si="47">IF(CM44&gt;0,AG44,0)</f>
        <v>0</v>
      </c>
      <c r="CO44" s="155">
        <f t="shared" ref="CO44:CO64" si="48">IF(CM44=0,0,AF44)</f>
        <v>0</v>
      </c>
      <c r="CP44" s="109">
        <f>IF(CN782=0,0,AF782)</f>
        <v>0</v>
      </c>
      <c r="CQ44" s="110" t="s">
        <v>565</v>
      </c>
      <c r="CR44" s="155">
        <f>AM44/VLOOKUP(T44,'USD Converstion'!$C$7:$D$174,2,FALSE)</f>
        <v>0</v>
      </c>
      <c r="CS44" s="156">
        <f t="shared" ref="CS44:CS64" si="49">AT44</f>
        <v>0</v>
      </c>
      <c r="CT44" s="152">
        <f>AT782</f>
        <v>0</v>
      </c>
      <c r="CU44" s="157"/>
      <c r="CV44" s="108">
        <f t="shared" ref="CV44:CV64" si="50">IF(AX44&gt;0,1,0)</f>
        <v>0</v>
      </c>
      <c r="CW44" s="108">
        <f t="shared" ref="CW44:CW64" si="51">IF(AY44&gt;0,1,0)</f>
        <v>0</v>
      </c>
      <c r="CX44" s="42">
        <f>IF(AY782&gt;0,1,0)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135298</v>
      </c>
      <c r="C45" s="87">
        <v>112494</v>
      </c>
      <c r="D45" s="87">
        <v>50110</v>
      </c>
      <c r="E45" s="88" t="s">
        <v>790</v>
      </c>
      <c r="F45" s="112" t="s">
        <v>732</v>
      </c>
      <c r="G45" s="87" t="s">
        <v>729</v>
      </c>
      <c r="H45" s="87" t="s">
        <v>726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26"/>
        <v>E51</v>
      </c>
      <c r="O45" s="146">
        <v>44041</v>
      </c>
      <c r="P45" s="90">
        <f t="shared" si="27"/>
        <v>0.42465753424657532</v>
      </c>
      <c r="Q45" s="91" t="str">
        <f t="shared" ca="1" si="28"/>
        <v/>
      </c>
      <c r="R45" s="42"/>
      <c r="S45" s="92" t="s">
        <v>385</v>
      </c>
      <c r="T45" s="92" t="s">
        <v>22</v>
      </c>
      <c r="U45" s="92">
        <v>99500</v>
      </c>
      <c r="V45" s="92">
        <v>16663.63636363636</v>
      </c>
      <c r="W45" s="92"/>
      <c r="X45" s="92">
        <f t="shared" si="29"/>
        <v>116163.63636363635</v>
      </c>
      <c r="Y45" s="93" t="e">
        <f>VLOOKUP($B783,[12]Data!$B$12:$AV$5335,47,FALSE)</f>
        <v>#N/A</v>
      </c>
      <c r="Z45" s="93"/>
      <c r="AA45" s="94"/>
      <c r="AB45" s="94"/>
      <c r="AC45" s="94"/>
      <c r="AD45" s="95">
        <f t="shared" si="30"/>
        <v>0</v>
      </c>
      <c r="AE45" s="96">
        <f t="shared" si="31"/>
        <v>-1</v>
      </c>
      <c r="AF45" s="147">
        <f>IF(LOWER(T45)="ILS",12,1)*X45/VLOOKUP($T45,CPC_USDConversion_xlTbl[[Currency2]:[Units/1 USD]],2,FALSE)</f>
        <v>141225.42856742445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212955.58295667058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32"/>
        <v/>
      </c>
      <c r="AQ45" s="149">
        <f t="shared" si="33"/>
        <v>0</v>
      </c>
      <c r="AR45" s="149"/>
      <c r="AS45" s="150">
        <f t="shared" si="34"/>
        <v>0</v>
      </c>
      <c r="AT45" s="147">
        <f>AS45/VLOOKUP($T45,'USD Converstion'!$C$7:$D$174,2,FALSE)</f>
        <v>0</v>
      </c>
      <c r="AU45" s="42"/>
      <c r="AV45" s="151"/>
      <c r="AW45" s="152"/>
      <c r="AX45" s="152"/>
      <c r="AY45" s="153"/>
      <c r="AZ45" s="42"/>
      <c r="BA45" s="102"/>
      <c r="BB45" s="103" t="s">
        <v>562</v>
      </c>
      <c r="BC45" s="42"/>
      <c r="BD45" s="149"/>
      <c r="BE45" s="149"/>
      <c r="BF45" s="149"/>
      <c r="BG45" s="92">
        <f t="shared" si="35"/>
        <v>0</v>
      </c>
      <c r="BH45" s="147">
        <f>IF(LOWER(T45)="ILS",12,1)*BG45/VLOOKUP($T45,CPC_USDConversion_xlTbl[[Currency2]:[Units/1 USD]],2,FALSE)</f>
        <v>0</v>
      </c>
      <c r="BI45" s="154">
        <f>BH45/VLOOKUP($S45,'CP$'!$B$5:$D$74,2,FALSE)</f>
        <v>0</v>
      </c>
      <c r="BJ45" s="104">
        <v>65000</v>
      </c>
      <c r="BK45" s="104">
        <v>100000</v>
      </c>
      <c r="BL45" s="105">
        <f t="shared" si="36"/>
        <v>0.85655032086398508</v>
      </c>
      <c r="BM45" s="105">
        <f t="shared" si="37"/>
        <v>0.143449679136015</v>
      </c>
      <c r="BN45" s="105">
        <f t="shared" si="38"/>
        <v>0</v>
      </c>
      <c r="BO45" s="105" t="str">
        <f t="shared" si="39"/>
        <v/>
      </c>
      <c r="BP45" s="105" t="str">
        <f t="shared" si="40"/>
        <v/>
      </c>
      <c r="BQ45" s="105" t="str">
        <f t="shared" si="41"/>
        <v/>
      </c>
      <c r="BR45" s="91"/>
      <c r="BS45" s="91"/>
      <c r="BT45" s="91"/>
      <c r="BU45" s="91">
        <f>Q783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42"/>
        <v>0.42465753424657532</v>
      </c>
      <c r="CD45" s="107"/>
      <c r="CE45" s="152"/>
      <c r="CF45" s="68"/>
      <c r="CG45" s="149">
        <v>88004.878048780491</v>
      </c>
      <c r="CH45" s="147">
        <f>IF(LOWER(T45)="ILS",12,1)*CG45/VLOOKUP($T45,CPC_USDConversion_xlTbl[[Currency2]:[Units/1 USD]],2,FALSE)</f>
        <v>106991.54234081424</v>
      </c>
      <c r="CI45" s="155">
        <f t="shared" si="43"/>
        <v>141225.42856742445</v>
      </c>
      <c r="CJ45" s="155">
        <f t="shared" si="44"/>
        <v>34233.886226610208</v>
      </c>
      <c r="CK45" s="104">
        <f t="shared" si="45"/>
        <v>0</v>
      </c>
      <c r="CL45" s="147">
        <f>CK45/VLOOKUP($T45,'USD Converstion'!$C$7:$D$174,2,FALSE)</f>
        <v>0</v>
      </c>
      <c r="CM45" s="108">
        <f t="shared" si="46"/>
        <v>0</v>
      </c>
      <c r="CN45" s="155">
        <f t="shared" si="47"/>
        <v>0</v>
      </c>
      <c r="CO45" s="155">
        <f t="shared" si="48"/>
        <v>0</v>
      </c>
      <c r="CP45" s="109">
        <f>IF(CN783=0,0,AF783)</f>
        <v>0</v>
      </c>
      <c r="CQ45" s="110" t="s">
        <v>565</v>
      </c>
      <c r="CR45" s="155">
        <f>AM45/VLOOKUP(T45,'USD Converstion'!$C$7:$D$174,2,FALSE)</f>
        <v>0</v>
      </c>
      <c r="CS45" s="156">
        <f t="shared" si="49"/>
        <v>0</v>
      </c>
      <c r="CT45" s="152">
        <f>AT783</f>
        <v>0</v>
      </c>
      <c r="CU45" s="157"/>
      <c r="CV45" s="108">
        <f t="shared" si="50"/>
        <v>0</v>
      </c>
      <c r="CW45" s="108">
        <f t="shared" si="51"/>
        <v>0</v>
      </c>
      <c r="CX45" s="42">
        <f>IF(AY783&gt;0,1,0)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104098</v>
      </c>
      <c r="C46" s="87">
        <v>66455</v>
      </c>
      <c r="D46" s="87">
        <v>97396</v>
      </c>
      <c r="E46" s="88" t="s">
        <v>791</v>
      </c>
      <c r="F46" s="112" t="s">
        <v>567</v>
      </c>
      <c r="G46" s="87" t="s">
        <v>729</v>
      </c>
      <c r="H46" s="87" t="s">
        <v>726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26"/>
        <v>E41</v>
      </c>
      <c r="O46" s="146">
        <v>44011</v>
      </c>
      <c r="P46" s="90">
        <f t="shared" si="27"/>
        <v>0.50684931506849318</v>
      </c>
      <c r="Q46" s="91" t="str">
        <f t="shared" ca="1" si="28"/>
        <v/>
      </c>
      <c r="R46" s="42"/>
      <c r="S46" s="92" t="s">
        <v>395</v>
      </c>
      <c r="T46" s="92" t="s">
        <v>22</v>
      </c>
      <c r="U46" s="92">
        <v>89500</v>
      </c>
      <c r="V46" s="92">
        <v>14845.45454545454</v>
      </c>
      <c r="W46" s="92"/>
      <c r="X46" s="92">
        <f t="shared" si="29"/>
        <v>104345.45454545454</v>
      </c>
      <c r="Y46" s="93" t="e">
        <f>VLOOKUP($B785,[12]Data!$B$12:$AV$5335,47,FALSE)</f>
        <v>#N/A</v>
      </c>
      <c r="Z46" s="93"/>
      <c r="AA46" s="94"/>
      <c r="AB46" s="94"/>
      <c r="AC46" s="94"/>
      <c r="AD46" s="95">
        <f t="shared" si="30"/>
        <v>0</v>
      </c>
      <c r="AE46" s="96">
        <f t="shared" si="31"/>
        <v>-1</v>
      </c>
      <c r="AF46" s="147">
        <f>IF(LOWER(T46)="ILS",12,1)*X46/VLOOKUP($T46,CPC_USDConversion_xlTbl[[Currency2]:[Units/1 USD]],2,FALSE)</f>
        <v>126857.52614625903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236250.35673276606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32"/>
        <v/>
      </c>
      <c r="AQ46" s="149">
        <f t="shared" si="33"/>
        <v>0</v>
      </c>
      <c r="AR46" s="149"/>
      <c r="AS46" s="150">
        <f t="shared" si="34"/>
        <v>0</v>
      </c>
      <c r="AT46" s="147">
        <f>AS46/VLOOKUP($T46,'USD Converstion'!$C$7:$D$174,2,FALSE)</f>
        <v>0</v>
      </c>
      <c r="AU46" s="42"/>
      <c r="AV46" s="151"/>
      <c r="AW46" s="152"/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35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60000</v>
      </c>
      <c r="BK46" s="104">
        <v>85000</v>
      </c>
      <c r="BL46" s="105">
        <f t="shared" si="36"/>
        <v>0.85772782714758666</v>
      </c>
      <c r="BM46" s="105">
        <f t="shared" si="37"/>
        <v>0.14227217285241325</v>
      </c>
      <c r="BN46" s="105">
        <f t="shared" si="38"/>
        <v>0</v>
      </c>
      <c r="BO46" s="105" t="str">
        <f t="shared" si="39"/>
        <v/>
      </c>
      <c r="BP46" s="105" t="str">
        <f t="shared" si="40"/>
        <v/>
      </c>
      <c r="BQ46" s="105" t="str">
        <f t="shared" si="41"/>
        <v/>
      </c>
      <c r="BR46" s="91"/>
      <c r="BS46" s="91"/>
      <c r="BT46" s="91"/>
      <c r="BU46" s="91">
        <f>Q785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42"/>
        <v>0.50684931506849318</v>
      </c>
      <c r="CD46" s="107"/>
      <c r="CE46" s="152"/>
      <c r="CF46" s="68"/>
      <c r="CG46" s="149">
        <v>78248.780487804892</v>
      </c>
      <c r="CH46" s="147">
        <f>IF(LOWER(T46)="ILS",12,1)*CG46/VLOOKUP($T46,CPC_USDConversion_xlTbl[[Currency2]:[Units/1 USD]],2,FALSE)</f>
        <v>95130.609760490071</v>
      </c>
      <c r="CI46" s="155">
        <f t="shared" si="43"/>
        <v>126857.52614625903</v>
      </c>
      <c r="CJ46" s="155">
        <f t="shared" si="44"/>
        <v>31726.916385768956</v>
      </c>
      <c r="CK46" s="104">
        <f t="shared" si="45"/>
        <v>0</v>
      </c>
      <c r="CL46" s="147">
        <f>CK46/VLOOKUP($T46,'USD Converstion'!$C$7:$D$174,2,FALSE)</f>
        <v>0</v>
      </c>
      <c r="CM46" s="108">
        <f t="shared" si="46"/>
        <v>0</v>
      </c>
      <c r="CN46" s="155">
        <f t="shared" si="47"/>
        <v>0</v>
      </c>
      <c r="CO46" s="155">
        <f t="shared" si="48"/>
        <v>0</v>
      </c>
      <c r="CP46" s="109">
        <f>IF(CN785=0,0,AF785)</f>
        <v>0</v>
      </c>
      <c r="CQ46" s="110" t="s">
        <v>565</v>
      </c>
      <c r="CR46" s="155">
        <f>AM46/VLOOKUP(T46,'USD Converstion'!$C$7:$D$174,2,FALSE)</f>
        <v>0</v>
      </c>
      <c r="CS46" s="156">
        <f t="shared" si="49"/>
        <v>0</v>
      </c>
      <c r="CT46" s="152">
        <f>AT785</f>
        <v>0</v>
      </c>
      <c r="CU46" s="157"/>
      <c r="CV46" s="108">
        <f t="shared" si="50"/>
        <v>0</v>
      </c>
      <c r="CW46" s="108">
        <f t="shared" si="51"/>
        <v>0</v>
      </c>
      <c r="CX46" s="42">
        <f>IF(AY785&gt;0,1,0)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128671</v>
      </c>
      <c r="C47" s="87">
        <v>37060</v>
      </c>
      <c r="D47" s="87">
        <v>28581</v>
      </c>
      <c r="E47" s="88" t="s">
        <v>792</v>
      </c>
      <c r="F47" s="112" t="s">
        <v>567</v>
      </c>
      <c r="G47" s="87" t="s">
        <v>729</v>
      </c>
      <c r="H47" s="87" t="s">
        <v>726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26"/>
        <v>E41</v>
      </c>
      <c r="O47" s="146">
        <v>42478</v>
      </c>
      <c r="P47" s="90">
        <f t="shared" si="27"/>
        <v>4.7068493150684931</v>
      </c>
      <c r="Q47" s="91" t="str">
        <f t="shared" ca="1" si="28"/>
        <v/>
      </c>
      <c r="R47" s="42"/>
      <c r="S47" s="92" t="s">
        <v>385</v>
      </c>
      <c r="T47" s="92" t="s">
        <v>22</v>
      </c>
      <c r="U47" s="92">
        <v>110437.5</v>
      </c>
      <c r="V47" s="92">
        <v>18654.545454545449</v>
      </c>
      <c r="W47" s="92"/>
      <c r="X47" s="92">
        <f t="shared" si="29"/>
        <v>129092.04545454544</v>
      </c>
      <c r="Y47" s="93" t="e">
        <f>VLOOKUP($B796,[12]Data!$B$12:$AV$5335,47,FALSE)</f>
        <v>#N/A</v>
      </c>
      <c r="Z47" s="93"/>
      <c r="AA47" s="94"/>
      <c r="AB47" s="94"/>
      <c r="AC47" s="94"/>
      <c r="AD47" s="95">
        <f t="shared" si="30"/>
        <v>0</v>
      </c>
      <c r="AE47" s="96">
        <f t="shared" si="31"/>
        <v>-1</v>
      </c>
      <c r="AF47" s="147">
        <f>IF(LOWER(T47)="ILS",12,1)*X47/VLOOKUP($T47,CPC_USDConversion_xlTbl[[Currency2]:[Units/1 USD]],2,FALSE)</f>
        <v>156943.08489873202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236656.43273067704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32"/>
        <v/>
      </c>
      <c r="AQ47" s="149">
        <f t="shared" si="33"/>
        <v>0</v>
      </c>
      <c r="AR47" s="149"/>
      <c r="AS47" s="150">
        <f t="shared" si="34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14665.76699029126</v>
      </c>
      <c r="AX47" s="152"/>
      <c r="AY47" s="153"/>
      <c r="AZ47" s="42"/>
      <c r="BA47" s="102" t="s">
        <v>793</v>
      </c>
      <c r="BB47" s="103" t="s">
        <v>562</v>
      </c>
      <c r="BC47" s="42"/>
      <c r="BD47" s="149">
        <v>78400</v>
      </c>
      <c r="BE47" s="149">
        <v>19600</v>
      </c>
      <c r="BF47" s="149"/>
      <c r="BG47" s="92">
        <f t="shared" si="35"/>
        <v>98000</v>
      </c>
      <c r="BH47" s="147">
        <f>IF(LOWER(T47)="ILS",12,1)*BG47/VLOOKUP($T47,CPC_USDConversion_xlTbl[[Currency2]:[Units/1 USD]],2,FALSE)</f>
        <v>119143.06776935636</v>
      </c>
      <c r="BI47" s="154">
        <f>BH47/VLOOKUP($S47,'CP$'!$B$5:$D$74,2,FALSE)</f>
        <v>179657.31603325316</v>
      </c>
      <c r="BJ47" s="104">
        <v>90000</v>
      </c>
      <c r="BK47" s="104">
        <v>130000</v>
      </c>
      <c r="BL47" s="105">
        <f t="shared" si="36"/>
        <v>0.85549422980431522</v>
      </c>
      <c r="BM47" s="105">
        <f t="shared" si="37"/>
        <v>0.14450577019568486</v>
      </c>
      <c r="BN47" s="105">
        <f t="shared" si="38"/>
        <v>0</v>
      </c>
      <c r="BO47" s="105" t="str">
        <f t="shared" si="39"/>
        <v/>
      </c>
      <c r="BP47" s="105" t="str">
        <f t="shared" si="40"/>
        <v/>
      </c>
      <c r="BQ47" s="105" t="str">
        <f t="shared" si="41"/>
        <v/>
      </c>
      <c r="BR47" s="91">
        <v>3</v>
      </c>
      <c r="BS47" s="91">
        <v>3</v>
      </c>
      <c r="BT47" s="91">
        <v>3</v>
      </c>
      <c r="BU47" s="91">
        <f>Q796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42"/>
        <v>1</v>
      </c>
      <c r="CD47" s="107"/>
      <c r="CE47" s="152">
        <v>42380.88</v>
      </c>
      <c r="CF47" s="68"/>
      <c r="CG47" s="149">
        <v>98678.048780487807</v>
      </c>
      <c r="CH47" s="147">
        <f>IF(LOWER(T47)="ILS",12,1)*CG47/VLOOKUP($T47,CPC_USDConversion_xlTbl[[Currency2]:[Units/1 USD]],2,FALSE)</f>
        <v>119967.40258368889</v>
      </c>
      <c r="CI47" s="155">
        <f t="shared" si="43"/>
        <v>156943.08489873202</v>
      </c>
      <c r="CJ47" s="155">
        <f t="shared" si="44"/>
        <v>36975.68231504313</v>
      </c>
      <c r="CK47" s="104">
        <f t="shared" si="45"/>
        <v>0</v>
      </c>
      <c r="CL47" s="147">
        <f>CK47/VLOOKUP($T47,'USD Converstion'!$C$7:$D$174,2,FALSE)</f>
        <v>0</v>
      </c>
      <c r="CM47" s="108">
        <f t="shared" si="46"/>
        <v>0</v>
      </c>
      <c r="CN47" s="155">
        <f t="shared" si="47"/>
        <v>0</v>
      </c>
      <c r="CO47" s="155">
        <f t="shared" si="48"/>
        <v>0</v>
      </c>
      <c r="CP47" s="109">
        <f>IF(CN796=0,0,AF796)</f>
        <v>0</v>
      </c>
      <c r="CQ47" s="110" t="s">
        <v>565</v>
      </c>
      <c r="CR47" s="155">
        <f>AM47/VLOOKUP(T47,'USD Converstion'!$C$7:$D$174,2,FALSE)</f>
        <v>0</v>
      </c>
      <c r="CS47" s="156">
        <f t="shared" si="49"/>
        <v>0</v>
      </c>
      <c r="CT47" s="152">
        <f>AT796</f>
        <v>0</v>
      </c>
      <c r="CU47" s="157"/>
      <c r="CV47" s="108">
        <f t="shared" si="50"/>
        <v>0</v>
      </c>
      <c r="CW47" s="108">
        <f t="shared" si="51"/>
        <v>0</v>
      </c>
      <c r="CX47" s="42">
        <f>IF(AY796&gt;0,1,0)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107081</v>
      </c>
      <c r="C48" s="87">
        <v>30589</v>
      </c>
      <c r="D48" s="87"/>
      <c r="E48" s="88" t="s">
        <v>794</v>
      </c>
      <c r="F48" s="112" t="s">
        <v>567</v>
      </c>
      <c r="G48" s="87" t="s">
        <v>729</v>
      </c>
      <c r="H48" s="87" t="s">
        <v>726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26"/>
        <v>E41</v>
      </c>
      <c r="O48" s="146">
        <v>41456</v>
      </c>
      <c r="P48" s="90">
        <f t="shared" si="27"/>
        <v>7.506849315068493</v>
      </c>
      <c r="Q48" s="91" t="str">
        <f t="shared" ca="1" si="28"/>
        <v/>
      </c>
      <c r="R48" s="42"/>
      <c r="S48" s="92" t="s">
        <v>389</v>
      </c>
      <c r="T48" s="92" t="s">
        <v>22</v>
      </c>
      <c r="U48" s="92">
        <v>99500</v>
      </c>
      <c r="V48" s="92">
        <v>16663.63636363636</v>
      </c>
      <c r="W48" s="92"/>
      <c r="X48" s="92">
        <f t="shared" si="29"/>
        <v>116163.63636363635</v>
      </c>
      <c r="Y48" s="93" t="e">
        <f>VLOOKUP($B801,[12]Data!$B$12:$AV$5335,47,FALSE)</f>
        <v>#N/A</v>
      </c>
      <c r="Z48" s="93"/>
      <c r="AA48" s="94"/>
      <c r="AB48" s="94"/>
      <c r="AC48" s="94"/>
      <c r="AD48" s="95">
        <f t="shared" si="30"/>
        <v>0</v>
      </c>
      <c r="AE48" s="96">
        <f t="shared" si="31"/>
        <v>-1</v>
      </c>
      <c r="AF48" s="147">
        <f>IF(LOWER(T48)="ILS",12,1)*X48/VLOOKUP($T48,CPC_USDConversion_xlTbl[[Currency2]:[Units/1 USD]],2,FALSE)</f>
        <v>141225.42856742445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214869.39004982504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32"/>
        <v/>
      </c>
      <c r="AQ48" s="149">
        <f t="shared" si="33"/>
        <v>0</v>
      </c>
      <c r="AR48" s="149"/>
      <c r="AS48" s="150">
        <f t="shared" si="34"/>
        <v>0</v>
      </c>
      <c r="AT48" s="147">
        <f>AS48/VLOOKUP($T48,'USD Converstion'!$C$7:$D$174,2,FALSE)</f>
        <v>0</v>
      </c>
      <c r="AU48" s="42"/>
      <c r="AV48" s="151">
        <v>42943</v>
      </c>
      <c r="AW48" s="152">
        <v>19523.912621359221</v>
      </c>
      <c r="AX48" s="152"/>
      <c r="AY48" s="153"/>
      <c r="AZ48" s="42"/>
      <c r="BA48" s="102"/>
      <c r="BB48" s="103" t="s">
        <v>562</v>
      </c>
      <c r="BC48" s="42"/>
      <c r="BD48" s="149">
        <v>70492</v>
      </c>
      <c r="BE48" s="149">
        <v>17078</v>
      </c>
      <c r="BF48" s="149"/>
      <c r="BG48" s="92">
        <f t="shared" si="35"/>
        <v>87570</v>
      </c>
      <c r="BH48" s="147">
        <f>IF(LOWER(T48)="ILS",12,1)*BG48/VLOOKUP($T48,CPC_USDConversion_xlTbl[[Currency2]:[Units/1 USD]],2,FALSE)</f>
        <v>106462.84127104629</v>
      </c>
      <c r="BI48" s="154">
        <f>BH48/VLOOKUP($S48,'CP$'!$B$5:$D$74,2,FALSE)</f>
        <v>161979.36872225307</v>
      </c>
      <c r="BJ48" s="104">
        <v>85000</v>
      </c>
      <c r="BK48" s="104">
        <v>130000</v>
      </c>
      <c r="BL48" s="105">
        <f t="shared" si="36"/>
        <v>0.85655032086398508</v>
      </c>
      <c r="BM48" s="105">
        <f t="shared" si="37"/>
        <v>0.143449679136015</v>
      </c>
      <c r="BN48" s="105">
        <f t="shared" si="38"/>
        <v>0</v>
      </c>
      <c r="BO48" s="105" t="str">
        <f t="shared" si="39"/>
        <v/>
      </c>
      <c r="BP48" s="105" t="str">
        <f t="shared" si="40"/>
        <v/>
      </c>
      <c r="BQ48" s="105" t="str">
        <f t="shared" si="41"/>
        <v/>
      </c>
      <c r="BR48" s="91">
        <v>2</v>
      </c>
      <c r="BS48" s="91">
        <v>3</v>
      </c>
      <c r="BT48" s="91">
        <v>3</v>
      </c>
      <c r="BU48" s="91">
        <f>Q801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42"/>
        <v>1</v>
      </c>
      <c r="CD48" s="107"/>
      <c r="CE48" s="152">
        <v>5507.12</v>
      </c>
      <c r="CF48" s="68"/>
      <c r="CG48" s="149">
        <v>88004.878048780491</v>
      </c>
      <c r="CH48" s="147">
        <f>IF(LOWER(T48)="ILS",12,1)*CG48/VLOOKUP($T48,CPC_USDConversion_xlTbl[[Currency2]:[Units/1 USD]],2,FALSE)</f>
        <v>106991.54234081424</v>
      </c>
      <c r="CI48" s="155">
        <f t="shared" si="43"/>
        <v>141225.42856742445</v>
      </c>
      <c r="CJ48" s="155">
        <f t="shared" si="44"/>
        <v>34233.886226610208</v>
      </c>
      <c r="CK48" s="104">
        <f t="shared" si="45"/>
        <v>0</v>
      </c>
      <c r="CL48" s="147">
        <f>CK48/VLOOKUP($T48,'USD Converstion'!$C$7:$D$174,2,FALSE)</f>
        <v>0</v>
      </c>
      <c r="CM48" s="108">
        <f t="shared" si="46"/>
        <v>0</v>
      </c>
      <c r="CN48" s="155">
        <f t="shared" si="47"/>
        <v>0</v>
      </c>
      <c r="CO48" s="155">
        <f t="shared" si="48"/>
        <v>0</v>
      </c>
      <c r="CP48" s="109">
        <f>IF(CN801=0,0,AF801)</f>
        <v>0</v>
      </c>
      <c r="CQ48" s="110" t="s">
        <v>565</v>
      </c>
      <c r="CR48" s="155">
        <f>AM48/VLOOKUP(T48,'USD Converstion'!$C$7:$D$174,2,FALSE)</f>
        <v>0</v>
      </c>
      <c r="CS48" s="156">
        <f t="shared" si="49"/>
        <v>0</v>
      </c>
      <c r="CT48" s="152">
        <f>AT801</f>
        <v>0</v>
      </c>
      <c r="CU48" s="157"/>
      <c r="CV48" s="108">
        <f t="shared" si="50"/>
        <v>0</v>
      </c>
      <c r="CW48" s="108">
        <f t="shared" si="51"/>
        <v>0</v>
      </c>
      <c r="CX48" s="42">
        <f>IF(AY801&gt;0,1,0)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107515</v>
      </c>
      <c r="C49" s="87">
        <v>83051</v>
      </c>
      <c r="D49" s="87">
        <v>77000</v>
      </c>
      <c r="E49" s="88" t="s">
        <v>795</v>
      </c>
      <c r="F49" s="112" t="s">
        <v>796</v>
      </c>
      <c r="G49" s="87" t="s">
        <v>729</v>
      </c>
      <c r="H49" s="87" t="s">
        <v>726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26"/>
        <v>E41</v>
      </c>
      <c r="O49" s="146">
        <v>43451</v>
      </c>
      <c r="P49" s="90">
        <f t="shared" si="27"/>
        <v>2.0410958904109591</v>
      </c>
      <c r="Q49" s="91" t="str">
        <f t="shared" ca="1" si="28"/>
        <v/>
      </c>
      <c r="R49" s="42"/>
      <c r="S49" s="92" t="s">
        <v>385</v>
      </c>
      <c r="T49" s="92" t="s">
        <v>22</v>
      </c>
      <c r="U49" s="92">
        <v>110125</v>
      </c>
      <c r="V49" s="92">
        <v>18572.727272727268</v>
      </c>
      <c r="W49" s="92"/>
      <c r="X49" s="92">
        <f t="shared" si="29"/>
        <v>128697.72727272726</v>
      </c>
      <c r="Y49" s="93" t="e">
        <f>VLOOKUP($B804,[12]Data!$B$12:$AV$5335,47,FALSE)</f>
        <v>#N/A</v>
      </c>
      <c r="Z49" s="93"/>
      <c r="AA49" s="94"/>
      <c r="AB49" s="94"/>
      <c r="AC49" s="94"/>
      <c r="AD49" s="95">
        <f t="shared" si="30"/>
        <v>0</v>
      </c>
      <c r="AE49" s="96">
        <f t="shared" si="31"/>
        <v>-1</v>
      </c>
      <c r="AF49" s="147">
        <f>IF(LOWER(T49)="ILS",12,1)*X49/VLOOKUP($T49,CPC_USDConversion_xlTbl[[Currency2]:[Units/1 USD]],2,FALSE)</f>
        <v>156463.69430833354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235933.55368773249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32"/>
        <v/>
      </c>
      <c r="AQ49" s="149">
        <f t="shared" si="33"/>
        <v>0</v>
      </c>
      <c r="AR49" s="149"/>
      <c r="AS49" s="150">
        <f t="shared" si="34"/>
        <v>0</v>
      </c>
      <c r="AT49" s="147">
        <f>AS49/VLOOKUP($T49,'USD Converstion'!$C$7:$D$174,2,FALSE)</f>
        <v>0</v>
      </c>
      <c r="AU49" s="42"/>
      <c r="AV49" s="151">
        <v>43957</v>
      </c>
      <c r="AW49" s="152">
        <v>19589.26213592233</v>
      </c>
      <c r="AX49" s="152"/>
      <c r="AY49" s="153"/>
      <c r="AZ49" s="42"/>
      <c r="BA49" s="102"/>
      <c r="BB49" s="103" t="s">
        <v>562</v>
      </c>
      <c r="BC49" s="42"/>
      <c r="BD49" s="149">
        <v>76000</v>
      </c>
      <c r="BE49" s="149">
        <v>19000</v>
      </c>
      <c r="BF49" s="149"/>
      <c r="BG49" s="92">
        <f t="shared" si="35"/>
        <v>95000</v>
      </c>
      <c r="BH49" s="147">
        <f>IF(LOWER(T49)="ILS",12,1)*BG49/VLOOKUP($T49,CPC_USDConversion_xlTbl[[Currency2]:[Units/1 USD]],2,FALSE)</f>
        <v>115495.83100090668</v>
      </c>
      <c r="BI49" s="154">
        <f>BH49/VLOOKUP($S49,'CP$'!$B$5:$D$74,2,FALSE)</f>
        <v>174157.60227713315</v>
      </c>
      <c r="BJ49" s="104">
        <v>90000</v>
      </c>
      <c r="BK49" s="104">
        <v>130000</v>
      </c>
      <c r="BL49" s="105">
        <f t="shared" si="36"/>
        <v>0.85568721634555955</v>
      </c>
      <c r="BM49" s="105">
        <f t="shared" si="37"/>
        <v>0.14431278365444045</v>
      </c>
      <c r="BN49" s="105">
        <f t="shared" si="38"/>
        <v>0</v>
      </c>
      <c r="BO49" s="105" t="str">
        <f t="shared" si="39"/>
        <v/>
      </c>
      <c r="BP49" s="105" t="str">
        <f t="shared" si="40"/>
        <v/>
      </c>
      <c r="BQ49" s="105" t="str">
        <f t="shared" si="41"/>
        <v/>
      </c>
      <c r="BR49" s="91">
        <v>5</v>
      </c>
      <c r="BS49" s="91">
        <v>5</v>
      </c>
      <c r="BT49" s="91">
        <v>3</v>
      </c>
      <c r="BU49" s="91">
        <f>Q804</f>
        <v>0</v>
      </c>
      <c r="BV49" s="91"/>
      <c r="BW49" s="91"/>
      <c r="BX49" s="91"/>
      <c r="BY49" s="91"/>
      <c r="BZ49" s="91" t="s">
        <v>563</v>
      </c>
      <c r="CA49" s="106" t="s">
        <v>570</v>
      </c>
      <c r="CB49" s="101">
        <v>1</v>
      </c>
      <c r="CC49" s="107">
        <f t="shared" si="42"/>
        <v>1</v>
      </c>
      <c r="CD49" s="107"/>
      <c r="CE49" s="152">
        <v>22627.08</v>
      </c>
      <c r="CF49" s="68"/>
      <c r="CG49" s="149">
        <v>98346.341463414647</v>
      </c>
      <c r="CH49" s="147">
        <f>IF(LOWER(T49)="ILS",12,1)*CG49/VLOOKUP($T49,CPC_USDConversion_xlTbl[[Currency2]:[Units/1 USD]],2,FALSE)</f>
        <v>119564.13087595788</v>
      </c>
      <c r="CI49" s="155">
        <f t="shared" si="43"/>
        <v>156463.69430833354</v>
      </c>
      <c r="CJ49" s="155">
        <f t="shared" si="44"/>
        <v>36899.563432375653</v>
      </c>
      <c r="CK49" s="104">
        <f t="shared" si="45"/>
        <v>0</v>
      </c>
      <c r="CL49" s="147">
        <f>CK49/VLOOKUP($T49,'USD Converstion'!$C$7:$D$174,2,FALSE)</f>
        <v>0</v>
      </c>
      <c r="CM49" s="108">
        <f t="shared" si="46"/>
        <v>0</v>
      </c>
      <c r="CN49" s="155">
        <f t="shared" si="47"/>
        <v>0</v>
      </c>
      <c r="CO49" s="155">
        <f t="shared" si="48"/>
        <v>0</v>
      </c>
      <c r="CP49" s="109">
        <f>IF(CN804=0,0,AF804)</f>
        <v>0</v>
      </c>
      <c r="CQ49" s="110" t="s">
        <v>565</v>
      </c>
      <c r="CR49" s="155">
        <f>AM49/VLOOKUP(T49,'USD Converstion'!$C$7:$D$174,2,FALSE)</f>
        <v>0</v>
      </c>
      <c r="CS49" s="156">
        <f t="shared" si="49"/>
        <v>0</v>
      </c>
      <c r="CT49" s="152">
        <f>AT804</f>
        <v>0</v>
      </c>
      <c r="CU49" s="157"/>
      <c r="CV49" s="108">
        <f t="shared" si="50"/>
        <v>0</v>
      </c>
      <c r="CW49" s="108">
        <f t="shared" si="51"/>
        <v>0</v>
      </c>
      <c r="CX49" s="42">
        <f>IF(AY804&gt;0,1,0)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129909</v>
      </c>
      <c r="C50" s="87">
        <v>54159</v>
      </c>
      <c r="D50" s="87">
        <v>35392</v>
      </c>
      <c r="E50" s="88" t="s">
        <v>797</v>
      </c>
      <c r="F50" s="112" t="s">
        <v>732</v>
      </c>
      <c r="G50" s="87" t="s">
        <v>729</v>
      </c>
      <c r="H50" s="87" t="s">
        <v>726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26"/>
        <v>E51</v>
      </c>
      <c r="O50" s="146">
        <v>41821</v>
      </c>
      <c r="P50" s="90">
        <f t="shared" si="27"/>
        <v>6.506849315068493</v>
      </c>
      <c r="Q50" s="91" t="str">
        <f t="shared" ca="1" si="28"/>
        <v/>
      </c>
      <c r="R50" s="42"/>
      <c r="S50" s="92" t="s">
        <v>399</v>
      </c>
      <c r="T50" s="92" t="s">
        <v>22</v>
      </c>
      <c r="U50" s="92">
        <v>82750</v>
      </c>
      <c r="V50" s="92">
        <v>13572.72727272727</v>
      </c>
      <c r="W50" s="92"/>
      <c r="X50" s="92">
        <f t="shared" si="29"/>
        <v>96322.727272727265</v>
      </c>
      <c r="Y50" s="93" t="e">
        <f>VLOOKUP($B827,[12]Data!$B$12:$AV$5335,47,FALSE)</f>
        <v>#N/A</v>
      </c>
      <c r="Z50" s="93"/>
      <c r="AA50" s="94"/>
      <c r="AB50" s="94"/>
      <c r="AC50" s="94"/>
      <c r="AD50" s="95">
        <f t="shared" si="30"/>
        <v>0</v>
      </c>
      <c r="AE50" s="96">
        <f t="shared" si="31"/>
        <v>-1</v>
      </c>
      <c r="AF50" s="147">
        <f>IF(LOWER(T50)="ILS",12,1)*X50/VLOOKUP($T50,CPC_USDConversion_xlTbl[[Currency2]:[Units/1 USD]],2,FALSE)</f>
        <v>117103.93084881402</v>
      </c>
      <c r="AG50" s="147">
        <f>IF(LOWER(T50)="ILS",12,1)*AD50/VLOOKUP($T50,CPC_USDConversion_xlTbl[[Currency2]:[Units/1 USD]],2,FALSE)</f>
        <v>0</v>
      </c>
      <c r="AH50" s="97">
        <f>AF50/VLOOKUP($S50,'CP$'!$B$5:$D$74,2,FALSE)</f>
        <v>198184.76727032862</v>
      </c>
      <c r="AI50" s="97">
        <f>AG50/VLOOKUP($S50,'CP$'!$B$5:$D$74,2,FALSE)</f>
        <v>0</v>
      </c>
      <c r="AJ50" s="42"/>
      <c r="AK50" s="98" t="s">
        <v>560</v>
      </c>
      <c r="AL50" s="148"/>
      <c r="AM50" s="99"/>
      <c r="AN50" s="93"/>
      <c r="AO50" s="100"/>
      <c r="AP50" s="101" t="str">
        <f t="shared" si="32"/>
        <v/>
      </c>
      <c r="AQ50" s="149">
        <f t="shared" si="33"/>
        <v>0</v>
      </c>
      <c r="AR50" s="149"/>
      <c r="AS50" s="150">
        <f t="shared" si="34"/>
        <v>0</v>
      </c>
      <c r="AT50" s="147">
        <f>AS50/VLOOKUP($T50,'USD Converstion'!$C$7:$D$174,2,FALSE)</f>
        <v>0</v>
      </c>
      <c r="AU50" s="42"/>
      <c r="AV50" s="151">
        <v>43957</v>
      </c>
      <c r="AW50" s="152">
        <v>14665.76699029126</v>
      </c>
      <c r="AX50" s="152"/>
      <c r="AY50" s="153"/>
      <c r="AZ50" s="42"/>
      <c r="BA50" s="102"/>
      <c r="BB50" s="103" t="s">
        <v>562</v>
      </c>
      <c r="BC50" s="42"/>
      <c r="BD50" s="149">
        <v>56000</v>
      </c>
      <c r="BE50" s="149">
        <v>14000</v>
      </c>
      <c r="BF50" s="149"/>
      <c r="BG50" s="92">
        <f t="shared" si="35"/>
        <v>70000</v>
      </c>
      <c r="BH50" s="147">
        <f>IF(LOWER(T50)="ILS",12,1)*BG50/VLOOKUP($T50,CPC_USDConversion_xlTbl[[Currency2]:[Units/1 USD]],2,FALSE)</f>
        <v>85102.191263825967</v>
      </c>
      <c r="BI50" s="154">
        <f>BH50/VLOOKUP($S50,'CP$'!$B$5:$D$74,2,FALSE)</f>
        <v>144025.54933523954</v>
      </c>
      <c r="BJ50" s="104">
        <v>50000</v>
      </c>
      <c r="BK50" s="104">
        <v>80000</v>
      </c>
      <c r="BL50" s="105">
        <f t="shared" si="36"/>
        <v>0.85909112359020345</v>
      </c>
      <c r="BM50" s="105">
        <f t="shared" si="37"/>
        <v>0.1409088764097966</v>
      </c>
      <c r="BN50" s="105">
        <f t="shared" si="38"/>
        <v>0</v>
      </c>
      <c r="BO50" s="105" t="str">
        <f t="shared" si="39"/>
        <v/>
      </c>
      <c r="BP50" s="105" t="str">
        <f t="shared" si="40"/>
        <v/>
      </c>
      <c r="BQ50" s="105" t="str">
        <f t="shared" si="41"/>
        <v/>
      </c>
      <c r="BR50" s="91">
        <v>4</v>
      </c>
      <c r="BS50" s="91">
        <v>4</v>
      </c>
      <c r="BT50" s="91">
        <v>3</v>
      </c>
      <c r="BU50" s="91">
        <f>Q827</f>
        <v>0</v>
      </c>
      <c r="BV50" s="91"/>
      <c r="BW50" s="91"/>
      <c r="BX50" s="91"/>
      <c r="BY50" s="91"/>
      <c r="BZ50" s="91" t="s">
        <v>563</v>
      </c>
      <c r="CA50" s="106" t="s">
        <v>568</v>
      </c>
      <c r="CB50" s="101">
        <v>1</v>
      </c>
      <c r="CC50" s="107">
        <f t="shared" si="42"/>
        <v>1</v>
      </c>
      <c r="CD50" s="107"/>
      <c r="CE50" s="152">
        <v>32683.56</v>
      </c>
      <c r="CF50" s="68"/>
      <c r="CG50" s="149">
        <v>71614.634146341472</v>
      </c>
      <c r="CH50" s="147">
        <f>IF(LOWER(T50)="ILS",12,1)*CG50/VLOOKUP($T50,CPC_USDConversion_xlTbl[[Currency2]:[Units/1 USD]],2,FALSE)</f>
        <v>87065.175605869634</v>
      </c>
      <c r="CI50" s="155">
        <f t="shared" si="43"/>
        <v>117103.93084881402</v>
      </c>
      <c r="CJ50" s="155">
        <f t="shared" si="44"/>
        <v>30038.755242944389</v>
      </c>
      <c r="CK50" s="104">
        <f t="shared" si="45"/>
        <v>0</v>
      </c>
      <c r="CL50" s="147">
        <f>CK50/VLOOKUP($T50,'USD Converstion'!$C$7:$D$174,2,FALSE)</f>
        <v>0</v>
      </c>
      <c r="CM50" s="108">
        <f t="shared" si="46"/>
        <v>0</v>
      </c>
      <c r="CN50" s="155">
        <f t="shared" si="47"/>
        <v>0</v>
      </c>
      <c r="CO50" s="155">
        <f t="shared" si="48"/>
        <v>0</v>
      </c>
      <c r="CP50" s="109">
        <f>IF(CN827=0,0,AF827)</f>
        <v>0</v>
      </c>
      <c r="CQ50" s="110" t="s">
        <v>565</v>
      </c>
      <c r="CR50" s="155">
        <f>AM50/VLOOKUP(T50,'USD Converstion'!$C$7:$D$174,2,FALSE)</f>
        <v>0</v>
      </c>
      <c r="CS50" s="156">
        <f t="shared" si="49"/>
        <v>0</v>
      </c>
      <c r="CT50" s="152">
        <f>AT827</f>
        <v>0</v>
      </c>
      <c r="CU50" s="157"/>
      <c r="CV50" s="108">
        <f t="shared" si="50"/>
        <v>0</v>
      </c>
      <c r="CW50" s="108">
        <f t="shared" si="51"/>
        <v>0</v>
      </c>
      <c r="CX50" s="42">
        <f>IF(AY827&gt;0,1,0)</f>
        <v>0</v>
      </c>
      <c r="DM50" t="e">
        <f>IF(LOWER(T50)="ILS",12,1)*Y50/VLOOKUP($T50,CPC_USDConversion_xlTbl[[Currency2]:[Units/1 USD]],2,FALSE)</f>
        <v>#N/A</v>
      </c>
    </row>
    <row r="51" spans="2:117" x14ac:dyDescent="0.35">
      <c r="B51" s="87">
        <v>102003</v>
      </c>
      <c r="C51" s="87">
        <v>105796</v>
      </c>
      <c r="D51" s="87">
        <v>25279</v>
      </c>
      <c r="E51" s="88" t="s">
        <v>798</v>
      </c>
      <c r="F51" s="112" t="s">
        <v>567</v>
      </c>
      <c r="G51" s="87" t="s">
        <v>725</v>
      </c>
      <c r="H51" s="87" t="s">
        <v>726</v>
      </c>
      <c r="I51" s="87" t="s">
        <v>559</v>
      </c>
      <c r="J51" s="88" t="s">
        <v>448</v>
      </c>
      <c r="K51" s="88" t="s">
        <v>448</v>
      </c>
      <c r="L51" s="87" t="s">
        <v>439</v>
      </c>
      <c r="M51" s="89">
        <v>1</v>
      </c>
      <c r="N51" s="111" t="str">
        <f t="shared" si="26"/>
        <v>E51</v>
      </c>
      <c r="O51" s="146">
        <v>43394</v>
      </c>
      <c r="P51" s="90">
        <f t="shared" si="27"/>
        <v>2.1972602739726028</v>
      </c>
      <c r="Q51" s="91" t="str">
        <f t="shared" ca="1" si="28"/>
        <v/>
      </c>
      <c r="R51" s="42"/>
      <c r="S51" s="92" t="s">
        <v>385</v>
      </c>
      <c r="T51" s="92" t="s">
        <v>22</v>
      </c>
      <c r="U51" s="92">
        <v>74500</v>
      </c>
      <c r="V51" s="92">
        <v>12118.18181818182</v>
      </c>
      <c r="W51" s="92"/>
      <c r="X51" s="92">
        <f t="shared" si="29"/>
        <v>86618.181818181823</v>
      </c>
      <c r="Y51" s="93" t="e">
        <f>VLOOKUP($B829,[12]Data!$B$12:$AV$5335,47,FALSE)</f>
        <v>#N/A</v>
      </c>
      <c r="Z51" s="93" t="e">
        <f>VLOOKUP($B829,[12]Data!$B$12:$AV$5335,41,FALSE)</f>
        <v>#N/A</v>
      </c>
      <c r="AA51" s="94"/>
      <c r="AB51" s="94"/>
      <c r="AC51" s="94"/>
      <c r="AD51" s="95">
        <f t="shared" si="30"/>
        <v>0</v>
      </c>
      <c r="AE51" s="96">
        <f t="shared" si="31"/>
        <v>-1</v>
      </c>
      <c r="AF51" s="147">
        <f>IF(LOWER(T51)="ILS",12,1)*X51/VLOOKUP($T51,CPC_USDConversion_xlTbl[[Currency2]:[Units/1 USD]],2,FALSE)</f>
        <v>105305.67251451089</v>
      </c>
      <c r="AG51" s="147">
        <f>IF(LOWER(T51)="ILS",12,1)*AD51/VLOOKUP($T51,CPC_USDConversion_xlTbl[[Currency2]:[Units/1 USD]],2,FALSE)</f>
        <v>0</v>
      </c>
      <c r="AH51" s="97">
        <f>AF51/VLOOKUP($S51,'CP$'!$B$5:$D$74,2,FALSE)</f>
        <v>158791.73535851913</v>
      </c>
      <c r="AI51" s="97">
        <f>AG51/VLOOKUP($S51,'CP$'!$B$5:$D$74,2,FALSE)</f>
        <v>0</v>
      </c>
      <c r="AJ51" s="42"/>
      <c r="AK51" s="98" t="s">
        <v>560</v>
      </c>
      <c r="AL51" s="148"/>
      <c r="AM51" s="99"/>
      <c r="AN51" s="93"/>
      <c r="AO51" s="100"/>
      <c r="AP51" s="101" t="str">
        <f t="shared" si="32"/>
        <v/>
      </c>
      <c r="AQ51" s="149">
        <f t="shared" si="33"/>
        <v>0</v>
      </c>
      <c r="AR51" s="149"/>
      <c r="AS51" s="150">
        <f t="shared" si="34"/>
        <v>0</v>
      </c>
      <c r="AT51" s="147">
        <f>AS51/VLOOKUP($T51,'USD Converstion'!$C$7:$D$174,2,FALSE)</f>
        <v>0</v>
      </c>
      <c r="AU51" s="42"/>
      <c r="AV51" s="151"/>
      <c r="AW51" s="152"/>
      <c r="AX51" s="152"/>
      <c r="AY51" s="153"/>
      <c r="AZ51" s="42"/>
      <c r="BA51" s="102" t="s">
        <v>799</v>
      </c>
      <c r="BB51" s="103" t="s">
        <v>562</v>
      </c>
      <c r="BC51" s="42"/>
      <c r="BD51" s="149">
        <v>40000</v>
      </c>
      <c r="BE51" s="149">
        <v>5000</v>
      </c>
      <c r="BF51" s="149"/>
      <c r="BG51" s="92">
        <f t="shared" si="35"/>
        <v>45000</v>
      </c>
      <c r="BH51" s="147">
        <f>IF(LOWER(T51)="ILS",12,1)*BG51/VLOOKUP($T51,CPC_USDConversion_xlTbl[[Currency2]:[Units/1 USD]],2,FALSE)</f>
        <v>54708.551526745265</v>
      </c>
      <c r="BI51" s="154">
        <f>BH51/VLOOKUP($S51,'CP$'!$B$5:$D$74,2,FALSE)</f>
        <v>82495.706341799916</v>
      </c>
      <c r="BJ51" s="104">
        <v>65000</v>
      </c>
      <c r="BK51" s="104">
        <v>100000</v>
      </c>
      <c r="BL51" s="105">
        <f t="shared" si="36"/>
        <v>0.86009655751469349</v>
      </c>
      <c r="BM51" s="105">
        <f t="shared" si="37"/>
        <v>0.13990344248530648</v>
      </c>
      <c r="BN51" s="105">
        <f t="shared" si="38"/>
        <v>0</v>
      </c>
      <c r="BO51" s="105" t="str">
        <f t="shared" si="39"/>
        <v/>
      </c>
      <c r="BP51" s="105" t="str">
        <f t="shared" si="40"/>
        <v/>
      </c>
      <c r="BQ51" s="105" t="str">
        <f t="shared" si="41"/>
        <v/>
      </c>
      <c r="BR51" s="91">
        <v>3</v>
      </c>
      <c r="BS51" s="91">
        <v>3</v>
      </c>
      <c r="BT51" s="91">
        <v>3</v>
      </c>
      <c r="BU51" s="91">
        <f>Q829</f>
        <v>0</v>
      </c>
      <c r="BV51" s="91"/>
      <c r="BW51" s="91"/>
      <c r="BX51" s="91"/>
      <c r="BY51" s="91"/>
      <c r="BZ51" s="91" t="s">
        <v>563</v>
      </c>
      <c r="CA51" s="106" t="s">
        <v>568</v>
      </c>
      <c r="CB51" s="101">
        <v>1</v>
      </c>
      <c r="CC51" s="107">
        <f t="shared" si="42"/>
        <v>1</v>
      </c>
      <c r="CD51" s="107"/>
      <c r="CE51" s="152"/>
      <c r="CF51" s="68"/>
      <c r="CG51" s="149">
        <v>50931.707317073167</v>
      </c>
      <c r="CH51" s="147">
        <f>IF(LOWER(T51)="ILS",12,1)*CG51/VLOOKUP($T51,CPC_USDConversion_xlTbl[[Currency2]:[Units/1 USD]],2,FALSE)</f>
        <v>61919.998535582359</v>
      </c>
      <c r="CI51" s="155">
        <f t="shared" si="43"/>
        <v>105305.67251451089</v>
      </c>
      <c r="CJ51" s="155">
        <f t="shared" si="44"/>
        <v>43385.673978928535</v>
      </c>
      <c r="CK51" s="104">
        <f t="shared" si="45"/>
        <v>0</v>
      </c>
      <c r="CL51" s="147">
        <f>CK51/VLOOKUP($T51,'USD Converstion'!$C$7:$D$174,2,FALSE)</f>
        <v>0</v>
      </c>
      <c r="CM51" s="108">
        <f t="shared" si="46"/>
        <v>0</v>
      </c>
      <c r="CN51" s="155">
        <f t="shared" si="47"/>
        <v>0</v>
      </c>
      <c r="CO51" s="155">
        <f t="shared" si="48"/>
        <v>0</v>
      </c>
      <c r="CP51" s="109">
        <f>IF(CN829=0,0,AF829)</f>
        <v>0</v>
      </c>
      <c r="CQ51" s="110" t="s">
        <v>588</v>
      </c>
      <c r="CR51" s="155">
        <f>AM51/VLOOKUP(T51,'USD Converstion'!$C$7:$D$174,2,FALSE)</f>
        <v>0</v>
      </c>
      <c r="CS51" s="156">
        <f t="shared" si="49"/>
        <v>0</v>
      </c>
      <c r="CT51" s="152">
        <f>AT829</f>
        <v>0</v>
      </c>
      <c r="CU51" s="157"/>
      <c r="CV51" s="108">
        <f t="shared" si="50"/>
        <v>0</v>
      </c>
      <c r="CW51" s="108">
        <f t="shared" si="51"/>
        <v>0</v>
      </c>
      <c r="CX51" s="42">
        <f>IF(AY829&gt;0,1,0)</f>
        <v>0</v>
      </c>
      <c r="DM51" t="e">
        <f>IF(LOWER(T51)="ILS",12,1)*Y51/VLOOKUP($T51,CPC_USDConversion_xlTbl[[Currency2]:[Units/1 USD]],2,FALSE)</f>
        <v>#N/A</v>
      </c>
    </row>
    <row r="52" spans="2:117" x14ac:dyDescent="0.35">
      <c r="B52" s="87">
        <v>135064</v>
      </c>
      <c r="C52" s="87">
        <v>88397</v>
      </c>
      <c r="D52" s="87">
        <v>34776</v>
      </c>
      <c r="E52" s="88" t="s">
        <v>800</v>
      </c>
      <c r="F52" s="112" t="s">
        <v>796</v>
      </c>
      <c r="G52" s="87" t="s">
        <v>729</v>
      </c>
      <c r="H52" s="87" t="s">
        <v>726</v>
      </c>
      <c r="I52" s="87" t="s">
        <v>559</v>
      </c>
      <c r="J52" s="88" t="s">
        <v>448</v>
      </c>
      <c r="K52" s="88" t="s">
        <v>448</v>
      </c>
      <c r="L52" s="87" t="s">
        <v>439</v>
      </c>
      <c r="M52" s="89">
        <v>1</v>
      </c>
      <c r="N52" s="111" t="str">
        <f t="shared" si="26"/>
        <v>E51</v>
      </c>
      <c r="O52" s="146">
        <v>43696</v>
      </c>
      <c r="P52" s="90">
        <f t="shared" si="27"/>
        <v>1.3698630136986301</v>
      </c>
      <c r="Q52" s="91" t="str">
        <f t="shared" ca="1" si="28"/>
        <v/>
      </c>
      <c r="R52" s="42"/>
      <c r="S52" s="92" t="s">
        <v>385</v>
      </c>
      <c r="T52" s="92" t="s">
        <v>22</v>
      </c>
      <c r="U52" s="92">
        <v>99500</v>
      </c>
      <c r="V52" s="92">
        <v>16663.63636363636</v>
      </c>
      <c r="W52" s="92"/>
      <c r="X52" s="92">
        <f t="shared" si="29"/>
        <v>116163.63636363635</v>
      </c>
      <c r="Y52" s="93" t="e">
        <f>VLOOKUP($B831,[12]Data!$B$12:$AV$5335,47,FALSE)</f>
        <v>#N/A</v>
      </c>
      <c r="Z52" s="93"/>
      <c r="AA52" s="94"/>
      <c r="AB52" s="94"/>
      <c r="AC52" s="94"/>
      <c r="AD52" s="95">
        <f t="shared" si="30"/>
        <v>0</v>
      </c>
      <c r="AE52" s="96">
        <f t="shared" si="31"/>
        <v>-1</v>
      </c>
      <c r="AF52" s="147">
        <f>IF(LOWER(T52)="ILS",12,1)*X52/VLOOKUP($T52,CPC_USDConversion_xlTbl[[Currency2]:[Units/1 USD]],2,FALSE)</f>
        <v>141225.42856742445</v>
      </c>
      <c r="AG52" s="147">
        <f>IF(LOWER(T52)="ILS",12,1)*AD52/VLOOKUP($T52,CPC_USDConversion_xlTbl[[Currency2]:[Units/1 USD]],2,FALSE)</f>
        <v>0</v>
      </c>
      <c r="AH52" s="97">
        <f>AF52/VLOOKUP($S52,'CP$'!$B$5:$D$74,2,FALSE)</f>
        <v>212955.58295667058</v>
      </c>
      <c r="AI52" s="97">
        <f>AG52/VLOOKUP($S52,'CP$'!$B$5:$D$74,2,FALSE)</f>
        <v>0</v>
      </c>
      <c r="AJ52" s="42"/>
      <c r="AK52" s="98" t="s">
        <v>560</v>
      </c>
      <c r="AL52" s="148"/>
      <c r="AM52" s="99"/>
      <c r="AN52" s="93"/>
      <c r="AO52" s="100"/>
      <c r="AP52" s="101" t="str">
        <f t="shared" si="32"/>
        <v/>
      </c>
      <c r="AQ52" s="149">
        <f t="shared" si="33"/>
        <v>0</v>
      </c>
      <c r="AR52" s="149"/>
      <c r="AS52" s="150">
        <f t="shared" si="34"/>
        <v>0</v>
      </c>
      <c r="AT52" s="147">
        <f>AS52/VLOOKUP($T52,'USD Converstion'!$C$7:$D$174,2,FALSE)</f>
        <v>0</v>
      </c>
      <c r="AU52" s="42"/>
      <c r="AV52" s="151"/>
      <c r="AW52" s="152"/>
      <c r="AX52" s="152"/>
      <c r="AY52" s="153"/>
      <c r="AZ52" s="42"/>
      <c r="BA52" s="102"/>
      <c r="BB52" s="103" t="s">
        <v>562</v>
      </c>
      <c r="BC52" s="42"/>
      <c r="BD52" s="149">
        <v>72000</v>
      </c>
      <c r="BE52" s="149">
        <v>18000</v>
      </c>
      <c r="BF52" s="149"/>
      <c r="BG52" s="92">
        <f t="shared" si="35"/>
        <v>90000</v>
      </c>
      <c r="BH52" s="147">
        <f>IF(LOWER(T52)="ILS",12,1)*BG52/VLOOKUP($T52,CPC_USDConversion_xlTbl[[Currency2]:[Units/1 USD]],2,FALSE)</f>
        <v>109417.10305349053</v>
      </c>
      <c r="BI52" s="154">
        <f>BH52/VLOOKUP($S52,'CP$'!$B$5:$D$74,2,FALSE)</f>
        <v>164991.41268359983</v>
      </c>
      <c r="BJ52" s="104">
        <v>65000</v>
      </c>
      <c r="BK52" s="104">
        <v>100000</v>
      </c>
      <c r="BL52" s="105">
        <f t="shared" si="36"/>
        <v>0.85655032086398508</v>
      </c>
      <c r="BM52" s="105">
        <f t="shared" si="37"/>
        <v>0.143449679136015</v>
      </c>
      <c r="BN52" s="105">
        <f t="shared" si="38"/>
        <v>0</v>
      </c>
      <c r="BO52" s="105" t="str">
        <f t="shared" si="39"/>
        <v/>
      </c>
      <c r="BP52" s="105" t="str">
        <f t="shared" si="40"/>
        <v/>
      </c>
      <c r="BQ52" s="105" t="str">
        <f t="shared" si="41"/>
        <v/>
      </c>
      <c r="BR52" s="91"/>
      <c r="BS52" s="91">
        <v>3</v>
      </c>
      <c r="BT52" s="91">
        <v>3</v>
      </c>
      <c r="BU52" s="91">
        <f>Q831</f>
        <v>0</v>
      </c>
      <c r="BV52" s="91"/>
      <c r="BW52" s="91"/>
      <c r="BX52" s="91"/>
      <c r="BY52" s="91"/>
      <c r="BZ52" s="91" t="s">
        <v>563</v>
      </c>
      <c r="CA52" s="106" t="s">
        <v>568</v>
      </c>
      <c r="CB52" s="101">
        <v>1</v>
      </c>
      <c r="CC52" s="107">
        <f t="shared" si="42"/>
        <v>1</v>
      </c>
      <c r="CD52" s="107"/>
      <c r="CE52" s="152"/>
      <c r="CF52" s="68"/>
      <c r="CG52" s="149">
        <v>88004.878048780491</v>
      </c>
      <c r="CH52" s="147">
        <f>IF(LOWER(T52)="ILS",12,1)*CG52/VLOOKUP($T52,CPC_USDConversion_xlTbl[[Currency2]:[Units/1 USD]],2,FALSE)</f>
        <v>106991.54234081424</v>
      </c>
      <c r="CI52" s="155">
        <f t="shared" si="43"/>
        <v>141225.42856742445</v>
      </c>
      <c r="CJ52" s="155">
        <f t="shared" si="44"/>
        <v>34233.886226610208</v>
      </c>
      <c r="CK52" s="104">
        <f t="shared" si="45"/>
        <v>0</v>
      </c>
      <c r="CL52" s="147">
        <f>CK52/VLOOKUP($T52,'USD Converstion'!$C$7:$D$174,2,FALSE)</f>
        <v>0</v>
      </c>
      <c r="CM52" s="108">
        <f t="shared" si="46"/>
        <v>0</v>
      </c>
      <c r="CN52" s="155">
        <f t="shared" si="47"/>
        <v>0</v>
      </c>
      <c r="CO52" s="155">
        <f t="shared" si="48"/>
        <v>0</v>
      </c>
      <c r="CP52" s="109">
        <f>IF(CN831=0,0,AF831)</f>
        <v>0</v>
      </c>
      <c r="CQ52" s="110" t="s">
        <v>565</v>
      </c>
      <c r="CR52" s="155">
        <f>AM52/VLOOKUP(T52,'USD Converstion'!$C$7:$D$174,2,FALSE)</f>
        <v>0</v>
      </c>
      <c r="CS52" s="156">
        <f t="shared" si="49"/>
        <v>0</v>
      </c>
      <c r="CT52" s="152">
        <f>AT831</f>
        <v>0</v>
      </c>
      <c r="CU52" s="157"/>
      <c r="CV52" s="108">
        <f t="shared" si="50"/>
        <v>0</v>
      </c>
      <c r="CW52" s="108">
        <f t="shared" si="51"/>
        <v>0</v>
      </c>
      <c r="CX52" s="42">
        <f>IF(AY831&gt;0,1,0)</f>
        <v>0</v>
      </c>
      <c r="DM52" t="e">
        <f>IF(LOWER(T52)="ILS",12,1)*Y52/VLOOKUP($T52,CPC_USDConversion_xlTbl[[Currency2]:[Units/1 USD]],2,FALSE)</f>
        <v>#N/A</v>
      </c>
    </row>
    <row r="53" spans="2:117" x14ac:dyDescent="0.35">
      <c r="B53" s="87">
        <v>109050</v>
      </c>
      <c r="C53" s="87">
        <v>54913</v>
      </c>
      <c r="D53" s="87">
        <v>97852</v>
      </c>
      <c r="E53" s="88" t="s">
        <v>801</v>
      </c>
      <c r="F53" s="112" t="s">
        <v>796</v>
      </c>
      <c r="G53" s="87" t="s">
        <v>729</v>
      </c>
      <c r="H53" s="87" t="s">
        <v>726</v>
      </c>
      <c r="I53" s="87" t="s">
        <v>559</v>
      </c>
      <c r="J53" s="88" t="s">
        <v>448</v>
      </c>
      <c r="K53" s="88" t="s">
        <v>448</v>
      </c>
      <c r="L53" s="87" t="s">
        <v>439</v>
      </c>
      <c r="M53" s="89">
        <v>1</v>
      </c>
      <c r="N53" s="111" t="str">
        <f t="shared" si="26"/>
        <v>E51</v>
      </c>
      <c r="O53" s="146">
        <v>43829</v>
      </c>
      <c r="P53" s="90">
        <f t="shared" si="27"/>
        <v>1.0054794520547945</v>
      </c>
      <c r="Q53" s="91" t="str">
        <f t="shared" ca="1" si="28"/>
        <v/>
      </c>
      <c r="R53" s="42"/>
      <c r="S53" s="92" t="s">
        <v>385</v>
      </c>
      <c r="T53" s="92" t="s">
        <v>22</v>
      </c>
      <c r="U53" s="92">
        <v>94500</v>
      </c>
      <c r="V53" s="92">
        <v>15754.54545454545</v>
      </c>
      <c r="W53" s="92"/>
      <c r="X53" s="92">
        <f t="shared" si="29"/>
        <v>110254.54545454546</v>
      </c>
      <c r="Y53" s="93" t="e">
        <f>VLOOKUP($B832,[12]Data!$B$12:$AV$5335,47,FALSE)</f>
        <v>#N/A</v>
      </c>
      <c r="Z53" s="93"/>
      <c r="AA53" s="94"/>
      <c r="AB53" s="94"/>
      <c r="AC53" s="94"/>
      <c r="AD53" s="95">
        <f t="shared" si="30"/>
        <v>0</v>
      </c>
      <c r="AE53" s="96">
        <f t="shared" si="31"/>
        <v>-1</v>
      </c>
      <c r="AF53" s="147">
        <f>IF(LOWER(T53)="ILS",12,1)*X53/VLOOKUP($T53,CPC_USDConversion_xlTbl[[Currency2]:[Units/1 USD]],2,FALSE)</f>
        <v>134041.47735684173</v>
      </c>
      <c r="AG53" s="147">
        <f>IF(LOWER(T53)="ILS",12,1)*AD53/VLOOKUP($T53,CPC_USDConversion_xlTbl[[Currency2]:[Units/1 USD]],2,FALSE)</f>
        <v>0</v>
      </c>
      <c r="AH53" s="97">
        <f>AF53/VLOOKUP($S53,'CP$'!$B$5:$D$74,2,FALSE)</f>
        <v>202122.81343704025</v>
      </c>
      <c r="AI53" s="97">
        <f>AG53/VLOOKUP($S53,'CP$'!$B$5:$D$74,2,FALSE)</f>
        <v>0</v>
      </c>
      <c r="AJ53" s="42"/>
      <c r="AK53" s="98" t="s">
        <v>560</v>
      </c>
      <c r="AL53" s="148"/>
      <c r="AM53" s="99"/>
      <c r="AN53" s="93"/>
      <c r="AO53" s="100"/>
      <c r="AP53" s="101" t="str">
        <f t="shared" si="32"/>
        <v/>
      </c>
      <c r="AQ53" s="149">
        <f t="shared" si="33"/>
        <v>0</v>
      </c>
      <c r="AR53" s="149"/>
      <c r="AS53" s="150">
        <f t="shared" si="34"/>
        <v>0</v>
      </c>
      <c r="AT53" s="147">
        <f>AS53/VLOOKUP($T53,'USD Converstion'!$C$7:$D$174,2,FALSE)</f>
        <v>0</v>
      </c>
      <c r="AU53" s="42"/>
      <c r="AV53" s="151"/>
      <c r="AW53" s="152"/>
      <c r="AX53" s="152"/>
      <c r="AY53" s="153"/>
      <c r="AZ53" s="42"/>
      <c r="BA53" s="102"/>
      <c r="BB53" s="103" t="s">
        <v>562</v>
      </c>
      <c r="BC53" s="42"/>
      <c r="BD53" s="149">
        <v>68000</v>
      </c>
      <c r="BE53" s="149">
        <v>17000</v>
      </c>
      <c r="BF53" s="149"/>
      <c r="BG53" s="92">
        <f t="shared" si="35"/>
        <v>85000</v>
      </c>
      <c r="BH53" s="147">
        <f>IF(LOWER(T53)="ILS",12,1)*BG53/VLOOKUP($T53,CPC_USDConversion_xlTbl[[Currency2]:[Units/1 USD]],2,FALSE)</f>
        <v>103338.3751060744</v>
      </c>
      <c r="BI53" s="154">
        <f>BH53/VLOOKUP($S53,'CP$'!$B$5:$D$74,2,FALSE)</f>
        <v>155825.22309006652</v>
      </c>
      <c r="BJ53" s="104">
        <v>65000</v>
      </c>
      <c r="BK53" s="104">
        <v>100000</v>
      </c>
      <c r="BL53" s="105">
        <f t="shared" si="36"/>
        <v>0.85710751978891819</v>
      </c>
      <c r="BM53" s="105">
        <f t="shared" si="37"/>
        <v>0.14289248021108175</v>
      </c>
      <c r="BN53" s="105">
        <f t="shared" si="38"/>
        <v>0</v>
      </c>
      <c r="BO53" s="105" t="str">
        <f t="shared" si="39"/>
        <v/>
      </c>
      <c r="BP53" s="105" t="str">
        <f t="shared" si="40"/>
        <v/>
      </c>
      <c r="BQ53" s="105" t="str">
        <f t="shared" si="41"/>
        <v/>
      </c>
      <c r="BR53" s="91"/>
      <c r="BS53" s="91"/>
      <c r="BT53" s="91">
        <v>3</v>
      </c>
      <c r="BU53" s="91">
        <f>Q832</f>
        <v>0</v>
      </c>
      <c r="BV53" s="91"/>
      <c r="BW53" s="91"/>
      <c r="BX53" s="91"/>
      <c r="BY53" s="91"/>
      <c r="BZ53" s="91" t="s">
        <v>563</v>
      </c>
      <c r="CA53" s="106" t="s">
        <v>568</v>
      </c>
      <c r="CB53" s="101">
        <v>1</v>
      </c>
      <c r="CC53" s="107">
        <f t="shared" si="42"/>
        <v>1</v>
      </c>
      <c r="CD53" s="107"/>
      <c r="CE53" s="152"/>
      <c r="CF53" s="68"/>
      <c r="CG53" s="149">
        <v>83126.829268292684</v>
      </c>
      <c r="CH53" s="147">
        <f>IF(LOWER(T53)="ILS",12,1)*CG53/VLOOKUP($T53,CPC_USDConversion_xlTbl[[Currency2]:[Units/1 USD]],2,FALSE)</f>
        <v>101061.07605065215</v>
      </c>
      <c r="CI53" s="155">
        <f t="shared" si="43"/>
        <v>134041.47735684173</v>
      </c>
      <c r="CJ53" s="155">
        <f t="shared" si="44"/>
        <v>32980.401306189582</v>
      </c>
      <c r="CK53" s="104">
        <f t="shared" si="45"/>
        <v>0</v>
      </c>
      <c r="CL53" s="147">
        <f>CK53/VLOOKUP($T53,'USD Converstion'!$C$7:$D$174,2,FALSE)</f>
        <v>0</v>
      </c>
      <c r="CM53" s="108">
        <f t="shared" si="46"/>
        <v>0</v>
      </c>
      <c r="CN53" s="155">
        <f t="shared" si="47"/>
        <v>0</v>
      </c>
      <c r="CO53" s="155">
        <f t="shared" si="48"/>
        <v>0</v>
      </c>
      <c r="CP53" s="109">
        <f>IF(CN832=0,0,AF832)</f>
        <v>0</v>
      </c>
      <c r="CQ53" s="110" t="s">
        <v>565</v>
      </c>
      <c r="CR53" s="155">
        <f>AM53/VLOOKUP(T53,'USD Converstion'!$C$7:$D$174,2,FALSE)</f>
        <v>0</v>
      </c>
      <c r="CS53" s="156">
        <f t="shared" si="49"/>
        <v>0</v>
      </c>
      <c r="CT53" s="152">
        <f>AT832</f>
        <v>0</v>
      </c>
      <c r="CU53" s="157"/>
      <c r="CV53" s="108">
        <f t="shared" si="50"/>
        <v>0</v>
      </c>
      <c r="CW53" s="108">
        <f t="shared" si="51"/>
        <v>0</v>
      </c>
      <c r="CX53" s="42">
        <f>IF(AY832&gt;0,1,0)</f>
        <v>0</v>
      </c>
      <c r="DM53" t="e">
        <f>IF(LOWER(T53)="ILS",12,1)*Y53/VLOOKUP($T53,CPC_USDConversion_xlTbl[[Currency2]:[Units/1 USD]],2,FALSE)</f>
        <v>#N/A</v>
      </c>
    </row>
    <row r="54" spans="2:117" x14ac:dyDescent="0.35">
      <c r="B54" s="87">
        <v>121218</v>
      </c>
      <c r="C54" s="87">
        <v>40906</v>
      </c>
      <c r="D54" s="87">
        <v>57952</v>
      </c>
      <c r="E54" s="88" t="s">
        <v>802</v>
      </c>
      <c r="F54" s="112" t="s">
        <v>567</v>
      </c>
      <c r="G54" s="87" t="s">
        <v>729</v>
      </c>
      <c r="H54" s="87" t="s">
        <v>726</v>
      </c>
      <c r="I54" s="87" t="s">
        <v>559</v>
      </c>
      <c r="J54" s="88" t="s">
        <v>448</v>
      </c>
      <c r="K54" s="88" t="s">
        <v>448</v>
      </c>
      <c r="L54" s="87" t="s">
        <v>439</v>
      </c>
      <c r="M54" s="89">
        <v>1</v>
      </c>
      <c r="N54" s="111" t="str">
        <f t="shared" si="26"/>
        <v>E41</v>
      </c>
      <c r="O54" s="146">
        <v>43892</v>
      </c>
      <c r="P54" s="90">
        <f t="shared" si="27"/>
        <v>0.83287671232876714</v>
      </c>
      <c r="Q54" s="91" t="str">
        <f t="shared" ca="1" si="28"/>
        <v/>
      </c>
      <c r="R54" s="42"/>
      <c r="S54" s="92" t="s">
        <v>389</v>
      </c>
      <c r="T54" s="92" t="s">
        <v>22</v>
      </c>
      <c r="U54" s="92">
        <v>109500</v>
      </c>
      <c r="V54" s="92">
        <v>18481.81818181818</v>
      </c>
      <c r="W54" s="92"/>
      <c r="X54" s="92">
        <f t="shared" si="29"/>
        <v>127981.81818181818</v>
      </c>
      <c r="Y54" s="93" t="e">
        <f>VLOOKUP($B844,[12]Data!$B$12:$AV$5335,47,FALSE)</f>
        <v>#N/A</v>
      </c>
      <c r="Z54" s="93"/>
      <c r="AA54" s="94"/>
      <c r="AB54" s="94"/>
      <c r="AC54" s="94"/>
      <c r="AD54" s="95">
        <f t="shared" si="30"/>
        <v>0</v>
      </c>
      <c r="AE54" s="96">
        <f t="shared" si="31"/>
        <v>-1</v>
      </c>
      <c r="AF54" s="147">
        <f>IF(LOWER(T54)="ILS",12,1)*X54/VLOOKUP($T54,CPC_USDConversion_xlTbl[[Currency2]:[Units/1 USD]],2,FALSE)</f>
        <v>155593.33098858988</v>
      </c>
      <c r="AG54" s="147">
        <f>IF(LOWER(T54)="ILS",12,1)*AD54/VLOOKUP($T54,CPC_USDConversion_xlTbl[[Currency2]:[Units/1 USD]],2,FALSE)</f>
        <v>0</v>
      </c>
      <c r="AH54" s="97">
        <f>AF54/VLOOKUP($S54,'CP$'!$B$5:$D$74,2,FALSE)</f>
        <v>236729.63477237732</v>
      </c>
      <c r="AI54" s="97">
        <f>AG54/VLOOKUP($S54,'CP$'!$B$5:$D$74,2,FALSE)</f>
        <v>0</v>
      </c>
      <c r="AJ54" s="42"/>
      <c r="AK54" s="98" t="s">
        <v>560</v>
      </c>
      <c r="AL54" s="148"/>
      <c r="AM54" s="99"/>
      <c r="AN54" s="93"/>
      <c r="AO54" s="100"/>
      <c r="AP54" s="101" t="str">
        <f t="shared" si="32"/>
        <v/>
      </c>
      <c r="AQ54" s="149">
        <f t="shared" si="33"/>
        <v>0</v>
      </c>
      <c r="AR54" s="149"/>
      <c r="AS54" s="150">
        <f t="shared" si="34"/>
        <v>0</v>
      </c>
      <c r="AT54" s="147">
        <f>AS54/VLOOKUP($T54,'USD Converstion'!$C$7:$D$174,2,FALSE)</f>
        <v>0</v>
      </c>
      <c r="AU54" s="42"/>
      <c r="AV54" s="151"/>
      <c r="AW54" s="152"/>
      <c r="AX54" s="152"/>
      <c r="AY54" s="153"/>
      <c r="AZ54" s="42"/>
      <c r="BA54" s="102"/>
      <c r="BB54" s="103" t="s">
        <v>562</v>
      </c>
      <c r="BC54" s="42"/>
      <c r="BD54" s="149"/>
      <c r="BE54" s="149"/>
      <c r="BF54" s="149"/>
      <c r="BG54" s="92">
        <f t="shared" si="35"/>
        <v>0</v>
      </c>
      <c r="BH54" s="147">
        <f>IF(LOWER(T54)="ILS",12,1)*BG54/VLOOKUP($T54,CPC_USDConversion_xlTbl[[Currency2]:[Units/1 USD]],2,FALSE)</f>
        <v>0</v>
      </c>
      <c r="BI54" s="154">
        <f>BH54/VLOOKUP($S54,'CP$'!$B$5:$D$74,2,FALSE)</f>
        <v>0</v>
      </c>
      <c r="BJ54" s="104">
        <v>85000</v>
      </c>
      <c r="BK54" s="104">
        <v>130000</v>
      </c>
      <c r="BL54" s="105">
        <f t="shared" si="36"/>
        <v>0.85559028271061233</v>
      </c>
      <c r="BM54" s="105">
        <f t="shared" si="37"/>
        <v>0.1444097172893877</v>
      </c>
      <c r="BN54" s="105">
        <f t="shared" si="38"/>
        <v>0</v>
      </c>
      <c r="BO54" s="105" t="str">
        <f t="shared" si="39"/>
        <v/>
      </c>
      <c r="BP54" s="105" t="str">
        <f t="shared" si="40"/>
        <v/>
      </c>
      <c r="BQ54" s="105" t="str">
        <f t="shared" si="41"/>
        <v/>
      </c>
      <c r="BR54" s="91"/>
      <c r="BS54" s="91"/>
      <c r="BT54" s="91">
        <v>3</v>
      </c>
      <c r="BU54" s="91">
        <f>Q844</f>
        <v>0</v>
      </c>
      <c r="BV54" s="91"/>
      <c r="BW54" s="91"/>
      <c r="BX54" s="91"/>
      <c r="BY54" s="91"/>
      <c r="BZ54" s="91" t="s">
        <v>563</v>
      </c>
      <c r="CA54" s="106" t="s">
        <v>570</v>
      </c>
      <c r="CB54" s="101">
        <v>1</v>
      </c>
      <c r="CC54" s="107">
        <f t="shared" si="42"/>
        <v>0.83287671232876714</v>
      </c>
      <c r="CD54" s="107"/>
      <c r="CE54" s="152"/>
      <c r="CF54" s="68"/>
      <c r="CG54" s="149">
        <v>97760.975609756104</v>
      </c>
      <c r="CH54" s="147">
        <f>IF(LOWER(T54)="ILS",12,1)*CG54/VLOOKUP($T54,CPC_USDConversion_xlTbl[[Currency2]:[Units/1 USD]],2,FALSE)</f>
        <v>118852.47492113842</v>
      </c>
      <c r="CI54" s="155">
        <f t="shared" si="43"/>
        <v>155593.33098858988</v>
      </c>
      <c r="CJ54" s="155">
        <f t="shared" si="44"/>
        <v>36740.856067451459</v>
      </c>
      <c r="CK54" s="104">
        <f t="shared" si="45"/>
        <v>0</v>
      </c>
      <c r="CL54" s="147">
        <f>CK54/VLOOKUP($T54,'USD Converstion'!$C$7:$D$174,2,FALSE)</f>
        <v>0</v>
      </c>
      <c r="CM54" s="108">
        <f t="shared" si="46"/>
        <v>0</v>
      </c>
      <c r="CN54" s="155">
        <f t="shared" si="47"/>
        <v>0</v>
      </c>
      <c r="CO54" s="155">
        <f t="shared" si="48"/>
        <v>0</v>
      </c>
      <c r="CP54" s="109">
        <f>IF(CN844=0,0,AF844)</f>
        <v>0</v>
      </c>
      <c r="CQ54" s="110" t="s">
        <v>565</v>
      </c>
      <c r="CR54" s="155">
        <f>AM54/VLOOKUP(T54,'USD Converstion'!$C$7:$D$174,2,FALSE)</f>
        <v>0</v>
      </c>
      <c r="CS54" s="156">
        <f t="shared" si="49"/>
        <v>0</v>
      </c>
      <c r="CT54" s="152">
        <f>AT844</f>
        <v>0</v>
      </c>
      <c r="CU54" s="157"/>
      <c r="CV54" s="108">
        <f t="shared" si="50"/>
        <v>0</v>
      </c>
      <c r="CW54" s="108">
        <f t="shared" si="51"/>
        <v>0</v>
      </c>
      <c r="CX54" s="42">
        <f>IF(AY844&gt;0,1,0)</f>
        <v>0</v>
      </c>
      <c r="DM54" t="e">
        <f>IF(LOWER(T54)="ILS",12,1)*Y54/VLOOKUP($T54,CPC_USDConversion_xlTbl[[Currency2]:[Units/1 USD]],2,FALSE)</f>
        <v>#N/A</v>
      </c>
    </row>
    <row r="55" spans="2:117" x14ac:dyDescent="0.35">
      <c r="B55" s="87">
        <v>138248</v>
      </c>
      <c r="C55" s="87">
        <v>75285</v>
      </c>
      <c r="D55" s="87">
        <v>26908</v>
      </c>
      <c r="E55" s="88" t="s">
        <v>803</v>
      </c>
      <c r="F55" s="112" t="s">
        <v>796</v>
      </c>
      <c r="G55" s="87" t="s">
        <v>729</v>
      </c>
      <c r="H55" s="87" t="s">
        <v>726</v>
      </c>
      <c r="I55" s="87" t="s">
        <v>559</v>
      </c>
      <c r="J55" s="88" t="s">
        <v>448</v>
      </c>
      <c r="K55" s="88" t="s">
        <v>448</v>
      </c>
      <c r="L55" s="87" t="s">
        <v>439</v>
      </c>
      <c r="M55" s="89">
        <v>1</v>
      </c>
      <c r="N55" s="111" t="str">
        <f t="shared" si="26"/>
        <v>E51</v>
      </c>
      <c r="O55" s="146">
        <v>43334</v>
      </c>
      <c r="P55" s="90">
        <f t="shared" si="27"/>
        <v>2.3616438356164382</v>
      </c>
      <c r="Q55" s="91" t="str">
        <f t="shared" ca="1" si="28"/>
        <v/>
      </c>
      <c r="R55" s="42"/>
      <c r="S55" s="92" t="s">
        <v>385</v>
      </c>
      <c r="T55" s="92" t="s">
        <v>22</v>
      </c>
      <c r="U55" s="92">
        <v>97500</v>
      </c>
      <c r="V55" s="92">
        <v>16300</v>
      </c>
      <c r="W55" s="92"/>
      <c r="X55" s="92">
        <f t="shared" si="29"/>
        <v>113800</v>
      </c>
      <c r="Y55" s="93" t="e">
        <f>VLOOKUP($B845,[12]Data!$B$12:$AV$5335,47,FALSE)</f>
        <v>#N/A</v>
      </c>
      <c r="Z55" s="93"/>
      <c r="AA55" s="94"/>
      <c r="AB55" s="94"/>
      <c r="AC55" s="94"/>
      <c r="AD55" s="95">
        <f t="shared" si="30"/>
        <v>0</v>
      </c>
      <c r="AE55" s="96">
        <f t="shared" si="31"/>
        <v>-1</v>
      </c>
      <c r="AF55" s="147">
        <f>IF(LOWER(T55)="ILS",12,1)*X55/VLOOKUP($T55,CPC_USDConversion_xlTbl[[Currency2]:[Units/1 USD]],2,FALSE)</f>
        <v>138351.84808319138</v>
      </c>
      <c r="AG55" s="147">
        <f>IF(LOWER(T55)="ILS",12,1)*AD55/VLOOKUP($T55,CPC_USDConversion_xlTbl[[Currency2]:[Units/1 USD]],2,FALSE)</f>
        <v>0</v>
      </c>
      <c r="AH55" s="97">
        <f>AF55/VLOOKUP($S55,'CP$'!$B$5:$D$74,2,FALSE)</f>
        <v>208622.47514881848</v>
      </c>
      <c r="AI55" s="97">
        <f>AG55/VLOOKUP($S55,'CP$'!$B$5:$D$74,2,FALSE)</f>
        <v>0</v>
      </c>
      <c r="AJ55" s="42"/>
      <c r="AK55" s="98" t="s">
        <v>560</v>
      </c>
      <c r="AL55" s="148"/>
      <c r="AM55" s="99"/>
      <c r="AN55" s="93"/>
      <c r="AO55" s="100"/>
      <c r="AP55" s="101" t="str">
        <f t="shared" si="32"/>
        <v/>
      </c>
      <c r="AQ55" s="149">
        <f t="shared" si="33"/>
        <v>0</v>
      </c>
      <c r="AR55" s="149"/>
      <c r="AS55" s="150">
        <f t="shared" si="34"/>
        <v>0</v>
      </c>
      <c r="AT55" s="147">
        <f>AS55/VLOOKUP($T55,'USD Converstion'!$C$7:$D$174,2,FALSE)</f>
        <v>0</v>
      </c>
      <c r="AU55" s="42"/>
      <c r="AV55" s="151">
        <v>43957</v>
      </c>
      <c r="AW55" s="152">
        <v>14665.76699029126</v>
      </c>
      <c r="AX55" s="152"/>
      <c r="AY55" s="153"/>
      <c r="AZ55" s="42"/>
      <c r="BA55" s="102"/>
      <c r="BB55" s="103" t="s">
        <v>562</v>
      </c>
      <c r="BC55" s="42"/>
      <c r="BD55" s="149">
        <v>70400</v>
      </c>
      <c r="BE55" s="149">
        <v>17600</v>
      </c>
      <c r="BF55" s="149"/>
      <c r="BG55" s="92">
        <f t="shared" si="35"/>
        <v>88000</v>
      </c>
      <c r="BH55" s="147">
        <f>IF(LOWER(T55)="ILS",12,1)*BG55/VLOOKUP($T55,CPC_USDConversion_xlTbl[[Currency2]:[Units/1 USD]],2,FALSE)</f>
        <v>106985.61187452408</v>
      </c>
      <c r="BI55" s="154">
        <f>BH55/VLOOKUP($S55,'CP$'!$B$5:$D$74,2,FALSE)</f>
        <v>161324.93684618652</v>
      </c>
      <c r="BJ55" s="104">
        <v>65000</v>
      </c>
      <c r="BK55" s="104">
        <v>100000</v>
      </c>
      <c r="BL55" s="105">
        <f t="shared" si="36"/>
        <v>0.85676625659050965</v>
      </c>
      <c r="BM55" s="105">
        <f t="shared" si="37"/>
        <v>0.14323374340949033</v>
      </c>
      <c r="BN55" s="105">
        <f t="shared" si="38"/>
        <v>0</v>
      </c>
      <c r="BO55" s="105" t="str">
        <f t="shared" si="39"/>
        <v/>
      </c>
      <c r="BP55" s="105" t="str">
        <f t="shared" si="40"/>
        <v/>
      </c>
      <c r="BQ55" s="105" t="str">
        <f t="shared" si="41"/>
        <v/>
      </c>
      <c r="BR55" s="91">
        <v>3</v>
      </c>
      <c r="BS55" s="91">
        <v>3</v>
      </c>
      <c r="BT55" s="91">
        <v>3</v>
      </c>
      <c r="BU55" s="91">
        <f>Q845</f>
        <v>0</v>
      </c>
      <c r="BV55" s="91"/>
      <c r="BW55" s="91"/>
      <c r="BX55" s="91"/>
      <c r="BY55" s="91"/>
      <c r="BZ55" s="91" t="s">
        <v>563</v>
      </c>
      <c r="CA55" s="106" t="s">
        <v>568</v>
      </c>
      <c r="CB55" s="101">
        <v>1</v>
      </c>
      <c r="CC55" s="107">
        <f t="shared" si="42"/>
        <v>1</v>
      </c>
      <c r="CD55" s="107"/>
      <c r="CE55" s="152">
        <v>16880.52</v>
      </c>
      <c r="CF55" s="68"/>
      <c r="CG55" s="149">
        <v>86053.658536585368</v>
      </c>
      <c r="CH55" s="147">
        <f>IF(LOWER(T55)="ILS",12,1)*CG55/VLOOKUP($T55,CPC_USDConversion_xlTbl[[Currency2]:[Units/1 USD]],2,FALSE)</f>
        <v>104619.35582474941</v>
      </c>
      <c r="CI55" s="155">
        <f t="shared" si="43"/>
        <v>138351.84808319138</v>
      </c>
      <c r="CJ55" s="155">
        <f t="shared" si="44"/>
        <v>33732.492258441969</v>
      </c>
      <c r="CK55" s="104">
        <f t="shared" si="45"/>
        <v>0</v>
      </c>
      <c r="CL55" s="147">
        <f>CK55/VLOOKUP($T55,'USD Converstion'!$C$7:$D$174,2,FALSE)</f>
        <v>0</v>
      </c>
      <c r="CM55" s="108">
        <f t="shared" si="46"/>
        <v>0</v>
      </c>
      <c r="CN55" s="155">
        <f t="shared" si="47"/>
        <v>0</v>
      </c>
      <c r="CO55" s="155">
        <f t="shared" si="48"/>
        <v>0</v>
      </c>
      <c r="CP55" s="109">
        <f>IF(CN845=0,0,AF845)</f>
        <v>0</v>
      </c>
      <c r="CQ55" s="110" t="s">
        <v>565</v>
      </c>
      <c r="CR55" s="155">
        <f>AM55/VLOOKUP(T55,'USD Converstion'!$C$7:$D$174,2,FALSE)</f>
        <v>0</v>
      </c>
      <c r="CS55" s="156">
        <f t="shared" si="49"/>
        <v>0</v>
      </c>
      <c r="CT55" s="152">
        <f>AT845</f>
        <v>0</v>
      </c>
      <c r="CU55" s="157"/>
      <c r="CV55" s="108">
        <f t="shared" si="50"/>
        <v>0</v>
      </c>
      <c r="CW55" s="108">
        <f t="shared" si="51"/>
        <v>0</v>
      </c>
      <c r="CX55" s="42">
        <f>IF(AY845&gt;0,1,0)</f>
        <v>0</v>
      </c>
      <c r="DM55" t="e">
        <f>IF(LOWER(T55)="ILS",12,1)*Y55/VLOOKUP($T55,CPC_USDConversion_xlTbl[[Currency2]:[Units/1 USD]],2,FALSE)</f>
        <v>#N/A</v>
      </c>
    </row>
    <row r="56" spans="2:117" x14ac:dyDescent="0.35">
      <c r="B56" s="87">
        <v>104978</v>
      </c>
      <c r="C56" s="87">
        <v>64318</v>
      </c>
      <c r="D56" s="87">
        <v>53010</v>
      </c>
      <c r="E56" s="88" t="s">
        <v>804</v>
      </c>
      <c r="F56" s="112" t="s">
        <v>732</v>
      </c>
      <c r="G56" s="87" t="s">
        <v>729</v>
      </c>
      <c r="H56" s="87" t="s">
        <v>726</v>
      </c>
      <c r="I56" s="87" t="s">
        <v>559</v>
      </c>
      <c r="J56" s="88" t="s">
        <v>448</v>
      </c>
      <c r="K56" s="88" t="s">
        <v>448</v>
      </c>
      <c r="L56" s="87" t="s">
        <v>439</v>
      </c>
      <c r="M56" s="89">
        <v>1</v>
      </c>
      <c r="N56" s="111" t="str">
        <f t="shared" si="26"/>
        <v>E51</v>
      </c>
      <c r="O56" s="146">
        <v>43822</v>
      </c>
      <c r="P56" s="90">
        <f t="shared" si="27"/>
        <v>1.0246575342465754</v>
      </c>
      <c r="Q56" s="91" t="str">
        <f t="shared" ca="1" si="28"/>
        <v/>
      </c>
      <c r="R56" s="42"/>
      <c r="S56" s="92" t="s">
        <v>385</v>
      </c>
      <c r="T56" s="92" t="s">
        <v>22</v>
      </c>
      <c r="U56" s="92">
        <v>94500</v>
      </c>
      <c r="V56" s="92">
        <v>15754.54545454545</v>
      </c>
      <c r="W56" s="92"/>
      <c r="X56" s="92">
        <f t="shared" si="29"/>
        <v>110254.54545454546</v>
      </c>
      <c r="Y56" s="93" t="e">
        <f>VLOOKUP($B846,[12]Data!$B$12:$AV$5335,47,FALSE)</f>
        <v>#N/A</v>
      </c>
      <c r="Z56" s="93"/>
      <c r="AA56" s="94"/>
      <c r="AB56" s="94"/>
      <c r="AC56" s="94"/>
      <c r="AD56" s="95">
        <f t="shared" si="30"/>
        <v>0</v>
      </c>
      <c r="AE56" s="96">
        <f t="shared" si="31"/>
        <v>-1</v>
      </c>
      <c r="AF56" s="147">
        <f>IF(LOWER(T56)="ILS",12,1)*X56/VLOOKUP($T56,CPC_USDConversion_xlTbl[[Currency2]:[Units/1 USD]],2,FALSE)</f>
        <v>134041.47735684173</v>
      </c>
      <c r="AG56" s="147">
        <f>IF(LOWER(T56)="ILS",12,1)*AD56/VLOOKUP($T56,CPC_USDConversion_xlTbl[[Currency2]:[Units/1 USD]],2,FALSE)</f>
        <v>0</v>
      </c>
      <c r="AH56" s="97">
        <f>AF56/VLOOKUP($S56,'CP$'!$B$5:$D$74,2,FALSE)</f>
        <v>202122.81343704025</v>
      </c>
      <c r="AI56" s="97">
        <f>AG56/VLOOKUP($S56,'CP$'!$B$5:$D$74,2,FALSE)</f>
        <v>0</v>
      </c>
      <c r="AJ56" s="42"/>
      <c r="AK56" s="98" t="s">
        <v>560</v>
      </c>
      <c r="AL56" s="148"/>
      <c r="AM56" s="99"/>
      <c r="AN56" s="93"/>
      <c r="AO56" s="100"/>
      <c r="AP56" s="101" t="str">
        <f t="shared" si="32"/>
        <v/>
      </c>
      <c r="AQ56" s="149">
        <f t="shared" si="33"/>
        <v>0</v>
      </c>
      <c r="AR56" s="149"/>
      <c r="AS56" s="150">
        <f t="shared" si="34"/>
        <v>0</v>
      </c>
      <c r="AT56" s="147">
        <f>AS56/VLOOKUP($T56,'USD Converstion'!$C$7:$D$174,2,FALSE)</f>
        <v>0</v>
      </c>
      <c r="AU56" s="42"/>
      <c r="AV56" s="151"/>
      <c r="AW56" s="152"/>
      <c r="AX56" s="152"/>
      <c r="AY56" s="153"/>
      <c r="AZ56" s="42"/>
      <c r="BA56" s="102" t="s">
        <v>793</v>
      </c>
      <c r="BB56" s="103" t="s">
        <v>562</v>
      </c>
      <c r="BC56" s="42"/>
      <c r="BD56" s="149">
        <v>68000</v>
      </c>
      <c r="BE56" s="149">
        <v>17000</v>
      </c>
      <c r="BF56" s="149"/>
      <c r="BG56" s="92">
        <f t="shared" si="35"/>
        <v>85000</v>
      </c>
      <c r="BH56" s="147">
        <f>IF(LOWER(T56)="ILS",12,1)*BG56/VLOOKUP($T56,CPC_USDConversion_xlTbl[[Currency2]:[Units/1 USD]],2,FALSE)</f>
        <v>103338.3751060744</v>
      </c>
      <c r="BI56" s="154">
        <f>BH56/VLOOKUP($S56,'CP$'!$B$5:$D$74,2,FALSE)</f>
        <v>155825.22309006652</v>
      </c>
      <c r="BJ56" s="104">
        <v>65000</v>
      </c>
      <c r="BK56" s="104">
        <v>100000</v>
      </c>
      <c r="BL56" s="105">
        <f t="shared" si="36"/>
        <v>0.85710751978891819</v>
      </c>
      <c r="BM56" s="105">
        <f t="shared" si="37"/>
        <v>0.14289248021108175</v>
      </c>
      <c r="BN56" s="105">
        <f t="shared" si="38"/>
        <v>0</v>
      </c>
      <c r="BO56" s="105" t="str">
        <f t="shared" si="39"/>
        <v/>
      </c>
      <c r="BP56" s="105" t="str">
        <f t="shared" si="40"/>
        <v/>
      </c>
      <c r="BQ56" s="105" t="str">
        <f t="shared" si="41"/>
        <v/>
      </c>
      <c r="BR56" s="91"/>
      <c r="BS56" s="91"/>
      <c r="BT56" s="91">
        <v>3</v>
      </c>
      <c r="BU56" s="91">
        <f>Q846</f>
        <v>0</v>
      </c>
      <c r="BV56" s="91"/>
      <c r="BW56" s="91"/>
      <c r="BX56" s="91"/>
      <c r="BY56" s="91"/>
      <c r="BZ56" s="91" t="s">
        <v>563</v>
      </c>
      <c r="CA56" s="106" t="s">
        <v>568</v>
      </c>
      <c r="CB56" s="101">
        <v>1</v>
      </c>
      <c r="CC56" s="107">
        <f t="shared" si="42"/>
        <v>1</v>
      </c>
      <c r="CD56" s="107"/>
      <c r="CE56" s="152"/>
      <c r="CF56" s="68"/>
      <c r="CG56" s="149">
        <v>83126.829268292684</v>
      </c>
      <c r="CH56" s="147">
        <f>IF(LOWER(T56)="ILS",12,1)*CG56/VLOOKUP($T56,CPC_USDConversion_xlTbl[[Currency2]:[Units/1 USD]],2,FALSE)</f>
        <v>101061.07605065215</v>
      </c>
      <c r="CI56" s="155">
        <f t="shared" si="43"/>
        <v>134041.47735684173</v>
      </c>
      <c r="CJ56" s="155">
        <f t="shared" si="44"/>
        <v>32980.401306189582</v>
      </c>
      <c r="CK56" s="104">
        <f t="shared" si="45"/>
        <v>0</v>
      </c>
      <c r="CL56" s="147">
        <f>CK56/VLOOKUP($T56,'USD Converstion'!$C$7:$D$174,2,FALSE)</f>
        <v>0</v>
      </c>
      <c r="CM56" s="108">
        <f t="shared" si="46"/>
        <v>0</v>
      </c>
      <c r="CN56" s="155">
        <f t="shared" si="47"/>
        <v>0</v>
      </c>
      <c r="CO56" s="155">
        <f t="shared" si="48"/>
        <v>0</v>
      </c>
      <c r="CP56" s="109">
        <f>IF(CN846=0,0,AF846)</f>
        <v>0</v>
      </c>
      <c r="CQ56" s="110" t="s">
        <v>565</v>
      </c>
      <c r="CR56" s="155">
        <f>AM56/VLOOKUP(T56,'USD Converstion'!$C$7:$D$174,2,FALSE)</f>
        <v>0</v>
      </c>
      <c r="CS56" s="156">
        <f t="shared" si="49"/>
        <v>0</v>
      </c>
      <c r="CT56" s="152">
        <f>AT846</f>
        <v>0</v>
      </c>
      <c r="CU56" s="157"/>
      <c r="CV56" s="108">
        <f t="shared" si="50"/>
        <v>0</v>
      </c>
      <c r="CW56" s="108">
        <f t="shared" si="51"/>
        <v>0</v>
      </c>
      <c r="CX56" s="42">
        <f>IF(AY846&gt;0,1,0)</f>
        <v>0</v>
      </c>
      <c r="DM56" t="e">
        <f>IF(LOWER(T56)="ILS",12,1)*Y56/VLOOKUP($T56,CPC_USDConversion_xlTbl[[Currency2]:[Units/1 USD]],2,FALSE)</f>
        <v>#N/A</v>
      </c>
    </row>
    <row r="57" spans="2:117" x14ac:dyDescent="0.35">
      <c r="B57" s="87">
        <v>118784</v>
      </c>
      <c r="C57" s="87">
        <v>47190</v>
      </c>
      <c r="D57" s="87">
        <v>64286</v>
      </c>
      <c r="E57" s="88" t="s">
        <v>805</v>
      </c>
      <c r="F57" s="112" t="s">
        <v>567</v>
      </c>
      <c r="G57" s="87" t="s">
        <v>729</v>
      </c>
      <c r="H57" s="87" t="s">
        <v>726</v>
      </c>
      <c r="I57" s="87" t="s">
        <v>559</v>
      </c>
      <c r="J57" s="88" t="s">
        <v>448</v>
      </c>
      <c r="K57" s="88" t="s">
        <v>448</v>
      </c>
      <c r="L57" s="87" t="s">
        <v>439</v>
      </c>
      <c r="M57" s="89">
        <v>1</v>
      </c>
      <c r="N57" s="111" t="str">
        <f t="shared" si="26"/>
        <v>E51</v>
      </c>
      <c r="O57" s="146">
        <v>43231</v>
      </c>
      <c r="P57" s="90">
        <f t="shared" si="27"/>
        <v>2.6438356164383561</v>
      </c>
      <c r="Q57" s="91" t="str">
        <f t="shared" ca="1" si="28"/>
        <v/>
      </c>
      <c r="R57" s="42"/>
      <c r="S57" s="92" t="s">
        <v>389</v>
      </c>
      <c r="T57" s="92" t="s">
        <v>22</v>
      </c>
      <c r="U57" s="92">
        <v>86750</v>
      </c>
      <c r="V57" s="92">
        <v>14345.45454545454</v>
      </c>
      <c r="W57" s="92"/>
      <c r="X57" s="92">
        <f t="shared" si="29"/>
        <v>101095.45454545454</v>
      </c>
      <c r="Y57" s="93" t="e">
        <f>VLOOKUP($B852,[12]Data!$B$12:$AV$5335,47,FALSE)</f>
        <v>#N/A</v>
      </c>
      <c r="Z57" s="93"/>
      <c r="AA57" s="94"/>
      <c r="AB57" s="94"/>
      <c r="AC57" s="94"/>
      <c r="AD57" s="95">
        <f t="shared" si="30"/>
        <v>0</v>
      </c>
      <c r="AE57" s="96">
        <f t="shared" si="31"/>
        <v>-1</v>
      </c>
      <c r="AF57" s="147">
        <f>IF(LOWER(T57)="ILS",12,1)*X57/VLOOKUP($T57,CPC_USDConversion_xlTbl[[Currency2]:[Units/1 USD]],2,FALSE)</f>
        <v>122906.35298043853</v>
      </c>
      <c r="AG57" s="147">
        <f>IF(LOWER(T57)="ILS",12,1)*AD57/VLOOKUP($T57,CPC_USDConversion_xlTbl[[Currency2]:[Units/1 USD]],2,FALSE)</f>
        <v>0</v>
      </c>
      <c r="AH57" s="97">
        <f>AF57/VLOOKUP($S57,'CP$'!$B$5:$D$74,2,FALSE)</f>
        <v>186997.57802857095</v>
      </c>
      <c r="AI57" s="97">
        <f>AG57/VLOOKUP($S57,'CP$'!$B$5:$D$74,2,FALSE)</f>
        <v>0</v>
      </c>
      <c r="AJ57" s="42"/>
      <c r="AK57" s="98" t="s">
        <v>560</v>
      </c>
      <c r="AL57" s="148"/>
      <c r="AM57" s="99"/>
      <c r="AN57" s="93"/>
      <c r="AO57" s="100"/>
      <c r="AP57" s="101" t="str">
        <f t="shared" si="32"/>
        <v/>
      </c>
      <c r="AQ57" s="149">
        <f t="shared" si="33"/>
        <v>0</v>
      </c>
      <c r="AR57" s="149"/>
      <c r="AS57" s="150">
        <f t="shared" si="34"/>
        <v>0</v>
      </c>
      <c r="AT57" s="147">
        <f>AS57/VLOOKUP($T57,'USD Converstion'!$C$7:$D$174,2,FALSE)</f>
        <v>0</v>
      </c>
      <c r="AU57" s="42"/>
      <c r="AV57" s="151">
        <v>43957</v>
      </c>
      <c r="AW57" s="152">
        <v>19589.26213592233</v>
      </c>
      <c r="AX57" s="152"/>
      <c r="AY57" s="153"/>
      <c r="AZ57" s="42"/>
      <c r="BA57" s="102"/>
      <c r="BB57" s="103" t="s">
        <v>562</v>
      </c>
      <c r="BC57" s="42"/>
      <c r="BD57" s="149">
        <v>60000</v>
      </c>
      <c r="BE57" s="149">
        <v>15000</v>
      </c>
      <c r="BF57" s="149"/>
      <c r="BG57" s="92">
        <f t="shared" si="35"/>
        <v>75000</v>
      </c>
      <c r="BH57" s="147">
        <f>IF(LOWER(T57)="ILS",12,1)*BG57/VLOOKUP($T57,CPC_USDConversion_xlTbl[[Currency2]:[Units/1 USD]],2,FALSE)</f>
        <v>91180.919211242115</v>
      </c>
      <c r="BI57" s="154">
        <f>BH57/VLOOKUP($S57,'CP$'!$B$5:$D$74,2,FALSE)</f>
        <v>138728.47612388924</v>
      </c>
      <c r="BJ57" s="104">
        <v>50000</v>
      </c>
      <c r="BK57" s="104">
        <v>95000</v>
      </c>
      <c r="BL57" s="105">
        <f t="shared" si="36"/>
        <v>0.8580999055797851</v>
      </c>
      <c r="BM57" s="105">
        <f t="shared" si="37"/>
        <v>0.14190009442021487</v>
      </c>
      <c r="BN57" s="105">
        <f t="shared" si="38"/>
        <v>0</v>
      </c>
      <c r="BO57" s="105" t="str">
        <f t="shared" si="39"/>
        <v/>
      </c>
      <c r="BP57" s="105" t="str">
        <f t="shared" si="40"/>
        <v/>
      </c>
      <c r="BQ57" s="105" t="str">
        <f t="shared" si="41"/>
        <v/>
      </c>
      <c r="BR57" s="91">
        <v>2</v>
      </c>
      <c r="BS57" s="91">
        <v>3</v>
      </c>
      <c r="BT57" s="91">
        <v>3</v>
      </c>
      <c r="BU57" s="91">
        <f>Q852</f>
        <v>0</v>
      </c>
      <c r="BV57" s="91"/>
      <c r="BW57" s="91"/>
      <c r="BX57" s="91"/>
      <c r="BY57" s="91"/>
      <c r="BZ57" s="91" t="s">
        <v>563</v>
      </c>
      <c r="CA57" s="106" t="s">
        <v>568</v>
      </c>
      <c r="CB57" s="101">
        <v>1</v>
      </c>
      <c r="CC57" s="107">
        <f t="shared" si="42"/>
        <v>1</v>
      </c>
      <c r="CD57" s="107"/>
      <c r="CE57" s="152">
        <v>22627.08</v>
      </c>
      <c r="CF57" s="68"/>
      <c r="CG57" s="149">
        <v>75565.853658536595</v>
      </c>
      <c r="CH57" s="147">
        <f>IF(LOWER(T57)="ILS",12,1)*CG57/VLOOKUP($T57,CPC_USDConversion_xlTbl[[Currency2]:[Units/1 USD]],2,FALSE)</f>
        <v>91868.853300900926</v>
      </c>
      <c r="CI57" s="155">
        <f t="shared" si="43"/>
        <v>122906.35298043853</v>
      </c>
      <c r="CJ57" s="155">
        <f t="shared" si="44"/>
        <v>31037.499679537606</v>
      </c>
      <c r="CK57" s="104">
        <f t="shared" si="45"/>
        <v>0</v>
      </c>
      <c r="CL57" s="147">
        <f>CK57/VLOOKUP($T57,'USD Converstion'!$C$7:$D$174,2,FALSE)</f>
        <v>0</v>
      </c>
      <c r="CM57" s="108">
        <f t="shared" si="46"/>
        <v>0</v>
      </c>
      <c r="CN57" s="155">
        <f t="shared" si="47"/>
        <v>0</v>
      </c>
      <c r="CO57" s="155">
        <f t="shared" si="48"/>
        <v>0</v>
      </c>
      <c r="CP57" s="109">
        <f>IF(CN852=0,0,AF852)</f>
        <v>0</v>
      </c>
      <c r="CQ57" s="110" t="s">
        <v>565</v>
      </c>
      <c r="CR57" s="155">
        <f>AM57/VLOOKUP(T57,'USD Converstion'!$C$7:$D$174,2,FALSE)</f>
        <v>0</v>
      </c>
      <c r="CS57" s="156">
        <f t="shared" si="49"/>
        <v>0</v>
      </c>
      <c r="CT57" s="152">
        <f>AT852</f>
        <v>0</v>
      </c>
      <c r="CU57" s="157"/>
      <c r="CV57" s="108">
        <f t="shared" si="50"/>
        <v>0</v>
      </c>
      <c r="CW57" s="108">
        <f t="shared" si="51"/>
        <v>0</v>
      </c>
      <c r="CX57" s="42">
        <f>IF(AY852&gt;0,1,0)</f>
        <v>0</v>
      </c>
      <c r="DM57" t="e">
        <f>IF(LOWER(T57)="ILS",12,1)*Y57/VLOOKUP($T57,CPC_USDConversion_xlTbl[[Currency2]:[Units/1 USD]],2,FALSE)</f>
        <v>#N/A</v>
      </c>
    </row>
    <row r="58" spans="2:117" x14ac:dyDescent="0.35">
      <c r="B58" s="87">
        <v>135044</v>
      </c>
      <c r="C58" s="87">
        <v>42694</v>
      </c>
      <c r="D58" s="87">
        <v>124692</v>
      </c>
      <c r="E58" s="88" t="s">
        <v>806</v>
      </c>
      <c r="F58" s="112" t="s">
        <v>567</v>
      </c>
      <c r="G58" s="87" t="s">
        <v>729</v>
      </c>
      <c r="H58" s="87" t="s">
        <v>726</v>
      </c>
      <c r="I58" s="87" t="s">
        <v>559</v>
      </c>
      <c r="J58" s="88" t="s">
        <v>448</v>
      </c>
      <c r="K58" s="88" t="s">
        <v>448</v>
      </c>
      <c r="L58" s="87" t="s">
        <v>439</v>
      </c>
      <c r="M58" s="89">
        <v>1</v>
      </c>
      <c r="N58" s="111" t="str">
        <f t="shared" si="26"/>
        <v>E41</v>
      </c>
      <c r="O58" s="146">
        <v>43678</v>
      </c>
      <c r="P58" s="90">
        <f t="shared" si="27"/>
        <v>1.4191780821917808</v>
      </c>
      <c r="Q58" s="91" t="str">
        <f t="shared" ca="1" si="28"/>
        <v/>
      </c>
      <c r="R58" s="42"/>
      <c r="S58" s="92" t="s">
        <v>389</v>
      </c>
      <c r="T58" s="92" t="s">
        <v>22</v>
      </c>
      <c r="U58" s="92">
        <v>102000</v>
      </c>
      <c r="V58" s="92">
        <v>17118.18181818182</v>
      </c>
      <c r="W58" s="92"/>
      <c r="X58" s="92">
        <f t="shared" si="29"/>
        <v>119118.18181818182</v>
      </c>
      <c r="Y58" s="93" t="e">
        <f>VLOOKUP($B862,[12]Data!$B$12:$AV$5335,47,FALSE)</f>
        <v>#N/A</v>
      </c>
      <c r="Z58" s="93"/>
      <c r="AA58" s="94"/>
      <c r="AB58" s="94"/>
      <c r="AC58" s="94"/>
      <c r="AD58" s="95">
        <f t="shared" si="30"/>
        <v>0</v>
      </c>
      <c r="AE58" s="96">
        <f t="shared" si="31"/>
        <v>-1</v>
      </c>
      <c r="AF58" s="147">
        <f>IF(LOWER(T58)="ILS",12,1)*X58/VLOOKUP($T58,CPC_USDConversion_xlTbl[[Currency2]:[Units/1 USD]],2,FALSE)</f>
        <v>144817.40417271582</v>
      </c>
      <c r="AG58" s="147">
        <f>IF(LOWER(T58)="ILS",12,1)*AD58/VLOOKUP($T58,CPC_USDConversion_xlTbl[[Currency2]:[Units/1 USD]],2,FALSE)</f>
        <v>0</v>
      </c>
      <c r="AH58" s="97">
        <f>AF58/VLOOKUP($S58,'CP$'!$B$5:$D$74,2,FALSE)</f>
        <v>220334.45123046314</v>
      </c>
      <c r="AI58" s="97">
        <f>AG58/VLOOKUP($S58,'CP$'!$B$5:$D$74,2,FALSE)</f>
        <v>0</v>
      </c>
      <c r="AJ58" s="42"/>
      <c r="AK58" s="98" t="s">
        <v>560</v>
      </c>
      <c r="AL58" s="148"/>
      <c r="AM58" s="99"/>
      <c r="AN58" s="93"/>
      <c r="AO58" s="100"/>
      <c r="AP58" s="101" t="str">
        <f t="shared" si="32"/>
        <v/>
      </c>
      <c r="AQ58" s="149">
        <f t="shared" si="33"/>
        <v>0</v>
      </c>
      <c r="AR58" s="149"/>
      <c r="AS58" s="150">
        <f t="shared" si="34"/>
        <v>0</v>
      </c>
      <c r="AT58" s="147">
        <f>AS58/VLOOKUP($T58,'USD Converstion'!$C$7:$D$174,2,FALSE)</f>
        <v>0</v>
      </c>
      <c r="AU58" s="42"/>
      <c r="AV58" s="151"/>
      <c r="AW58" s="152"/>
      <c r="AX58" s="152"/>
      <c r="AY58" s="153"/>
      <c r="AZ58" s="42"/>
      <c r="BA58" s="102"/>
      <c r="BB58" s="103" t="s">
        <v>562</v>
      </c>
      <c r="BC58" s="42"/>
      <c r="BD58" s="149">
        <v>72000</v>
      </c>
      <c r="BE58" s="149">
        <v>18000</v>
      </c>
      <c r="BF58" s="149"/>
      <c r="BG58" s="92">
        <f t="shared" si="35"/>
        <v>90000</v>
      </c>
      <c r="BH58" s="147">
        <f>IF(LOWER(T58)="ILS",12,1)*BG58/VLOOKUP($T58,CPC_USDConversion_xlTbl[[Currency2]:[Units/1 USD]],2,FALSE)</f>
        <v>109417.10305349053</v>
      </c>
      <c r="BI58" s="154">
        <f>BH58/VLOOKUP($S58,'CP$'!$B$5:$D$74,2,FALSE)</f>
        <v>166474.17134866709</v>
      </c>
      <c r="BJ58" s="104">
        <v>85000</v>
      </c>
      <c r="BK58" s="104">
        <v>130000</v>
      </c>
      <c r="BL58" s="105">
        <f t="shared" si="36"/>
        <v>0.85629245211020377</v>
      </c>
      <c r="BM58" s="105">
        <f t="shared" si="37"/>
        <v>0.14370754788979623</v>
      </c>
      <c r="BN58" s="105">
        <f t="shared" si="38"/>
        <v>0</v>
      </c>
      <c r="BO58" s="105" t="str">
        <f t="shared" si="39"/>
        <v/>
      </c>
      <c r="BP58" s="105" t="str">
        <f t="shared" si="40"/>
        <v/>
      </c>
      <c r="BQ58" s="105" t="str">
        <f t="shared" si="41"/>
        <v/>
      </c>
      <c r="BR58" s="91"/>
      <c r="BS58" s="91">
        <v>4</v>
      </c>
      <c r="BT58" s="91">
        <v>3</v>
      </c>
      <c r="BU58" s="91">
        <f>Q862</f>
        <v>0</v>
      </c>
      <c r="BV58" s="91"/>
      <c r="BW58" s="91"/>
      <c r="BX58" s="91"/>
      <c r="BY58" s="91"/>
      <c r="BZ58" s="91" t="s">
        <v>563</v>
      </c>
      <c r="CA58" s="106" t="s">
        <v>570</v>
      </c>
      <c r="CB58" s="101">
        <v>1</v>
      </c>
      <c r="CC58" s="107">
        <f t="shared" si="42"/>
        <v>1</v>
      </c>
      <c r="CD58" s="107"/>
      <c r="CE58" s="152"/>
      <c r="CF58" s="68"/>
      <c r="CG58" s="149">
        <v>90443.902439024401</v>
      </c>
      <c r="CH58" s="147">
        <f>IF(LOWER(T58)="ILS",12,1)*CG58/VLOOKUP($T58,CPC_USDConversion_xlTbl[[Currency2]:[Units/1 USD]],2,FALSE)</f>
        <v>109956.7754858953</v>
      </c>
      <c r="CI58" s="155">
        <f t="shared" si="43"/>
        <v>144817.40417271582</v>
      </c>
      <c r="CJ58" s="155">
        <f t="shared" si="44"/>
        <v>34860.628686820521</v>
      </c>
      <c r="CK58" s="104">
        <f t="shared" si="45"/>
        <v>0</v>
      </c>
      <c r="CL58" s="147">
        <f>CK58/VLOOKUP($T58,'USD Converstion'!$C$7:$D$174,2,FALSE)</f>
        <v>0</v>
      </c>
      <c r="CM58" s="108">
        <f t="shared" si="46"/>
        <v>0</v>
      </c>
      <c r="CN58" s="155">
        <f t="shared" si="47"/>
        <v>0</v>
      </c>
      <c r="CO58" s="155">
        <f t="shared" si="48"/>
        <v>0</v>
      </c>
      <c r="CP58" s="109">
        <f>IF(CN862=0,0,AF862)</f>
        <v>0</v>
      </c>
      <c r="CQ58" s="110" t="s">
        <v>565</v>
      </c>
      <c r="CR58" s="155">
        <f>AM58/VLOOKUP(T58,'USD Converstion'!$C$7:$D$174,2,FALSE)</f>
        <v>0</v>
      </c>
      <c r="CS58" s="156">
        <f t="shared" si="49"/>
        <v>0</v>
      </c>
      <c r="CT58" s="152">
        <f>AT862</f>
        <v>0</v>
      </c>
      <c r="CU58" s="157"/>
      <c r="CV58" s="108">
        <f t="shared" si="50"/>
        <v>0</v>
      </c>
      <c r="CW58" s="108">
        <f t="shared" si="51"/>
        <v>0</v>
      </c>
      <c r="CX58" s="42">
        <f>IF(AY862&gt;0,1,0)</f>
        <v>0</v>
      </c>
      <c r="DM58" t="e">
        <f>IF(LOWER(T58)="ILS",12,1)*Y58/VLOOKUP($T58,CPC_USDConversion_xlTbl[[Currency2]:[Units/1 USD]],2,FALSE)</f>
        <v>#N/A</v>
      </c>
    </row>
    <row r="59" spans="2:117" x14ac:dyDescent="0.35">
      <c r="B59" s="87">
        <v>126940</v>
      </c>
      <c r="C59" s="87">
        <v>83466</v>
      </c>
      <c r="D59" s="87"/>
      <c r="E59" s="88" t="s">
        <v>807</v>
      </c>
      <c r="F59" s="112" t="s">
        <v>808</v>
      </c>
      <c r="G59" s="87" t="s">
        <v>729</v>
      </c>
      <c r="H59" s="87" t="s">
        <v>726</v>
      </c>
      <c r="I59" s="87" t="s">
        <v>559</v>
      </c>
      <c r="J59" s="88" t="s">
        <v>448</v>
      </c>
      <c r="K59" s="88" t="s">
        <v>448</v>
      </c>
      <c r="L59" s="87" t="s">
        <v>439</v>
      </c>
      <c r="M59" s="89">
        <v>1</v>
      </c>
      <c r="N59" s="111" t="str">
        <f t="shared" si="26"/>
        <v>E41</v>
      </c>
      <c r="O59" s="146">
        <v>38782</v>
      </c>
      <c r="P59" s="90">
        <f t="shared" si="27"/>
        <v>14.832876712328767</v>
      </c>
      <c r="Q59" s="91" t="str">
        <f t="shared" ca="1" si="28"/>
        <v/>
      </c>
      <c r="R59" s="42"/>
      <c r="S59" s="92" t="s">
        <v>389</v>
      </c>
      <c r="T59" s="92" t="s">
        <v>22</v>
      </c>
      <c r="U59" s="92">
        <v>121500</v>
      </c>
      <c r="V59" s="92">
        <v>20663.63636363636</v>
      </c>
      <c r="W59" s="92"/>
      <c r="X59" s="92">
        <f t="shared" si="29"/>
        <v>142163.63636363635</v>
      </c>
      <c r="Y59" s="93" t="e">
        <f>VLOOKUP($B863,[12]Data!$B$12:$AV$5335,47,FALSE)</f>
        <v>#N/A</v>
      </c>
      <c r="Z59" s="93"/>
      <c r="AA59" s="94"/>
      <c r="AB59" s="94"/>
      <c r="AC59" s="94"/>
      <c r="AD59" s="95">
        <f t="shared" si="30"/>
        <v>0</v>
      </c>
      <c r="AE59" s="96">
        <f t="shared" si="31"/>
        <v>-1</v>
      </c>
      <c r="AF59" s="147">
        <f>IF(LOWER(T59)="ILS",12,1)*X59/VLOOKUP($T59,CPC_USDConversion_xlTbl[[Currency2]:[Units/1 USD]],2,FALSE)</f>
        <v>172834.81389398838</v>
      </c>
      <c r="AG59" s="147">
        <f>IF(LOWER(T59)="ILS",12,1)*AD59/VLOOKUP($T59,CPC_USDConversion_xlTbl[[Currency2]:[Units/1 USD]],2,FALSE)</f>
        <v>0</v>
      </c>
      <c r="AH59" s="97">
        <f>AF59/VLOOKUP($S59,'CP$'!$B$5:$D$74,2,FALSE)</f>
        <v>262961.92843943997</v>
      </c>
      <c r="AI59" s="97">
        <f>AG59/VLOOKUP($S59,'CP$'!$B$5:$D$74,2,FALSE)</f>
        <v>0</v>
      </c>
      <c r="AJ59" s="42"/>
      <c r="AK59" s="98" t="s">
        <v>560</v>
      </c>
      <c r="AL59" s="148"/>
      <c r="AM59" s="99"/>
      <c r="AN59" s="93"/>
      <c r="AO59" s="100"/>
      <c r="AP59" s="101" t="str">
        <f t="shared" si="32"/>
        <v/>
      </c>
      <c r="AQ59" s="149">
        <f t="shared" si="33"/>
        <v>0</v>
      </c>
      <c r="AR59" s="149"/>
      <c r="AS59" s="150">
        <f t="shared" si="34"/>
        <v>0</v>
      </c>
      <c r="AT59" s="147">
        <f>AS59/VLOOKUP($T59,'USD Converstion'!$C$7:$D$174,2,FALSE)</f>
        <v>0</v>
      </c>
      <c r="AU59" s="42"/>
      <c r="AV59" s="151">
        <v>43957</v>
      </c>
      <c r="AW59" s="152">
        <v>19589.26213592233</v>
      </c>
      <c r="AX59" s="152"/>
      <c r="AY59" s="153"/>
      <c r="AZ59" s="42"/>
      <c r="BA59" s="102"/>
      <c r="BB59" s="103" t="s">
        <v>562</v>
      </c>
      <c r="BC59" s="42"/>
      <c r="BD59" s="149">
        <v>88000</v>
      </c>
      <c r="BE59" s="149">
        <v>22000</v>
      </c>
      <c r="BF59" s="149"/>
      <c r="BG59" s="92">
        <f t="shared" si="35"/>
        <v>110000</v>
      </c>
      <c r="BH59" s="147">
        <f>IF(LOWER(T59)="ILS",12,1)*BG59/VLOOKUP($T59,CPC_USDConversion_xlTbl[[Currency2]:[Units/1 USD]],2,FALSE)</f>
        <v>133732.01484315511</v>
      </c>
      <c r="BI59" s="154">
        <f>BH59/VLOOKUP($S59,'CP$'!$B$5:$D$74,2,FALSE)</f>
        <v>203468.4316483709</v>
      </c>
      <c r="BJ59" s="104">
        <v>85000</v>
      </c>
      <c r="BK59" s="104">
        <v>130000</v>
      </c>
      <c r="BL59" s="105">
        <f t="shared" si="36"/>
        <v>0.85464893208850246</v>
      </c>
      <c r="BM59" s="105">
        <f t="shared" si="37"/>
        <v>0.14535106791149763</v>
      </c>
      <c r="BN59" s="105">
        <f t="shared" si="38"/>
        <v>0</v>
      </c>
      <c r="BO59" s="105" t="str">
        <f t="shared" si="39"/>
        <v/>
      </c>
      <c r="BP59" s="105" t="str">
        <f t="shared" si="40"/>
        <v/>
      </c>
      <c r="BQ59" s="105" t="str">
        <f t="shared" si="41"/>
        <v/>
      </c>
      <c r="BR59" s="91">
        <v>5</v>
      </c>
      <c r="BS59" s="91">
        <v>4</v>
      </c>
      <c r="BT59" s="91">
        <v>3</v>
      </c>
      <c r="BU59" s="91">
        <f>Q863</f>
        <v>0</v>
      </c>
      <c r="BV59" s="91"/>
      <c r="BW59" s="91"/>
      <c r="BX59" s="91"/>
      <c r="BY59" s="91"/>
      <c r="BZ59" s="91" t="s">
        <v>563</v>
      </c>
      <c r="CA59" s="106" t="s">
        <v>564</v>
      </c>
      <c r="CB59" s="101">
        <v>1</v>
      </c>
      <c r="CC59" s="107">
        <f t="shared" si="42"/>
        <v>1</v>
      </c>
      <c r="CD59" s="107"/>
      <c r="CE59" s="152">
        <v>74825</v>
      </c>
      <c r="CF59" s="68"/>
      <c r="CG59" s="149">
        <v>109468.2926829268</v>
      </c>
      <c r="CH59" s="147">
        <f>IF(LOWER(T59)="ILS",12,1)*CG59/VLOOKUP($T59,CPC_USDConversion_xlTbl[[Currency2]:[Units/1 USD]],2,FALSE)</f>
        <v>133085.59401752739</v>
      </c>
      <c r="CI59" s="155">
        <f t="shared" si="43"/>
        <v>172834.81389398838</v>
      </c>
      <c r="CJ59" s="155">
        <f t="shared" si="44"/>
        <v>39749.219876460993</v>
      </c>
      <c r="CK59" s="104">
        <f t="shared" si="45"/>
        <v>0</v>
      </c>
      <c r="CL59" s="147">
        <f>CK59/VLOOKUP($T59,'USD Converstion'!$C$7:$D$174,2,FALSE)</f>
        <v>0</v>
      </c>
      <c r="CM59" s="108">
        <f t="shared" si="46"/>
        <v>0</v>
      </c>
      <c r="CN59" s="155">
        <f t="shared" si="47"/>
        <v>0</v>
      </c>
      <c r="CO59" s="155">
        <f t="shared" si="48"/>
        <v>0</v>
      </c>
      <c r="CP59" s="109">
        <f>IF(CN863=0,0,AF863)</f>
        <v>0</v>
      </c>
      <c r="CQ59" s="110" t="s">
        <v>565</v>
      </c>
      <c r="CR59" s="155">
        <f>AM59/VLOOKUP(T59,'USD Converstion'!$C$7:$D$174,2,FALSE)</f>
        <v>0</v>
      </c>
      <c r="CS59" s="156">
        <f t="shared" si="49"/>
        <v>0</v>
      </c>
      <c r="CT59" s="152">
        <f>AT863</f>
        <v>0</v>
      </c>
      <c r="CU59" s="157"/>
      <c r="CV59" s="108">
        <f t="shared" si="50"/>
        <v>0</v>
      </c>
      <c r="CW59" s="108">
        <f t="shared" si="51"/>
        <v>0</v>
      </c>
      <c r="CX59" s="42">
        <f>IF(AY863&gt;0,1,0)</f>
        <v>0</v>
      </c>
      <c r="DM59" t="e">
        <f>IF(LOWER(T59)="ILS",12,1)*Y59/VLOOKUP($T59,CPC_USDConversion_xlTbl[[Currency2]:[Units/1 USD]],2,FALSE)</f>
        <v>#N/A</v>
      </c>
    </row>
    <row r="60" spans="2:117" x14ac:dyDescent="0.35">
      <c r="B60" s="87">
        <v>137677</v>
      </c>
      <c r="C60" s="87">
        <v>68008</v>
      </c>
      <c r="D60" s="87">
        <v>108358</v>
      </c>
      <c r="E60" s="88" t="s">
        <v>809</v>
      </c>
      <c r="F60" s="112" t="s">
        <v>796</v>
      </c>
      <c r="G60" s="87" t="s">
        <v>729</v>
      </c>
      <c r="H60" s="87" t="s">
        <v>726</v>
      </c>
      <c r="I60" s="87" t="s">
        <v>559</v>
      </c>
      <c r="J60" s="88" t="s">
        <v>448</v>
      </c>
      <c r="K60" s="88" t="s">
        <v>448</v>
      </c>
      <c r="L60" s="87" t="s">
        <v>439</v>
      </c>
      <c r="M60" s="89">
        <v>1</v>
      </c>
      <c r="N60" s="111" t="str">
        <f t="shared" si="26"/>
        <v>E51</v>
      </c>
      <c r="O60" s="146">
        <v>43773</v>
      </c>
      <c r="P60" s="90">
        <f t="shared" si="27"/>
        <v>1.1589041095890411</v>
      </c>
      <c r="Q60" s="91" t="str">
        <f t="shared" ca="1" si="28"/>
        <v/>
      </c>
      <c r="R60" s="42"/>
      <c r="S60" s="92" t="s">
        <v>385</v>
      </c>
      <c r="T60" s="92" t="s">
        <v>22</v>
      </c>
      <c r="U60" s="92">
        <v>89500</v>
      </c>
      <c r="V60" s="92">
        <v>14845.45454545454</v>
      </c>
      <c r="W60" s="92"/>
      <c r="X60" s="92">
        <f t="shared" si="29"/>
        <v>104345.45454545454</v>
      </c>
      <c r="Y60" s="93" t="e">
        <f>VLOOKUP($B865,[12]Data!$B$12:$AV$5335,47,FALSE)</f>
        <v>#N/A</v>
      </c>
      <c r="Z60" s="93"/>
      <c r="AA60" s="94"/>
      <c r="AB60" s="94"/>
      <c r="AC60" s="94"/>
      <c r="AD60" s="95">
        <f t="shared" si="30"/>
        <v>0</v>
      </c>
      <c r="AE60" s="96">
        <f t="shared" si="31"/>
        <v>-1</v>
      </c>
      <c r="AF60" s="147">
        <f>IF(LOWER(T60)="ILS",12,1)*X60/VLOOKUP($T60,CPC_USDConversion_xlTbl[[Currency2]:[Units/1 USD]],2,FALSE)</f>
        <v>126857.52614625903</v>
      </c>
      <c r="AG60" s="147">
        <f>IF(LOWER(T60)="ILS",12,1)*AD60/VLOOKUP($T60,CPC_USDConversion_xlTbl[[Currency2]:[Units/1 USD]],2,FALSE)</f>
        <v>0</v>
      </c>
      <c r="AH60" s="97">
        <f>AF60/VLOOKUP($S60,'CP$'!$B$5:$D$74,2,FALSE)</f>
        <v>191290.04391740999</v>
      </c>
      <c r="AI60" s="97">
        <f>AG60/VLOOKUP($S60,'CP$'!$B$5:$D$74,2,FALSE)</f>
        <v>0</v>
      </c>
      <c r="AJ60" s="42"/>
      <c r="AK60" s="98" t="s">
        <v>560</v>
      </c>
      <c r="AL60" s="148"/>
      <c r="AM60" s="99"/>
      <c r="AN60" s="93"/>
      <c r="AO60" s="100"/>
      <c r="AP60" s="101" t="str">
        <f t="shared" si="32"/>
        <v/>
      </c>
      <c r="AQ60" s="149">
        <f t="shared" si="33"/>
        <v>0</v>
      </c>
      <c r="AR60" s="149"/>
      <c r="AS60" s="150">
        <f t="shared" si="34"/>
        <v>0</v>
      </c>
      <c r="AT60" s="147">
        <f>AS60/VLOOKUP($T60,'USD Converstion'!$C$7:$D$174,2,FALSE)</f>
        <v>0</v>
      </c>
      <c r="AU60" s="42"/>
      <c r="AV60" s="151"/>
      <c r="AW60" s="152"/>
      <c r="AX60" s="152"/>
      <c r="AY60" s="153"/>
      <c r="AZ60" s="42"/>
      <c r="BA60" s="102"/>
      <c r="BB60" s="103" t="s">
        <v>562</v>
      </c>
      <c r="BC60" s="42"/>
      <c r="BD60" s="149">
        <v>64000</v>
      </c>
      <c r="BE60" s="149">
        <v>16000</v>
      </c>
      <c r="BF60" s="149"/>
      <c r="BG60" s="92">
        <f t="shared" si="35"/>
        <v>80000</v>
      </c>
      <c r="BH60" s="147">
        <f>IF(LOWER(T60)="ILS",12,1)*BG60/VLOOKUP($T60,CPC_USDConversion_xlTbl[[Currency2]:[Units/1 USD]],2,FALSE)</f>
        <v>97259.647158658248</v>
      </c>
      <c r="BI60" s="154">
        <f>BH60/VLOOKUP($S60,'CP$'!$B$5:$D$74,2,FALSE)</f>
        <v>146659.03349653317</v>
      </c>
      <c r="BJ60" s="104">
        <v>65000</v>
      </c>
      <c r="BK60" s="104">
        <v>100000</v>
      </c>
      <c r="BL60" s="105">
        <f t="shared" si="36"/>
        <v>0.85772782714758666</v>
      </c>
      <c r="BM60" s="105">
        <f t="shared" si="37"/>
        <v>0.14227217285241325</v>
      </c>
      <c r="BN60" s="105">
        <f t="shared" si="38"/>
        <v>0</v>
      </c>
      <c r="BO60" s="105" t="str">
        <f t="shared" si="39"/>
        <v/>
      </c>
      <c r="BP60" s="105" t="str">
        <f t="shared" si="40"/>
        <v/>
      </c>
      <c r="BQ60" s="105" t="str">
        <f t="shared" si="41"/>
        <v/>
      </c>
      <c r="BR60" s="91"/>
      <c r="BS60" s="91"/>
      <c r="BT60" s="91">
        <v>3</v>
      </c>
      <c r="BU60" s="91">
        <f>Q865</f>
        <v>0</v>
      </c>
      <c r="BV60" s="91"/>
      <c r="BW60" s="91"/>
      <c r="BX60" s="91"/>
      <c r="BY60" s="91"/>
      <c r="BZ60" s="91" t="s">
        <v>563</v>
      </c>
      <c r="CA60" s="106" t="s">
        <v>568</v>
      </c>
      <c r="CB60" s="101">
        <v>1</v>
      </c>
      <c r="CC60" s="107">
        <f t="shared" si="42"/>
        <v>1</v>
      </c>
      <c r="CD60" s="107"/>
      <c r="CE60" s="152"/>
      <c r="CF60" s="68"/>
      <c r="CG60" s="149">
        <v>78248.780487804892</v>
      </c>
      <c r="CH60" s="147">
        <f>IF(LOWER(T60)="ILS",12,1)*CG60/VLOOKUP($T60,CPC_USDConversion_xlTbl[[Currency2]:[Units/1 USD]],2,FALSE)</f>
        <v>95130.609760490071</v>
      </c>
      <c r="CI60" s="155">
        <f t="shared" si="43"/>
        <v>126857.52614625903</v>
      </c>
      <c r="CJ60" s="155">
        <f t="shared" si="44"/>
        <v>31726.916385768956</v>
      </c>
      <c r="CK60" s="104">
        <f t="shared" si="45"/>
        <v>0</v>
      </c>
      <c r="CL60" s="147">
        <f>CK60/VLOOKUP($T60,'USD Converstion'!$C$7:$D$174,2,FALSE)</f>
        <v>0</v>
      </c>
      <c r="CM60" s="108">
        <f t="shared" si="46"/>
        <v>0</v>
      </c>
      <c r="CN60" s="155">
        <f t="shared" si="47"/>
        <v>0</v>
      </c>
      <c r="CO60" s="155">
        <f t="shared" si="48"/>
        <v>0</v>
      </c>
      <c r="CP60" s="109">
        <f>IF(CN865=0,0,AF865)</f>
        <v>0</v>
      </c>
      <c r="CQ60" s="110" t="s">
        <v>565</v>
      </c>
      <c r="CR60" s="155">
        <f>AM60/VLOOKUP(T60,'USD Converstion'!$C$7:$D$174,2,FALSE)</f>
        <v>0</v>
      </c>
      <c r="CS60" s="156">
        <f t="shared" si="49"/>
        <v>0</v>
      </c>
      <c r="CT60" s="152">
        <f>AT865</f>
        <v>0</v>
      </c>
      <c r="CU60" s="157"/>
      <c r="CV60" s="108">
        <f t="shared" si="50"/>
        <v>0</v>
      </c>
      <c r="CW60" s="108">
        <f t="shared" si="51"/>
        <v>0</v>
      </c>
      <c r="CX60" s="42">
        <f>IF(AY865&gt;0,1,0)</f>
        <v>0</v>
      </c>
      <c r="DM60" t="e">
        <f>IF(LOWER(T60)="ILS",12,1)*Y60/VLOOKUP($T60,CPC_USDConversion_xlTbl[[Currency2]:[Units/1 USD]],2,FALSE)</f>
        <v>#N/A</v>
      </c>
    </row>
    <row r="61" spans="2:117" x14ac:dyDescent="0.35">
      <c r="B61" s="87">
        <v>108063</v>
      </c>
      <c r="C61" s="87">
        <v>99610</v>
      </c>
      <c r="D61" s="87">
        <v>48039</v>
      </c>
      <c r="E61" s="88" t="s">
        <v>810</v>
      </c>
      <c r="F61" s="112" t="s">
        <v>567</v>
      </c>
      <c r="G61" s="87" t="s">
        <v>729</v>
      </c>
      <c r="H61" s="87" t="s">
        <v>726</v>
      </c>
      <c r="I61" s="87" t="s">
        <v>559</v>
      </c>
      <c r="J61" s="88" t="s">
        <v>448</v>
      </c>
      <c r="K61" s="88" t="s">
        <v>448</v>
      </c>
      <c r="L61" s="87" t="s">
        <v>439</v>
      </c>
      <c r="M61" s="89">
        <v>1</v>
      </c>
      <c r="N61" s="111" t="str">
        <f t="shared" si="26"/>
        <v>E41</v>
      </c>
      <c r="O61" s="146">
        <v>43584</v>
      </c>
      <c r="P61" s="90">
        <f t="shared" si="27"/>
        <v>1.6767123287671233</v>
      </c>
      <c r="Q61" s="91" t="str">
        <f t="shared" ca="1" si="28"/>
        <v/>
      </c>
      <c r="R61" s="42"/>
      <c r="S61" s="92" t="s">
        <v>399</v>
      </c>
      <c r="T61" s="92" t="s">
        <v>22</v>
      </c>
      <c r="U61" s="92">
        <v>94187.5</v>
      </c>
      <c r="V61" s="92">
        <v>15690.90909090909</v>
      </c>
      <c r="W61" s="92"/>
      <c r="X61" s="92">
        <f t="shared" si="29"/>
        <v>109878.40909090909</v>
      </c>
      <c r="Y61" s="93" t="e">
        <f>VLOOKUP($B874,[12]Data!$B$12:$AV$5335,47,FALSE)</f>
        <v>#N/A</v>
      </c>
      <c r="Z61" s="93"/>
      <c r="AA61" s="94"/>
      <c r="AB61" s="94"/>
      <c r="AC61" s="94"/>
      <c r="AD61" s="95">
        <f t="shared" si="30"/>
        <v>0</v>
      </c>
      <c r="AE61" s="96">
        <f t="shared" si="31"/>
        <v>-1</v>
      </c>
      <c r="AF61" s="147">
        <f>IF(LOWER(T61)="ILS",12,1)*X61/VLOOKUP($T61,CPC_USDConversion_xlTbl[[Currency2]:[Units/1 USD]],2,FALSE)</f>
        <v>133584.19123170656</v>
      </c>
      <c r="AG61" s="147">
        <f>IF(LOWER(T61)="ILS",12,1)*AD61/VLOOKUP($T61,CPC_USDConversion_xlTbl[[Currency2]:[Units/1 USD]],2,FALSE)</f>
        <v>0</v>
      </c>
      <c r="AH61" s="97">
        <f>AF61/VLOOKUP($S61,'CP$'!$B$5:$D$74,2,FALSE)</f>
        <v>226075.68899143371</v>
      </c>
      <c r="AI61" s="97">
        <f>AG61/VLOOKUP($S61,'CP$'!$B$5:$D$74,2,FALSE)</f>
        <v>0</v>
      </c>
      <c r="AJ61" s="42"/>
      <c r="AK61" s="98" t="s">
        <v>560</v>
      </c>
      <c r="AL61" s="148"/>
      <c r="AM61" s="99"/>
      <c r="AN61" s="93"/>
      <c r="AO61" s="100"/>
      <c r="AP61" s="101" t="str">
        <f t="shared" si="32"/>
        <v/>
      </c>
      <c r="AQ61" s="149">
        <f t="shared" si="33"/>
        <v>0</v>
      </c>
      <c r="AR61" s="149"/>
      <c r="AS61" s="150">
        <f t="shared" si="34"/>
        <v>0</v>
      </c>
      <c r="AT61" s="147">
        <f>AS61/VLOOKUP($T61,'USD Converstion'!$C$7:$D$174,2,FALSE)</f>
        <v>0</v>
      </c>
      <c r="AU61" s="42"/>
      <c r="AV61" s="151">
        <v>43957</v>
      </c>
      <c r="AW61" s="152">
        <v>19589.26213592233</v>
      </c>
      <c r="AX61" s="152"/>
      <c r="AY61" s="153"/>
      <c r="AZ61" s="42"/>
      <c r="BA61" s="102"/>
      <c r="BB61" s="103" t="s">
        <v>562</v>
      </c>
      <c r="BC61" s="42"/>
      <c r="BD61" s="149">
        <v>66000</v>
      </c>
      <c r="BE61" s="149">
        <v>16000</v>
      </c>
      <c r="BF61" s="149"/>
      <c r="BG61" s="92">
        <f t="shared" si="35"/>
        <v>82000</v>
      </c>
      <c r="BH61" s="147">
        <f>IF(LOWER(T61)="ILS",12,1)*BG61/VLOOKUP($T61,CPC_USDConversion_xlTbl[[Currency2]:[Units/1 USD]],2,FALSE)</f>
        <v>99691.13833762471</v>
      </c>
      <c r="BI61" s="154">
        <f>BH61/VLOOKUP($S61,'CP$'!$B$5:$D$74,2,FALSE)</f>
        <v>168715.64350699491</v>
      </c>
      <c r="BJ61" s="104">
        <v>70000</v>
      </c>
      <c r="BK61" s="104">
        <v>105000</v>
      </c>
      <c r="BL61" s="105">
        <f t="shared" si="36"/>
        <v>0.85719752205433697</v>
      </c>
      <c r="BM61" s="105">
        <f t="shared" si="37"/>
        <v>0.14280247794566309</v>
      </c>
      <c r="BN61" s="105">
        <f t="shared" si="38"/>
        <v>0</v>
      </c>
      <c r="BO61" s="105" t="str">
        <f t="shared" si="39"/>
        <v/>
      </c>
      <c r="BP61" s="105" t="str">
        <f t="shared" si="40"/>
        <v/>
      </c>
      <c r="BQ61" s="105" t="str">
        <f t="shared" si="41"/>
        <v/>
      </c>
      <c r="BR61" s="91">
        <v>3</v>
      </c>
      <c r="BS61" s="91">
        <v>4</v>
      </c>
      <c r="BT61" s="91">
        <v>3</v>
      </c>
      <c r="BU61" s="91">
        <f>Q874</f>
        <v>0</v>
      </c>
      <c r="BV61" s="91"/>
      <c r="BW61" s="91"/>
      <c r="BX61" s="91"/>
      <c r="BY61" s="91"/>
      <c r="BZ61" s="91" t="s">
        <v>563</v>
      </c>
      <c r="CA61" s="106" t="s">
        <v>570</v>
      </c>
      <c r="CB61" s="101">
        <v>1</v>
      </c>
      <c r="CC61" s="107">
        <f t="shared" si="42"/>
        <v>1</v>
      </c>
      <c r="CD61" s="107"/>
      <c r="CE61" s="152">
        <v>22627.08</v>
      </c>
      <c r="CF61" s="68"/>
      <c r="CG61" s="149">
        <v>82814.634146341472</v>
      </c>
      <c r="CH61" s="147">
        <f>IF(LOWER(T61)="ILS",12,1)*CG61/VLOOKUP($T61,CPC_USDConversion_xlTbl[[Currency2]:[Units/1 USD]],2,FALSE)</f>
        <v>100681.52620808179</v>
      </c>
      <c r="CI61" s="155">
        <f t="shared" si="43"/>
        <v>133584.19123170656</v>
      </c>
      <c r="CJ61" s="155">
        <f t="shared" si="44"/>
        <v>32902.665023624766</v>
      </c>
      <c r="CK61" s="104">
        <f t="shared" si="45"/>
        <v>0</v>
      </c>
      <c r="CL61" s="147">
        <f>CK61/VLOOKUP($T61,'USD Converstion'!$C$7:$D$174,2,FALSE)</f>
        <v>0</v>
      </c>
      <c r="CM61" s="108">
        <f t="shared" si="46"/>
        <v>0</v>
      </c>
      <c r="CN61" s="155">
        <f t="shared" si="47"/>
        <v>0</v>
      </c>
      <c r="CO61" s="155">
        <f t="shared" si="48"/>
        <v>0</v>
      </c>
      <c r="CP61" s="109">
        <f>IF(CN874=0,0,AF874)</f>
        <v>0</v>
      </c>
      <c r="CQ61" s="110" t="s">
        <v>565</v>
      </c>
      <c r="CR61" s="155">
        <f>AM61/VLOOKUP(T61,'USD Converstion'!$C$7:$D$174,2,FALSE)</f>
        <v>0</v>
      </c>
      <c r="CS61" s="156">
        <f t="shared" si="49"/>
        <v>0</v>
      </c>
      <c r="CT61" s="152">
        <f>AT874</f>
        <v>0</v>
      </c>
      <c r="CU61" s="157"/>
      <c r="CV61" s="108">
        <f t="shared" si="50"/>
        <v>0</v>
      </c>
      <c r="CW61" s="108">
        <f t="shared" si="51"/>
        <v>0</v>
      </c>
      <c r="CX61" s="42">
        <f>IF(AY874&gt;0,1,0)</f>
        <v>0</v>
      </c>
      <c r="DM61" t="e">
        <f>IF(LOWER(T61)="ILS",12,1)*Y61/VLOOKUP($T61,CPC_USDConversion_xlTbl[[Currency2]:[Units/1 USD]],2,FALSE)</f>
        <v>#N/A</v>
      </c>
    </row>
    <row r="62" spans="2:117" x14ac:dyDescent="0.35">
      <c r="B62" s="87">
        <v>107975</v>
      </c>
      <c r="C62" s="87">
        <v>85926</v>
      </c>
      <c r="D62" s="87">
        <v>117752</v>
      </c>
      <c r="E62" s="88" t="s">
        <v>811</v>
      </c>
      <c r="F62" s="112" t="s">
        <v>796</v>
      </c>
      <c r="G62" s="87" t="s">
        <v>729</v>
      </c>
      <c r="H62" s="87" t="s">
        <v>726</v>
      </c>
      <c r="I62" s="87" t="s">
        <v>559</v>
      </c>
      <c r="J62" s="88" t="s">
        <v>448</v>
      </c>
      <c r="K62" s="88" t="s">
        <v>448</v>
      </c>
      <c r="L62" s="87" t="s">
        <v>439</v>
      </c>
      <c r="M62" s="89">
        <v>1</v>
      </c>
      <c r="N62" s="111" t="str">
        <f t="shared" si="26"/>
        <v>E51</v>
      </c>
      <c r="O62" s="146">
        <v>44075</v>
      </c>
      <c r="P62" s="90">
        <f t="shared" si="27"/>
        <v>0.33150684931506852</v>
      </c>
      <c r="Q62" s="91" t="str">
        <f t="shared" ca="1" si="28"/>
        <v/>
      </c>
      <c r="R62" s="42"/>
      <c r="S62" s="92" t="s">
        <v>385</v>
      </c>
      <c r="T62" s="92" t="s">
        <v>22</v>
      </c>
      <c r="U62" s="92">
        <v>114500</v>
      </c>
      <c r="V62" s="92">
        <v>19390.909090909088</v>
      </c>
      <c r="W62" s="92"/>
      <c r="X62" s="92">
        <f t="shared" si="29"/>
        <v>133890.90909090909</v>
      </c>
      <c r="Y62" s="93" t="e">
        <f>VLOOKUP($B875,[12]Data!$B$12:$AV$5335,47,FALSE)</f>
        <v>#N/A</v>
      </c>
      <c r="Z62" s="93" t="e">
        <f>VLOOKUP($B875,[12]Data!$B$12:$AV$5335,41,FALSE)</f>
        <v>#N/A</v>
      </c>
      <c r="AA62" s="94"/>
      <c r="AB62" s="94"/>
      <c r="AC62" s="94"/>
      <c r="AD62" s="95">
        <f t="shared" si="30"/>
        <v>0</v>
      </c>
      <c r="AE62" s="96">
        <f t="shared" si="31"/>
        <v>-1</v>
      </c>
      <c r="AF62" s="147">
        <f>IF(LOWER(T62)="ILS",12,1)*X62/VLOOKUP($T62,CPC_USDConversion_xlTbl[[Currency2]:[Units/1 USD]],2,FALSE)</f>
        <v>162777.28219917257</v>
      </c>
      <c r="AG62" s="147">
        <f>IF(LOWER(T62)="ILS",12,1)*AD62/VLOOKUP($T62,CPC_USDConversion_xlTbl[[Currency2]:[Units/1 USD]],2,FALSE)</f>
        <v>0</v>
      </c>
      <c r="AH62" s="97">
        <f>AF62/VLOOKUP($S62,'CP$'!$B$5:$D$74,2,FALSE)</f>
        <v>245453.89151556141</v>
      </c>
      <c r="AI62" s="97">
        <f>AG62/VLOOKUP($S62,'CP$'!$B$5:$D$74,2,FALSE)</f>
        <v>0</v>
      </c>
      <c r="AJ62" s="42"/>
      <c r="AK62" s="98" t="s">
        <v>560</v>
      </c>
      <c r="AL62" s="148"/>
      <c r="AM62" s="99"/>
      <c r="AN62" s="93"/>
      <c r="AO62" s="100"/>
      <c r="AP62" s="101" t="str">
        <f t="shared" si="32"/>
        <v/>
      </c>
      <c r="AQ62" s="149">
        <f t="shared" si="33"/>
        <v>0</v>
      </c>
      <c r="AR62" s="149"/>
      <c r="AS62" s="150">
        <f t="shared" si="34"/>
        <v>0</v>
      </c>
      <c r="AT62" s="147">
        <f>AS62/VLOOKUP($T62,'USD Converstion'!$C$7:$D$174,2,FALSE)</f>
        <v>0</v>
      </c>
      <c r="AU62" s="42"/>
      <c r="AV62" s="151"/>
      <c r="AW62" s="152"/>
      <c r="AX62" s="152"/>
      <c r="AY62" s="153"/>
      <c r="AZ62" s="42"/>
      <c r="BA62" s="102"/>
      <c r="BB62" s="103" t="s">
        <v>562</v>
      </c>
      <c r="BC62" s="42"/>
      <c r="BD62" s="149"/>
      <c r="BE62" s="149"/>
      <c r="BF62" s="149"/>
      <c r="BG62" s="92">
        <f t="shared" si="35"/>
        <v>0</v>
      </c>
      <c r="BH62" s="147">
        <f>IF(LOWER(T62)="ILS",12,1)*BG62/VLOOKUP($T62,CPC_USDConversion_xlTbl[[Currency2]:[Units/1 USD]],2,FALSE)</f>
        <v>0</v>
      </c>
      <c r="BI62" s="154">
        <f>BH62/VLOOKUP($S62,'CP$'!$B$5:$D$74,2,FALSE)</f>
        <v>0</v>
      </c>
      <c r="BJ62" s="104">
        <v>65000</v>
      </c>
      <c r="BK62" s="104">
        <v>100000</v>
      </c>
      <c r="BL62" s="105">
        <f t="shared" si="36"/>
        <v>0.85517381857686037</v>
      </c>
      <c r="BM62" s="105">
        <f t="shared" si="37"/>
        <v>0.14482618142313958</v>
      </c>
      <c r="BN62" s="105">
        <f t="shared" si="38"/>
        <v>0</v>
      </c>
      <c r="BO62" s="105" t="str">
        <f t="shared" si="39"/>
        <v/>
      </c>
      <c r="BP62" s="105" t="str">
        <f t="shared" si="40"/>
        <v/>
      </c>
      <c r="BQ62" s="105" t="str">
        <f t="shared" si="41"/>
        <v/>
      </c>
      <c r="BR62" s="91"/>
      <c r="BS62" s="91"/>
      <c r="BT62" s="91"/>
      <c r="BU62" s="91">
        <f>Q875</f>
        <v>0</v>
      </c>
      <c r="BV62" s="91"/>
      <c r="BW62" s="91"/>
      <c r="BX62" s="91"/>
      <c r="BY62" s="91"/>
      <c r="BZ62" s="91" t="s">
        <v>563</v>
      </c>
      <c r="CA62" s="106" t="s">
        <v>568</v>
      </c>
      <c r="CB62" s="101">
        <v>1</v>
      </c>
      <c r="CC62" s="107">
        <f t="shared" si="42"/>
        <v>0.33150684931506852</v>
      </c>
      <c r="CD62" s="107"/>
      <c r="CE62" s="152"/>
      <c r="CF62" s="68"/>
      <c r="CG62" s="149">
        <v>102639.0243902439</v>
      </c>
      <c r="CH62" s="147">
        <f>IF(LOWER(T62)="ILS",12,1)*CG62/VLOOKUP($T62,CPC_USDConversion_xlTbl[[Currency2]:[Units/1 USD]],2,FALSE)</f>
        <v>124782.94121130049</v>
      </c>
      <c r="CI62" s="155">
        <f t="shared" si="43"/>
        <v>162777.28219917257</v>
      </c>
      <c r="CJ62" s="155">
        <f t="shared" si="44"/>
        <v>37994.34098787207</v>
      </c>
      <c r="CK62" s="104">
        <f t="shared" si="45"/>
        <v>0</v>
      </c>
      <c r="CL62" s="147">
        <f>CK62/VLOOKUP($T62,'USD Converstion'!$C$7:$D$174,2,FALSE)</f>
        <v>0</v>
      </c>
      <c r="CM62" s="108">
        <f t="shared" si="46"/>
        <v>0</v>
      </c>
      <c r="CN62" s="155">
        <f t="shared" si="47"/>
        <v>0</v>
      </c>
      <c r="CO62" s="155">
        <f t="shared" si="48"/>
        <v>0</v>
      </c>
      <c r="CP62" s="109">
        <f>IF(CN875=0,0,AF875)</f>
        <v>0</v>
      </c>
      <c r="CQ62" s="110" t="s">
        <v>565</v>
      </c>
      <c r="CR62" s="155">
        <f>AM62/VLOOKUP(T62,'USD Converstion'!$C$7:$D$174,2,FALSE)</f>
        <v>0</v>
      </c>
      <c r="CS62" s="156">
        <f t="shared" si="49"/>
        <v>0</v>
      </c>
      <c r="CT62" s="152">
        <f>AT875</f>
        <v>0</v>
      </c>
      <c r="CU62" s="157"/>
      <c r="CV62" s="108">
        <f t="shared" si="50"/>
        <v>0</v>
      </c>
      <c r="CW62" s="108">
        <f t="shared" si="51"/>
        <v>0</v>
      </c>
      <c r="CX62" s="42">
        <f>IF(AY875&gt;0,1,0)</f>
        <v>0</v>
      </c>
      <c r="DM62" t="e">
        <f>IF(LOWER(T62)="ILS",12,1)*Y62/VLOOKUP($T62,CPC_USDConversion_xlTbl[[Currency2]:[Units/1 USD]],2,FALSE)</f>
        <v>#N/A</v>
      </c>
    </row>
    <row r="63" spans="2:117" x14ac:dyDescent="0.35">
      <c r="B63" s="87">
        <v>129928</v>
      </c>
      <c r="C63" s="87">
        <v>42001</v>
      </c>
      <c r="D63" s="87">
        <v>121618</v>
      </c>
      <c r="E63" s="88" t="s">
        <v>812</v>
      </c>
      <c r="F63" s="112" t="s">
        <v>567</v>
      </c>
      <c r="G63" s="87" t="s">
        <v>729</v>
      </c>
      <c r="H63" s="87" t="s">
        <v>726</v>
      </c>
      <c r="I63" s="87" t="s">
        <v>559</v>
      </c>
      <c r="J63" s="88" t="s">
        <v>448</v>
      </c>
      <c r="K63" s="88" t="s">
        <v>448</v>
      </c>
      <c r="L63" s="87" t="s">
        <v>439</v>
      </c>
      <c r="M63" s="89">
        <v>1</v>
      </c>
      <c r="N63" s="111" t="str">
        <f t="shared" si="26"/>
        <v>E51</v>
      </c>
      <c r="O63" s="146">
        <v>43023</v>
      </c>
      <c r="P63" s="90">
        <f t="shared" si="27"/>
        <v>3.2136986301369861</v>
      </c>
      <c r="Q63" s="91" t="str">
        <f t="shared" ca="1" si="28"/>
        <v/>
      </c>
      <c r="R63" s="42"/>
      <c r="S63" s="92" t="s">
        <v>399</v>
      </c>
      <c r="T63" s="92" t="s">
        <v>22</v>
      </c>
      <c r="U63" s="92">
        <v>59500</v>
      </c>
      <c r="V63" s="92">
        <v>9390.9090909090901</v>
      </c>
      <c r="W63" s="92"/>
      <c r="X63" s="92">
        <f t="shared" si="29"/>
        <v>68890.909090909088</v>
      </c>
      <c r="Y63" s="93" t="e">
        <f>VLOOKUP($B878,[12]Data!$B$12:$AV$5335,47,FALSE)</f>
        <v>#N/A</v>
      </c>
      <c r="Z63" s="93" t="e">
        <f>VLOOKUP($B878,[12]Data!$B$12:$AV$5335,41,FALSE)</f>
        <v>#N/A</v>
      </c>
      <c r="AA63" s="94"/>
      <c r="AB63" s="94"/>
      <c r="AC63" s="94"/>
      <c r="AD63" s="95">
        <f t="shared" si="30"/>
        <v>0</v>
      </c>
      <c r="AE63" s="96">
        <f t="shared" si="31"/>
        <v>-1</v>
      </c>
      <c r="AF63" s="147">
        <f>IF(LOWER(T63)="ILS",12,1)*X63/VLOOKUP($T63,CPC_USDConversion_xlTbl[[Currency2]:[Units/1 USD]],2,FALSE)</f>
        <v>83753.818882762745</v>
      </c>
      <c r="AG63" s="147">
        <f>IF(LOWER(T63)="ILS",12,1)*AD63/VLOOKUP($T63,CPC_USDConversion_xlTbl[[Currency2]:[Units/1 USD]],2,FALSE)</f>
        <v>0</v>
      </c>
      <c r="AH63" s="97">
        <f>AF63/VLOOKUP($S63,'CP$'!$B$5:$D$74,2,FALSE)</f>
        <v>141743.58608603184</v>
      </c>
      <c r="AI63" s="97">
        <f>AG63/VLOOKUP($S63,'CP$'!$B$5:$D$74,2,FALSE)</f>
        <v>0</v>
      </c>
      <c r="AJ63" s="42"/>
      <c r="AK63" s="98" t="s">
        <v>560</v>
      </c>
      <c r="AL63" s="148"/>
      <c r="AM63" s="99"/>
      <c r="AN63" s="93"/>
      <c r="AO63" s="100"/>
      <c r="AP63" s="101" t="str">
        <f t="shared" si="32"/>
        <v/>
      </c>
      <c r="AQ63" s="149">
        <f t="shared" si="33"/>
        <v>0</v>
      </c>
      <c r="AR63" s="149"/>
      <c r="AS63" s="150">
        <f t="shared" si="34"/>
        <v>0</v>
      </c>
      <c r="AT63" s="147">
        <f>AS63/VLOOKUP($T63,'USD Converstion'!$C$7:$D$174,2,FALSE)</f>
        <v>0</v>
      </c>
      <c r="AU63" s="42"/>
      <c r="AV63" s="151"/>
      <c r="AW63" s="152"/>
      <c r="AX63" s="152"/>
      <c r="AY63" s="153"/>
      <c r="AZ63" s="42"/>
      <c r="BA63" s="102"/>
      <c r="BB63" s="103" t="s">
        <v>562</v>
      </c>
      <c r="BC63" s="42"/>
      <c r="BD63" s="149">
        <v>34000</v>
      </c>
      <c r="BE63" s="149">
        <v>6000</v>
      </c>
      <c r="BF63" s="149"/>
      <c r="BG63" s="92">
        <f t="shared" si="35"/>
        <v>40000</v>
      </c>
      <c r="BH63" s="147">
        <f>IF(LOWER(T63)="ILS",12,1)*BG63/VLOOKUP($T63,CPC_USDConversion_xlTbl[[Currency2]:[Units/1 USD]],2,FALSE)</f>
        <v>48629.823579329124</v>
      </c>
      <c r="BI63" s="154">
        <f>BH63/VLOOKUP($S63,'CP$'!$B$5:$D$74,2,FALSE)</f>
        <v>82300.313905851173</v>
      </c>
      <c r="BJ63" s="104">
        <v>50000</v>
      </c>
      <c r="BK63" s="104">
        <v>80000</v>
      </c>
      <c r="BL63" s="105">
        <f t="shared" si="36"/>
        <v>0.863684349432568</v>
      </c>
      <c r="BM63" s="105">
        <f t="shared" si="37"/>
        <v>0.13631565056743203</v>
      </c>
      <c r="BN63" s="105">
        <f t="shared" si="38"/>
        <v>0</v>
      </c>
      <c r="BO63" s="105" t="str">
        <f t="shared" si="39"/>
        <v/>
      </c>
      <c r="BP63" s="105" t="str">
        <f t="shared" si="40"/>
        <v/>
      </c>
      <c r="BQ63" s="105" t="str">
        <f t="shared" si="41"/>
        <v/>
      </c>
      <c r="BR63" s="91">
        <v>3</v>
      </c>
      <c r="BS63" s="91">
        <v>3</v>
      </c>
      <c r="BT63" s="91">
        <v>3</v>
      </c>
      <c r="BU63" s="91">
        <f>Q878</f>
        <v>0</v>
      </c>
      <c r="BV63" s="91"/>
      <c r="BW63" s="91"/>
      <c r="BX63" s="91"/>
      <c r="BY63" s="91"/>
      <c r="BZ63" s="91" t="s">
        <v>563</v>
      </c>
      <c r="CA63" s="106" t="s">
        <v>568</v>
      </c>
      <c r="CB63" s="101">
        <v>1</v>
      </c>
      <c r="CC63" s="107">
        <f t="shared" si="42"/>
        <v>1</v>
      </c>
      <c r="CD63" s="107"/>
      <c r="CE63" s="152"/>
      <c r="CF63" s="68"/>
      <c r="CG63" s="149">
        <v>48980.487804878052</v>
      </c>
      <c r="CH63" s="147">
        <f>IF(LOWER(T63)="ILS",12,1)*CG63/VLOOKUP($T63,CPC_USDConversion_xlTbl[[Currency2]:[Units/1 USD]],2,FALSE)</f>
        <v>59547.812019517536</v>
      </c>
      <c r="CI63" s="155">
        <f t="shared" si="43"/>
        <v>83753.818882762745</v>
      </c>
      <c r="CJ63" s="155">
        <f t="shared" si="44"/>
        <v>24206.006863245209</v>
      </c>
      <c r="CK63" s="104">
        <f t="shared" si="45"/>
        <v>0</v>
      </c>
      <c r="CL63" s="147">
        <f>CK63/VLOOKUP($T63,'USD Converstion'!$C$7:$D$174,2,FALSE)</f>
        <v>0</v>
      </c>
      <c r="CM63" s="108">
        <f t="shared" si="46"/>
        <v>0</v>
      </c>
      <c r="CN63" s="155">
        <f t="shared" si="47"/>
        <v>0</v>
      </c>
      <c r="CO63" s="155">
        <f t="shared" si="48"/>
        <v>0</v>
      </c>
      <c r="CP63" s="109">
        <f>IF(CN878=0,0,AF878)</f>
        <v>0</v>
      </c>
      <c r="CQ63" s="110" t="s">
        <v>565</v>
      </c>
      <c r="CR63" s="155">
        <f>AM63/VLOOKUP(T63,'USD Converstion'!$C$7:$D$174,2,FALSE)</f>
        <v>0</v>
      </c>
      <c r="CS63" s="156">
        <f t="shared" si="49"/>
        <v>0</v>
      </c>
      <c r="CT63" s="152">
        <f>AT878</f>
        <v>0</v>
      </c>
      <c r="CU63" s="157"/>
      <c r="CV63" s="108">
        <f t="shared" si="50"/>
        <v>0</v>
      </c>
      <c r="CW63" s="108">
        <f t="shared" si="51"/>
        <v>0</v>
      </c>
      <c r="CX63" s="42">
        <f>IF(AY878&gt;0,1,0)</f>
        <v>0</v>
      </c>
      <c r="DM63" t="e">
        <f>IF(LOWER(T63)="ILS",12,1)*Y63/VLOOKUP($T63,CPC_USDConversion_xlTbl[[Currency2]:[Units/1 USD]],2,FALSE)</f>
        <v>#N/A</v>
      </c>
    </row>
    <row r="64" spans="2:117" x14ac:dyDescent="0.35">
      <c r="B64" s="87">
        <v>136838</v>
      </c>
      <c r="C64" s="87">
        <v>56971</v>
      </c>
      <c r="D64" s="87">
        <v>88816</v>
      </c>
      <c r="E64" s="88" t="s">
        <v>813</v>
      </c>
      <c r="F64" s="112" t="s">
        <v>567</v>
      </c>
      <c r="G64" s="87" t="s">
        <v>729</v>
      </c>
      <c r="H64" s="87" t="s">
        <v>726</v>
      </c>
      <c r="I64" s="87" t="s">
        <v>559</v>
      </c>
      <c r="J64" s="88" t="s">
        <v>448</v>
      </c>
      <c r="K64" s="88" t="s">
        <v>448</v>
      </c>
      <c r="L64" s="87" t="s">
        <v>439</v>
      </c>
      <c r="M64" s="89">
        <v>1</v>
      </c>
      <c r="N64" s="111" t="str">
        <f t="shared" si="26"/>
        <v>E51</v>
      </c>
      <c r="O64" s="146">
        <v>42671</v>
      </c>
      <c r="P64" s="90">
        <f t="shared" si="27"/>
        <v>4.1780821917808222</v>
      </c>
      <c r="Q64" s="91" t="str">
        <f t="shared" ca="1" si="28"/>
        <v/>
      </c>
      <c r="R64" s="42"/>
      <c r="S64" s="92" t="s">
        <v>399</v>
      </c>
      <c r="T64" s="92" t="s">
        <v>22</v>
      </c>
      <c r="U64" s="92">
        <v>67875</v>
      </c>
      <c r="V64" s="92">
        <v>10845.45454545454</v>
      </c>
      <c r="W64" s="92"/>
      <c r="X64" s="92">
        <f t="shared" si="29"/>
        <v>78720.454545454544</v>
      </c>
      <c r="Y64" s="93" t="e">
        <f>VLOOKUP($B889,[12]Data!$B$12:$AV$5335,47,FALSE)</f>
        <v>#N/A</v>
      </c>
      <c r="Z64" s="93"/>
      <c r="AA64" s="94"/>
      <c r="AB64" s="94"/>
      <c r="AC64" s="94"/>
      <c r="AD64" s="95">
        <f t="shared" si="30"/>
        <v>0</v>
      </c>
      <c r="AE64" s="96">
        <f t="shared" si="31"/>
        <v>-1</v>
      </c>
      <c r="AF64" s="147">
        <f>IF(LOWER(T64)="ILS",12,1)*X64/VLOOKUP($T64,CPC_USDConversion_xlTbl[[Currency2]:[Units/1 USD]],2,FALSE)</f>
        <v>95704.045415751301</v>
      </c>
      <c r="AG64" s="147">
        <f>IF(LOWER(T64)="ILS",12,1)*AD64/VLOOKUP($T64,CPC_USDConversion_xlTbl[[Currency2]:[Units/1 USD]],2,FALSE)</f>
        <v>0</v>
      </c>
      <c r="AH64" s="97">
        <f>AF64/VLOOKUP($S64,'CP$'!$B$5:$D$74,2,FALSE)</f>
        <v>161967.95299755494</v>
      </c>
      <c r="AI64" s="97">
        <f>AG64/VLOOKUP($S64,'CP$'!$B$5:$D$74,2,FALSE)</f>
        <v>0</v>
      </c>
      <c r="AJ64" s="42"/>
      <c r="AK64" s="98" t="s">
        <v>560</v>
      </c>
      <c r="AL64" s="148"/>
      <c r="AM64" s="99"/>
      <c r="AN64" s="93"/>
      <c r="AO64" s="100"/>
      <c r="AP64" s="101" t="str">
        <f t="shared" si="32"/>
        <v/>
      </c>
      <c r="AQ64" s="149">
        <f t="shared" si="33"/>
        <v>0</v>
      </c>
      <c r="AR64" s="149"/>
      <c r="AS64" s="150">
        <f t="shared" si="34"/>
        <v>0</v>
      </c>
      <c r="AT64" s="147">
        <f>AS64/VLOOKUP($T64,'USD Converstion'!$C$7:$D$174,2,FALSE)</f>
        <v>0</v>
      </c>
      <c r="AU64" s="42"/>
      <c r="AV64" s="151">
        <v>43957</v>
      </c>
      <c r="AW64" s="152">
        <v>14665.76699029126</v>
      </c>
      <c r="AX64" s="152"/>
      <c r="AY64" s="153"/>
      <c r="AZ64" s="42"/>
      <c r="BA64" s="102"/>
      <c r="BB64" s="103" t="s">
        <v>562</v>
      </c>
      <c r="BC64" s="42"/>
      <c r="BD64" s="149">
        <v>44000</v>
      </c>
      <c r="BE64" s="149">
        <v>11000</v>
      </c>
      <c r="BF64" s="149"/>
      <c r="BG64" s="92">
        <f t="shared" si="35"/>
        <v>55000</v>
      </c>
      <c r="BH64" s="147">
        <f>IF(LOWER(T64)="ILS",12,1)*BG64/VLOOKUP($T64,CPC_USDConversion_xlTbl[[Currency2]:[Units/1 USD]],2,FALSE)</f>
        <v>66866.007421577553</v>
      </c>
      <c r="BI64" s="154">
        <f>BH64/VLOOKUP($S64,'CP$'!$B$5:$D$74,2,FALSE)</f>
        <v>113162.93162054537</v>
      </c>
      <c r="BJ64" s="104">
        <v>50000</v>
      </c>
      <c r="BK64" s="104">
        <v>80000</v>
      </c>
      <c r="BL64" s="105">
        <f t="shared" si="36"/>
        <v>0.86222825302422268</v>
      </c>
      <c r="BM64" s="105">
        <f t="shared" si="37"/>
        <v>0.13777174697577729</v>
      </c>
      <c r="BN64" s="105">
        <f t="shared" si="38"/>
        <v>0</v>
      </c>
      <c r="BO64" s="105" t="str">
        <f t="shared" si="39"/>
        <v/>
      </c>
      <c r="BP64" s="105" t="str">
        <f t="shared" si="40"/>
        <v/>
      </c>
      <c r="BQ64" s="105" t="str">
        <f t="shared" si="41"/>
        <v/>
      </c>
      <c r="BR64" s="91">
        <v>5</v>
      </c>
      <c r="BS64" s="91">
        <v>4</v>
      </c>
      <c r="BT64" s="91">
        <v>3</v>
      </c>
      <c r="BU64" s="91">
        <f>Q889</f>
        <v>0</v>
      </c>
      <c r="BV64" s="91"/>
      <c r="BW64" s="91"/>
      <c r="BX64" s="91"/>
      <c r="BY64" s="91"/>
      <c r="BZ64" s="91" t="s">
        <v>563</v>
      </c>
      <c r="CA64" s="106" t="s">
        <v>568</v>
      </c>
      <c r="CB64" s="101">
        <v>1</v>
      </c>
      <c r="CC64" s="107">
        <f t="shared" si="42"/>
        <v>1</v>
      </c>
      <c r="CD64" s="107"/>
      <c r="CE64" s="152">
        <v>32683.56</v>
      </c>
      <c r="CF64" s="68"/>
      <c r="CG64" s="149">
        <v>57078.048780487807</v>
      </c>
      <c r="CH64" s="147">
        <f>IF(LOWER(T64)="ILS",12,1)*CG64/VLOOKUP($T64,CPC_USDConversion_xlTbl[[Currency2]:[Units/1 USD]],2,FALSE)</f>
        <v>69392.386061186597</v>
      </c>
      <c r="CI64" s="155">
        <f t="shared" si="43"/>
        <v>95704.045415751301</v>
      </c>
      <c r="CJ64" s="155">
        <f t="shared" si="44"/>
        <v>26311.659354564705</v>
      </c>
      <c r="CK64" s="104">
        <f t="shared" si="45"/>
        <v>0</v>
      </c>
      <c r="CL64" s="147">
        <f>CK64/VLOOKUP($T64,'USD Converstion'!$C$7:$D$174,2,FALSE)</f>
        <v>0</v>
      </c>
      <c r="CM64" s="108">
        <f t="shared" si="46"/>
        <v>0</v>
      </c>
      <c r="CN64" s="155">
        <f t="shared" si="47"/>
        <v>0</v>
      </c>
      <c r="CO64" s="155">
        <f t="shared" si="48"/>
        <v>0</v>
      </c>
      <c r="CP64" s="109">
        <f>IF(CN889=0,0,AF889)</f>
        <v>0</v>
      </c>
      <c r="CQ64" s="110" t="s">
        <v>565</v>
      </c>
      <c r="CR64" s="155">
        <f>AM64/VLOOKUP(T64,'USD Converstion'!$C$7:$D$174,2,FALSE)</f>
        <v>0</v>
      </c>
      <c r="CS64" s="156">
        <f t="shared" si="49"/>
        <v>0</v>
      </c>
      <c r="CT64" s="152">
        <f>AT889</f>
        <v>0</v>
      </c>
      <c r="CU64" s="157"/>
      <c r="CV64" s="108">
        <f t="shared" si="50"/>
        <v>0</v>
      </c>
      <c r="CW64" s="108">
        <f t="shared" si="51"/>
        <v>0</v>
      </c>
      <c r="CX64" s="42">
        <f>IF(AY889&gt;0,1,0)</f>
        <v>0</v>
      </c>
      <c r="DM64" t="e">
        <f>IF(LOWER(T64)="ILS",12,1)*Y64/VLOOKUP($T64,CPC_USDConversion_xlTbl[[Currency2]:[Units/1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2">
    <tabColor rgb="FF00FF00"/>
  </sheetPr>
  <dimension ref="A1:DM20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66907.188174671915</v>
      </c>
      <c r="CI2" s="114">
        <f>SUM(CI12:CI12)</f>
        <v>81177.212511323654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122390</v>
      </c>
      <c r="C12" s="87">
        <v>49195</v>
      </c>
      <c r="D12" s="87">
        <v>63134</v>
      </c>
      <c r="E12" s="88" t="s">
        <v>814</v>
      </c>
      <c r="F12" s="112" t="s">
        <v>815</v>
      </c>
      <c r="G12" s="87" t="s">
        <v>816</v>
      </c>
      <c r="H12" s="87" t="s">
        <v>817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0" si="0">LEFT(CA12,3)</f>
        <v>E41</v>
      </c>
      <c r="O12" s="146">
        <v>42655</v>
      </c>
      <c r="P12" s="90">
        <f t="shared" ref="P12:P20" si="1">($D$5-O12)/365</f>
        <v>4.2219178082191782</v>
      </c>
      <c r="Q12" s="91" t="str">
        <f t="shared" ref="Q12:Q20" ca="1" si="2">Q12</f>
        <v/>
      </c>
      <c r="R12" s="42"/>
      <c r="S12" s="92" t="s">
        <v>407</v>
      </c>
      <c r="T12" s="92" t="s">
        <v>80</v>
      </c>
      <c r="U12" s="92">
        <v>5155750</v>
      </c>
      <c r="V12" s="92">
        <v>935754.54545454541</v>
      </c>
      <c r="W12" s="92"/>
      <c r="X12" s="92">
        <f t="shared" ref="X12:X20" si="3">W12+V12+U12</f>
        <v>6091504.5454545449</v>
      </c>
      <c r="Y12" s="93" t="e">
        <f>VLOOKUP($B54,[12]Data!$B$12:$AV$5335,47,FALSE)</f>
        <v>#N/A</v>
      </c>
      <c r="Z12" s="93"/>
      <c r="AA12" s="94"/>
      <c r="AB12" s="94"/>
      <c r="AC12" s="94"/>
      <c r="AD12" s="95">
        <f t="shared" ref="AD12:AD20" si="4">AC12+AB12+AA12</f>
        <v>0</v>
      </c>
      <c r="AE12" s="96">
        <f t="shared" ref="AE12:AE20" si="5">IFERROR(AD12/X12-1,"")</f>
        <v>-1</v>
      </c>
      <c r="AF12" s="147">
        <f>IF(LOWER(T12)="ILS",12,1)*X12/VLOOKUP($T12,CPC_USDConversion_xlTbl[[Currency2]:[Units/1 USD]],2,FALSE)</f>
        <v>81177.212511323654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200826.07211529539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0" si="6">IFERROR(AO12/AM12,"")</f>
        <v/>
      </c>
      <c r="AQ12" s="149">
        <f t="shared" ref="AQ12:AQ20" si="7">AO12*CC12</f>
        <v>0</v>
      </c>
      <c r="AR12" s="149"/>
      <c r="AS12" s="150">
        <f t="shared" ref="AS12:AS20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19589.26213592233</v>
      </c>
      <c r="AX12" s="152"/>
      <c r="AY12" s="153"/>
      <c r="AZ12" s="42"/>
      <c r="BA12" s="102"/>
      <c r="BB12" s="103" t="s">
        <v>562</v>
      </c>
      <c r="BC12" s="42"/>
      <c r="BD12" s="149">
        <v>3848000</v>
      </c>
      <c r="BE12" s="149">
        <v>962000</v>
      </c>
      <c r="BF12" s="149"/>
      <c r="BG12" s="92">
        <f t="shared" ref="BG12:BG20" si="9">BF12+BE12+BD12</f>
        <v>4810000</v>
      </c>
      <c r="BH12" s="147">
        <f>IF(LOWER(T12)="ILS",12,1)*BG12/VLOOKUP($T12,CPC_USDConversion_xlTbl[[Currency2]:[Units/1 USD]],2,FALSE)</f>
        <v>64099.499436609323</v>
      </c>
      <c r="BI12" s="154">
        <f>BH12/VLOOKUP($S12,'CP$'!$B$5:$D$74,2,FALSE)</f>
        <v>158577.14619869669</v>
      </c>
      <c r="BJ12" s="104">
        <v>2600000</v>
      </c>
      <c r="BK12" s="104">
        <v>5500000</v>
      </c>
      <c r="BL12" s="105">
        <f t="shared" ref="BL12:BL20" si="10">IFERROR(U12/X12,"")</f>
        <v>0.84638367443182805</v>
      </c>
      <c r="BM12" s="105">
        <f t="shared" ref="BM12:BM20" si="11">IFERROR(V12/X12,"")</f>
        <v>0.15361632556817206</v>
      </c>
      <c r="BN12" s="105">
        <f t="shared" ref="BN12:BN20" si="12">IFERROR(W12/X12,"")</f>
        <v>0</v>
      </c>
      <c r="BO12" s="105" t="str">
        <f t="shared" ref="BO12:BO20" si="13">IFERROR(AA12/AD12,"")</f>
        <v/>
      </c>
      <c r="BP12" s="105" t="str">
        <f t="shared" ref="BP12:BP20" si="14">IFERROR(AB12/AD12,"")</f>
        <v/>
      </c>
      <c r="BQ12" s="105" t="str">
        <f t="shared" ref="BQ12:BQ20" si="15">IFERROR(AC12/AD12,"")</f>
        <v/>
      </c>
      <c r="BR12" s="91">
        <v>5</v>
      </c>
      <c r="BS12" s="91">
        <v>5</v>
      </c>
      <c r="BT12" s="91">
        <v>5</v>
      </c>
      <c r="BU12" s="91">
        <f>Q54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20" si="16">IF(P12&gt;1,1,P12)*CB12</f>
        <v>1</v>
      </c>
      <c r="CD12" s="107"/>
      <c r="CE12" s="152">
        <v>53754.28</v>
      </c>
      <c r="CF12" s="68"/>
      <c r="CG12" s="149">
        <v>5020687.8048780505</v>
      </c>
      <c r="CH12" s="147">
        <f>IF(LOWER(T12)="ILS",12,1)*CG12/VLOOKUP($T12,CPC_USDConversion_xlTbl[[Currency2]:[Units/1 USD]],2,FALSE)</f>
        <v>66907.188174671915</v>
      </c>
      <c r="CI12" s="155">
        <f t="shared" ref="CI12:CI20" si="17">AF12</f>
        <v>81177.212511323654</v>
      </c>
      <c r="CJ12" s="155">
        <f t="shared" ref="CJ12:CJ20" si="18">IFERROR(CI12-CH12,"")</f>
        <v>14270.024336651739</v>
      </c>
      <c r="CK12" s="104">
        <f t="shared" ref="CK12:CK20" si="19">ROUND(AN12*CC12,-2)</f>
        <v>0</v>
      </c>
      <c r="CL12" s="147">
        <f>CK12/VLOOKUP($T12,'USD Converstion'!$C$7:$D$174,2,FALSE)</f>
        <v>0</v>
      </c>
      <c r="CM12" s="108">
        <f t="shared" ref="CM12:CM20" si="20">IF(AD12&gt;X12,1,0)</f>
        <v>0</v>
      </c>
      <c r="CN12" s="155">
        <f t="shared" ref="CN12:CN20" si="21">IF(CM12&gt;0,AG12,0)</f>
        <v>0</v>
      </c>
      <c r="CO12" s="155">
        <f t="shared" ref="CO12:CO20" si="22">IF(CM12=0,0,AF12)</f>
        <v>0</v>
      </c>
      <c r="CP12" s="109">
        <f>IF(CN54=0,0,AF54)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0" si="23">AT12</f>
        <v>0</v>
      </c>
      <c r="CT12" s="152">
        <f>AT54</f>
        <v>0</v>
      </c>
      <c r="CU12" s="157"/>
      <c r="CV12" s="108">
        <f t="shared" ref="CV12:CV20" si="24">IF(AX12&gt;0,1,0)</f>
        <v>0</v>
      </c>
      <c r="CW12" s="108">
        <f t="shared" ref="CW12:CW20" si="25">IF(AY12&gt;0,1,0)</f>
        <v>0</v>
      </c>
      <c r="CX12" s="42">
        <f>IF(AY54&gt;0,1,0)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108304</v>
      </c>
      <c r="C13" s="87">
        <v>118565</v>
      </c>
      <c r="D13" s="87">
        <v>39016</v>
      </c>
      <c r="E13" s="88" t="s">
        <v>818</v>
      </c>
      <c r="F13" s="112" t="s">
        <v>819</v>
      </c>
      <c r="G13" s="87" t="s">
        <v>816</v>
      </c>
      <c r="H13" s="87" t="s">
        <v>817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42898</v>
      </c>
      <c r="P13" s="90">
        <f t="shared" si="1"/>
        <v>3.5561643835616437</v>
      </c>
      <c r="Q13" s="91" t="str">
        <f t="shared" ca="1" si="2"/>
        <v/>
      </c>
      <c r="R13" s="42"/>
      <c r="S13" s="92" t="s">
        <v>404</v>
      </c>
      <c r="T13" s="92" t="s">
        <v>24</v>
      </c>
      <c r="U13" s="92">
        <v>107500</v>
      </c>
      <c r="V13" s="92">
        <v>18118.18181818182</v>
      </c>
      <c r="W13" s="92"/>
      <c r="X13" s="92">
        <f t="shared" si="3"/>
        <v>125618.18181818182</v>
      </c>
      <c r="Y13" s="93" t="e">
        <f>VLOOKUP($B302,[12]Data!$B$12:$AV$5335,47,FALSE)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172757.95141759905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219647.88641870563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 t="s">
        <v>820</v>
      </c>
      <c r="BB13" s="103" t="s">
        <v>562</v>
      </c>
      <c r="BC13" s="42"/>
      <c r="BD13" s="149">
        <v>74000</v>
      </c>
      <c r="BE13" s="149">
        <v>18000</v>
      </c>
      <c r="BF13" s="149"/>
      <c r="BG13" s="92">
        <f t="shared" si="9"/>
        <v>92000</v>
      </c>
      <c r="BH13" s="147">
        <f>IF(LOWER(T13)="ILS",12,1)*BG13/VLOOKUP($T13,CPC_USDConversion_xlTbl[[Currency2]:[Units/1 USD]],2,FALSE)</f>
        <v>126524.13289521655</v>
      </c>
      <c r="BI13" s="154">
        <f>BH13/VLOOKUP($S13,'CP$'!$B$5:$D$74,2,FALSE)</f>
        <v>160865.29241259955</v>
      </c>
      <c r="BJ13" s="104">
        <v>80000</v>
      </c>
      <c r="BK13" s="104">
        <v>130000</v>
      </c>
      <c r="BL13" s="105">
        <f t="shared" si="10"/>
        <v>0.85576783905051379</v>
      </c>
      <c r="BM13" s="105">
        <f t="shared" si="11"/>
        <v>0.14423216094948618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3</v>
      </c>
      <c r="BS13" s="91">
        <v>4</v>
      </c>
      <c r="BT13" s="91">
        <v>4</v>
      </c>
      <c r="BU13" s="91">
        <f>Q302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46690.8</v>
      </c>
      <c r="CF13" s="68"/>
      <c r="CG13" s="149">
        <v>95809.756097560981</v>
      </c>
      <c r="CH13" s="147">
        <f>IF(LOWER(T13)="ILS",12,1)*CG13/VLOOKUP($T13,CPC_USDConversion_xlTbl[[Currency2]:[Units/1 USD]],2,FALSE)</f>
        <v>131763.5468820227</v>
      </c>
      <c r="CI13" s="155">
        <f t="shared" si="17"/>
        <v>172757.95141759905</v>
      </c>
      <c r="CJ13" s="155">
        <f t="shared" si="18"/>
        <v>40994.404535576352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IF(CN302=0,0,AF302)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AT302</f>
        <v>0</v>
      </c>
      <c r="CU13" s="157"/>
      <c r="CV13" s="108">
        <f t="shared" si="24"/>
        <v>0</v>
      </c>
      <c r="CW13" s="108">
        <f t="shared" si="25"/>
        <v>0</v>
      </c>
      <c r="CX13" s="42">
        <f>IF(AY302&gt;0,1,0)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128942</v>
      </c>
      <c r="C14" s="87">
        <v>93634</v>
      </c>
      <c r="D14" s="87"/>
      <c r="E14" s="88" t="s">
        <v>821</v>
      </c>
      <c r="F14" s="112" t="s">
        <v>822</v>
      </c>
      <c r="G14" s="87" t="s">
        <v>816</v>
      </c>
      <c r="H14" s="87" t="s">
        <v>817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40497</v>
      </c>
      <c r="P14" s="90">
        <f t="shared" si="1"/>
        <v>10.134246575342466</v>
      </c>
      <c r="Q14" s="91" t="str">
        <f t="shared" ca="1" si="2"/>
        <v/>
      </c>
      <c r="R14" s="42"/>
      <c r="S14" s="92" t="s">
        <v>400</v>
      </c>
      <c r="T14" s="92" t="s">
        <v>58</v>
      </c>
      <c r="U14" s="92">
        <v>1147125</v>
      </c>
      <c r="V14" s="92">
        <v>207118.18181818179</v>
      </c>
      <c r="W14" s="92"/>
      <c r="X14" s="92">
        <f t="shared" si="3"/>
        <v>1354243.1818181819</v>
      </c>
      <c r="Y14" s="93" t="e">
        <f>VLOOKUP($B319,[12]Data!$B$12:$AV$5335,47,FALSE)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162960.94225310936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238243.71586824837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43615</v>
      </c>
      <c r="AW14" s="152">
        <v>9820.6310679611652</v>
      </c>
      <c r="AX14" s="152"/>
      <c r="AY14" s="153"/>
      <c r="AZ14" s="42"/>
      <c r="BA14" s="102"/>
      <c r="BB14" s="103" t="s">
        <v>562</v>
      </c>
      <c r="BC14" s="42"/>
      <c r="BD14" s="149">
        <v>866800</v>
      </c>
      <c r="BE14" s="149">
        <v>216700</v>
      </c>
      <c r="BF14" s="149"/>
      <c r="BG14" s="92">
        <f t="shared" si="9"/>
        <v>1083500</v>
      </c>
      <c r="BH14" s="147">
        <f>IF(LOWER(T14)="ILS",12,1)*BG14/VLOOKUP($T14,CPC_USDConversion_xlTbl[[Currency2]:[Units/1 USD]],2,FALSE)</f>
        <v>130381.44352640328</v>
      </c>
      <c r="BI14" s="154">
        <f>BH14/VLOOKUP($S14,'CP$'!$B$5:$D$74,2,FALSE)</f>
        <v>190613.52466746556</v>
      </c>
      <c r="BJ14" s="104">
        <v>800000</v>
      </c>
      <c r="BK14" s="104">
        <v>1300000</v>
      </c>
      <c r="BL14" s="105">
        <f t="shared" si="10"/>
        <v>0.84705983046552336</v>
      </c>
      <c r="BM14" s="105">
        <f t="shared" si="11"/>
        <v>0.15294016953447662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3</v>
      </c>
      <c r="BS14" s="91">
        <v>3</v>
      </c>
      <c r="BT14" s="91">
        <v>4</v>
      </c>
      <c r="BU14" s="91">
        <f>Q319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25739.8</v>
      </c>
      <c r="CF14" s="68"/>
      <c r="CG14" s="149">
        <v>1110053.658536586</v>
      </c>
      <c r="CH14" s="147">
        <f>IF(LOWER(T14)="ILS",12,1)*CG14/VLOOKUP($T14,CPC_USDConversion_xlTbl[[Currency2]:[Units/1 USD]],2,FALSE)</f>
        <v>133576.74055539016</v>
      </c>
      <c r="CI14" s="155">
        <f t="shared" si="17"/>
        <v>162960.94225310936</v>
      </c>
      <c r="CJ14" s="155">
        <f t="shared" si="18"/>
        <v>29384.201697719196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IF(CN319=0,0,AF319)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AT319</f>
        <v>0</v>
      </c>
      <c r="CU14" s="157"/>
      <c r="CV14" s="108">
        <f t="shared" si="24"/>
        <v>0</v>
      </c>
      <c r="CW14" s="108">
        <f t="shared" si="25"/>
        <v>0</v>
      </c>
      <c r="CX14" s="42">
        <f>IF(AY319&gt;0,1,0)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116541</v>
      </c>
      <c r="C15" s="87">
        <v>119808</v>
      </c>
      <c r="D15" s="87">
        <v>51271</v>
      </c>
      <c r="E15" s="88" t="s">
        <v>823</v>
      </c>
      <c r="F15" s="112" t="s">
        <v>824</v>
      </c>
      <c r="G15" s="87" t="s">
        <v>816</v>
      </c>
      <c r="H15" s="87" t="s">
        <v>817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43976</v>
      </c>
      <c r="P15" s="90">
        <f t="shared" si="1"/>
        <v>0.60273972602739723</v>
      </c>
      <c r="Q15" s="91" t="str">
        <f t="shared" ca="1" si="2"/>
        <v/>
      </c>
      <c r="R15" s="42"/>
      <c r="S15" s="92" t="s">
        <v>399</v>
      </c>
      <c r="T15" s="92" t="s">
        <v>22</v>
      </c>
      <c r="U15" s="92">
        <v>109500</v>
      </c>
      <c r="V15" s="92">
        <v>18481.81818181818</v>
      </c>
      <c r="W15" s="92"/>
      <c r="X15" s="92">
        <f t="shared" si="3"/>
        <v>127981.81818181818</v>
      </c>
      <c r="Y15" s="93" t="e">
        <f>VLOOKUP($B790,[12]Data!$B$12:$AV$5335,47,FALSE)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155593.33098858988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263323.59526513016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43984</v>
      </c>
      <c r="AW15" s="152">
        <v>19617.22330097088</v>
      </c>
      <c r="AX15" s="152"/>
      <c r="AY15" s="153"/>
      <c r="AZ15" s="42"/>
      <c r="BA15" s="102"/>
      <c r="BB15" s="103" t="s">
        <v>562</v>
      </c>
      <c r="BC15" s="42"/>
      <c r="BD15" s="149"/>
      <c r="BE15" s="149"/>
      <c r="BF15" s="149"/>
      <c r="BG15" s="92">
        <f t="shared" si="9"/>
        <v>0</v>
      </c>
      <c r="BH15" s="147">
        <f>IF(LOWER(T15)="ILS",12,1)*BG15/VLOOKUP($T15,CPC_USDConversion_xlTbl[[Currency2]:[Units/1 USD]],2,FALSE)</f>
        <v>0</v>
      </c>
      <c r="BI15" s="154">
        <f>BH15/VLOOKUP($S15,'CP$'!$B$5:$D$74,2,FALSE)</f>
        <v>0</v>
      </c>
      <c r="BJ15" s="104">
        <v>70000</v>
      </c>
      <c r="BK15" s="104">
        <v>105000</v>
      </c>
      <c r="BL15" s="105">
        <f t="shared" si="10"/>
        <v>0.85559028271061233</v>
      </c>
      <c r="BM15" s="105">
        <f t="shared" si="11"/>
        <v>0.1444097172893877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/>
      <c r="BS15" s="91"/>
      <c r="BT15" s="91"/>
      <c r="BU15" s="91">
        <f>Q790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0.60273972602739723</v>
      </c>
      <c r="CD15" s="107"/>
      <c r="CE15" s="152">
        <v>22148.2</v>
      </c>
      <c r="CF15" s="68"/>
      <c r="CG15" s="149">
        <v>97760.975609756104</v>
      </c>
      <c r="CH15" s="147">
        <f>IF(LOWER(T15)="ILS",12,1)*CG15/VLOOKUP($T15,CPC_USDConversion_xlTbl[[Currency2]:[Units/1 USD]],2,FALSE)</f>
        <v>118852.47492113842</v>
      </c>
      <c r="CI15" s="155">
        <f t="shared" si="17"/>
        <v>155593.33098858988</v>
      </c>
      <c r="CJ15" s="155">
        <f t="shared" si="18"/>
        <v>36740.856067451459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IF(CN790=0,0,AF790)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AT790</f>
        <v>0</v>
      </c>
      <c r="CU15" s="157"/>
      <c r="CV15" s="108">
        <f t="shared" si="24"/>
        <v>0</v>
      </c>
      <c r="CW15" s="108">
        <f t="shared" si="25"/>
        <v>0</v>
      </c>
      <c r="CX15" s="42">
        <f>IF(AY790&gt;0,1,0)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122418</v>
      </c>
      <c r="C16" s="87">
        <v>73248</v>
      </c>
      <c r="D16" s="87">
        <v>38727</v>
      </c>
      <c r="E16" s="88" t="s">
        <v>825</v>
      </c>
      <c r="F16" s="112" t="s">
        <v>824</v>
      </c>
      <c r="G16" s="87" t="s">
        <v>816</v>
      </c>
      <c r="H16" s="87" t="s">
        <v>817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44013</v>
      </c>
      <c r="P16" s="90">
        <f t="shared" si="1"/>
        <v>0.50136986301369868</v>
      </c>
      <c r="Q16" s="91" t="str">
        <f t="shared" ca="1" si="2"/>
        <v/>
      </c>
      <c r="R16" s="42"/>
      <c r="S16" s="92" t="s">
        <v>401</v>
      </c>
      <c r="T16" s="92" t="s">
        <v>34</v>
      </c>
      <c r="U16" s="92">
        <v>174500</v>
      </c>
      <c r="V16" s="92">
        <v>30300</v>
      </c>
      <c r="W16" s="92"/>
      <c r="X16" s="92">
        <f t="shared" si="3"/>
        <v>204800</v>
      </c>
      <c r="Y16" s="93" t="e">
        <f>VLOOKUP($B808,[12]Data!$B$12:$AV$5335,47,FALSE)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231040.89064263395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233975.56464758489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/>
      <c r="AW16" s="152"/>
      <c r="AX16" s="152"/>
      <c r="AY16" s="153"/>
      <c r="AZ16" s="42"/>
      <c r="BA16" s="102"/>
      <c r="BB16" s="103" t="s">
        <v>562</v>
      </c>
      <c r="BC16" s="42"/>
      <c r="BD16" s="149"/>
      <c r="BE16" s="149"/>
      <c r="BF16" s="149"/>
      <c r="BG16" s="92">
        <f t="shared" si="9"/>
        <v>0</v>
      </c>
      <c r="BH16" s="147">
        <f>IF(LOWER(T16)="ILS",12,1)*BG16/VLOOKUP($T16,CPC_USDConversion_xlTbl[[Currency2]:[Units/1 USD]],2,FALSE)</f>
        <v>0</v>
      </c>
      <c r="BI16" s="154">
        <f>BH16/VLOOKUP($S16,'CP$'!$B$5:$D$74,2,FALSE)</f>
        <v>0</v>
      </c>
      <c r="BJ16" s="104">
        <v>150000</v>
      </c>
      <c r="BK16" s="104">
        <v>215000</v>
      </c>
      <c r="BL16" s="105">
        <f t="shared" si="10"/>
        <v>0.85205078125</v>
      </c>
      <c r="BM16" s="105">
        <f t="shared" si="11"/>
        <v>0.14794921875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/>
      <c r="BS16" s="91"/>
      <c r="BT16" s="91"/>
      <c r="BU16" s="91">
        <f>Q808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0.50136986301369868</v>
      </c>
      <c r="CD16" s="107"/>
      <c r="CE16" s="152"/>
      <c r="CF16" s="68"/>
      <c r="CG16" s="149">
        <v>161175.6097560976</v>
      </c>
      <c r="CH16" s="147">
        <f>IF(LOWER(T16)="ILS",12,1)*CG16/VLOOKUP($T16,CPC_USDConversion_xlTbl[[Currency2]:[Units/1 USD]],2,FALSE)</f>
        <v>181826.93568319528</v>
      </c>
      <c r="CI16" s="155">
        <f t="shared" si="17"/>
        <v>231040.89064263395</v>
      </c>
      <c r="CJ16" s="155">
        <f t="shared" si="18"/>
        <v>49213.954959438677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IF(CN808=0,0,AF808)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AT808</f>
        <v>0</v>
      </c>
      <c r="CU16" s="157"/>
      <c r="CV16" s="108">
        <f t="shared" si="24"/>
        <v>0</v>
      </c>
      <c r="CW16" s="108">
        <f t="shared" si="25"/>
        <v>0</v>
      </c>
      <c r="CX16" s="42">
        <f>IF(AY808&gt;0,1,0)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134651</v>
      </c>
      <c r="C17" s="87">
        <v>122849</v>
      </c>
      <c r="D17" s="87">
        <v>39667</v>
      </c>
      <c r="E17" s="88" t="s">
        <v>826</v>
      </c>
      <c r="F17" s="112" t="s">
        <v>824</v>
      </c>
      <c r="G17" s="87" t="s">
        <v>816</v>
      </c>
      <c r="H17" s="87" t="s">
        <v>817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44081</v>
      </c>
      <c r="P17" s="90">
        <f t="shared" si="1"/>
        <v>0.31506849315068491</v>
      </c>
      <c r="Q17" s="91" t="str">
        <f t="shared" ca="1" si="2"/>
        <v/>
      </c>
      <c r="R17" s="42"/>
      <c r="S17" s="92" t="s">
        <v>429</v>
      </c>
      <c r="T17" s="92" t="s">
        <v>108</v>
      </c>
      <c r="U17" s="92">
        <v>1409500</v>
      </c>
      <c r="V17" s="92">
        <v>436663.63636363641</v>
      </c>
      <c r="W17" s="92"/>
      <c r="X17" s="92">
        <f t="shared" si="3"/>
        <v>1846163.6363636365</v>
      </c>
      <c r="Y17" s="93" t="e">
        <f>VLOOKUP($B813,[12]Data!$B$12:$AV$5335,47,FALSE)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206048.86273243779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266693.36347517563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40127</v>
      </c>
      <c r="AW17" s="152">
        <v>7951.1262135922316</v>
      </c>
      <c r="AX17" s="152"/>
      <c r="AY17" s="153"/>
      <c r="AZ17" s="42"/>
      <c r="BA17" s="102"/>
      <c r="BB17" s="103" t="s">
        <v>562</v>
      </c>
      <c r="BC17" s="42"/>
      <c r="BD17" s="149"/>
      <c r="BE17" s="149"/>
      <c r="BF17" s="149"/>
      <c r="BG17" s="92">
        <f t="shared" si="9"/>
        <v>0</v>
      </c>
      <c r="BH17" s="147">
        <f>IF(LOWER(T17)="ILS",12,1)*BG17/VLOOKUP($T17,CPC_USDConversion_xlTbl[[Currency2]:[Units/1 USD]],2,FALSE)</f>
        <v>0</v>
      </c>
      <c r="BI17" s="154">
        <f>BH17/VLOOKUP($S17,'CP$'!$B$5:$D$74,2,FALSE)</f>
        <v>0</v>
      </c>
      <c r="BJ17" s="104">
        <v>1083333.333333333</v>
      </c>
      <c r="BK17" s="104">
        <v>1750000</v>
      </c>
      <c r="BL17" s="105">
        <f t="shared" si="10"/>
        <v>0.76347511793498057</v>
      </c>
      <c r="BM17" s="105">
        <f t="shared" si="11"/>
        <v>0.23652488206501937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/>
      <c r="BS17" s="91"/>
      <c r="BT17" s="91"/>
      <c r="BU17" s="91">
        <f>Q813</f>
        <v>0</v>
      </c>
      <c r="BV17" s="91"/>
      <c r="BW17" s="91"/>
      <c r="BX17" s="91"/>
      <c r="BY17" s="91"/>
      <c r="BZ17" s="91" t="s">
        <v>636</v>
      </c>
      <c r="CA17" s="106" t="s">
        <v>570</v>
      </c>
      <c r="CB17" s="101">
        <v>1</v>
      </c>
      <c r="CC17" s="107">
        <f t="shared" si="16"/>
        <v>0.31506849315068491</v>
      </c>
      <c r="CD17" s="107"/>
      <c r="CE17" s="152">
        <v>0</v>
      </c>
      <c r="CF17" s="68"/>
      <c r="CG17" s="149">
        <v>1561175.6097560979</v>
      </c>
      <c r="CH17" s="147">
        <f>IF(LOWER(T17)="ILS",12,1)*CG17/VLOOKUP($T17,CPC_USDConversion_xlTbl[[Currency2]:[Units/1 USD]],2,FALSE)</f>
        <v>174241.57457107637</v>
      </c>
      <c r="CI17" s="155">
        <f t="shared" si="17"/>
        <v>206048.86273243779</v>
      </c>
      <c r="CJ17" s="155">
        <f t="shared" si="18"/>
        <v>31807.288161361415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IF(CN813=0,0,AF813)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AT813</f>
        <v>0</v>
      </c>
      <c r="CU17" s="157"/>
      <c r="CV17" s="108">
        <f t="shared" si="24"/>
        <v>0</v>
      </c>
      <c r="CW17" s="108">
        <f t="shared" si="25"/>
        <v>0</v>
      </c>
      <c r="CX17" s="42">
        <f>IF(AY813&gt;0,1,0)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100889</v>
      </c>
      <c r="C18" s="87">
        <v>68712</v>
      </c>
      <c r="D18" s="87">
        <v>25473</v>
      </c>
      <c r="E18" s="88" t="s">
        <v>827</v>
      </c>
      <c r="F18" s="112" t="s">
        <v>828</v>
      </c>
      <c r="G18" s="87" t="s">
        <v>816</v>
      </c>
      <c r="H18" s="87" t="s">
        <v>817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42430</v>
      </c>
      <c r="P18" s="90">
        <f t="shared" si="1"/>
        <v>4.838356164383562</v>
      </c>
      <c r="Q18" s="91" t="str">
        <f t="shared" ca="1" si="2"/>
        <v/>
      </c>
      <c r="R18" s="42"/>
      <c r="S18" s="92" t="s">
        <v>386</v>
      </c>
      <c r="T18" s="92" t="s">
        <v>22</v>
      </c>
      <c r="U18" s="92">
        <v>106250</v>
      </c>
      <c r="V18" s="92">
        <v>17354.545454545449</v>
      </c>
      <c r="W18" s="92"/>
      <c r="X18" s="92">
        <f t="shared" si="3"/>
        <v>123604.54545454544</v>
      </c>
      <c r="Y18" s="93" t="e">
        <f>VLOOKUP($B839,[12]Data!$B$12:$AV$5335,47,FALSE)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150271.68097644282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212625.17149085776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43615</v>
      </c>
      <c r="AW18" s="152">
        <v>14738.73786407767</v>
      </c>
      <c r="AX18" s="152"/>
      <c r="AY18" s="153"/>
      <c r="AZ18" s="42"/>
      <c r="BA18" s="102" t="s">
        <v>829</v>
      </c>
      <c r="BB18" s="103" t="s">
        <v>562</v>
      </c>
      <c r="BC18" s="42"/>
      <c r="BD18" s="149">
        <v>73750</v>
      </c>
      <c r="BE18" s="149">
        <v>18350</v>
      </c>
      <c r="BF18" s="149"/>
      <c r="BG18" s="92">
        <f t="shared" si="9"/>
        <v>92100</v>
      </c>
      <c r="BH18" s="147">
        <f>IF(LOWER(T18)="ILS",12,1)*BG18/VLOOKUP($T18,CPC_USDConversion_xlTbl[[Currency2]:[Units/1 USD]],2,FALSE)</f>
        <v>111970.16879140532</v>
      </c>
      <c r="BI18" s="154">
        <f>BH18/VLOOKUP($S18,'CP$'!$B$5:$D$74,2,FALSE)</f>
        <v>158430.89121272977</v>
      </c>
      <c r="BJ18" s="104">
        <v>70000</v>
      </c>
      <c r="BK18" s="104">
        <v>115000</v>
      </c>
      <c r="BL18" s="105">
        <f t="shared" si="10"/>
        <v>0.85959621961534227</v>
      </c>
      <c r="BM18" s="105">
        <f t="shared" si="11"/>
        <v>0.14040378038465778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3</v>
      </c>
      <c r="BT18" s="91"/>
      <c r="BU18" s="91">
        <f>Q839</f>
        <v>0</v>
      </c>
      <c r="BV18" s="91"/>
      <c r="BW18" s="91"/>
      <c r="BX18" s="91"/>
      <c r="BY18" s="91"/>
      <c r="BZ18" s="91" t="s">
        <v>563</v>
      </c>
      <c r="CA18" s="106" t="s">
        <v>568</v>
      </c>
      <c r="CB18" s="101">
        <v>1</v>
      </c>
      <c r="CC18" s="107">
        <f t="shared" si="16"/>
        <v>1</v>
      </c>
      <c r="CD18" s="107"/>
      <c r="CE18" s="152">
        <v>25141.200000000001</v>
      </c>
      <c r="CF18" s="68"/>
      <c r="CG18" s="149">
        <v>94014.634146341472</v>
      </c>
      <c r="CH18" s="147">
        <f>IF(LOWER(T18)="ILS",12,1)*CG18/VLOOKUP($T18,CPC_USDConversion_xlTbl[[Currency2]:[Units/1 USD]],2,FALSE)</f>
        <v>114297.87681029394</v>
      </c>
      <c r="CI18" s="155">
        <f t="shared" si="17"/>
        <v>150271.68097644282</v>
      </c>
      <c r="CJ18" s="155">
        <f t="shared" si="18"/>
        <v>35973.804166148882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IF(CN839=0,0,AF839)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AT839</f>
        <v>0</v>
      </c>
      <c r="CU18" s="157"/>
      <c r="CV18" s="108">
        <f t="shared" si="24"/>
        <v>0</v>
      </c>
      <c r="CW18" s="108">
        <f t="shared" si="25"/>
        <v>0</v>
      </c>
      <c r="CX18" s="42">
        <f>IF(AY839&gt;0,1,0)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10656</v>
      </c>
      <c r="C19" s="87">
        <v>37886</v>
      </c>
      <c r="D19" s="87">
        <v>51466</v>
      </c>
      <c r="E19" s="88" t="s">
        <v>830</v>
      </c>
      <c r="F19" s="112" t="s">
        <v>815</v>
      </c>
      <c r="G19" s="87" t="s">
        <v>816</v>
      </c>
      <c r="H19" s="87" t="s">
        <v>817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37438</v>
      </c>
      <c r="P19" s="90">
        <f t="shared" si="1"/>
        <v>18.515068493150686</v>
      </c>
      <c r="Q19" s="91" t="str">
        <f t="shared" ca="1" si="2"/>
        <v/>
      </c>
      <c r="R19" s="42"/>
      <c r="S19" s="92" t="s">
        <v>381</v>
      </c>
      <c r="T19" s="92" t="s">
        <v>104</v>
      </c>
      <c r="U19" s="92">
        <v>2738187.5</v>
      </c>
      <c r="V19" s="92">
        <v>496472.72727272718</v>
      </c>
      <c r="W19" s="92"/>
      <c r="X19" s="92">
        <f t="shared" si="3"/>
        <v>3234660.2272727271</v>
      </c>
      <c r="Y19" s="93" t="e">
        <f>VLOOKUP($B849,[12]Data!$B$12:$AV$5335,47,FALSE)</f>
        <v>#N/A</v>
      </c>
      <c r="Z19" s="93" t="e">
        <f>VLOOKUP($B849,[12]Data!$B$12:$AV$5335,41,FALSE)</f>
        <v>#N/A</v>
      </c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151039.08648562469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309823.44306216377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19589.26213592233</v>
      </c>
      <c r="AX19" s="152"/>
      <c r="AY19" s="153"/>
      <c r="AZ19" s="42"/>
      <c r="BA19" s="102"/>
      <c r="BB19" s="103" t="s">
        <v>562</v>
      </c>
      <c r="BC19" s="42"/>
      <c r="BD19" s="149">
        <v>2079000</v>
      </c>
      <c r="BE19" s="149">
        <v>519800</v>
      </c>
      <c r="BF19" s="149"/>
      <c r="BG19" s="92">
        <f t="shared" si="9"/>
        <v>2598800</v>
      </c>
      <c r="BH19" s="147">
        <f>IF(LOWER(T19)="ILS",12,1)*BG19/VLOOKUP($T19,CPC_USDConversion_xlTbl[[Currency2]:[Units/1 USD]],2,FALSE)</f>
        <v>121348.25619375525</v>
      </c>
      <c r="BI19" s="154">
        <f>BH19/VLOOKUP($S19,'CP$'!$B$5:$D$74,2,FALSE)</f>
        <v>248919.2395050475</v>
      </c>
      <c r="BJ19" s="104">
        <v>1500000</v>
      </c>
      <c r="BK19" s="104">
        <v>2700000</v>
      </c>
      <c r="BL19" s="105">
        <f t="shared" si="10"/>
        <v>0.84651472105578052</v>
      </c>
      <c r="BM19" s="105">
        <f t="shared" si="11"/>
        <v>0.15348527894421957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4</v>
      </c>
      <c r="BT19" s="91">
        <v>3</v>
      </c>
      <c r="BU19" s="91">
        <f>Q849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56268.4</v>
      </c>
      <c r="CF19" s="68"/>
      <c r="CG19" s="149">
        <v>2662385.3658536589</v>
      </c>
      <c r="CH19" s="147">
        <f>IF(LOWER(T19)="ILS",12,1)*CG19/VLOOKUP($T19,CPC_USDConversion_xlTbl[[Currency2]:[Units/1 USD]],2,FALSE)</f>
        <v>124317.30855091373</v>
      </c>
      <c r="CI19" s="155">
        <f t="shared" si="17"/>
        <v>151039.08648562469</v>
      </c>
      <c r="CJ19" s="155">
        <f t="shared" si="18"/>
        <v>26721.777934710961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IF(CN849=0,0,AF849)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AT849</f>
        <v>0</v>
      </c>
      <c r="CU19" s="157"/>
      <c r="CV19" s="108">
        <f t="shared" si="24"/>
        <v>0</v>
      </c>
      <c r="CW19" s="108">
        <f t="shared" si="25"/>
        <v>0</v>
      </c>
      <c r="CX19" s="42">
        <f>IF(AY849&gt;0,1,0)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122928</v>
      </c>
      <c r="C20" s="87">
        <v>64284</v>
      </c>
      <c r="D20" s="87">
        <v>70099</v>
      </c>
      <c r="E20" s="88" t="s">
        <v>831</v>
      </c>
      <c r="F20" s="112" t="s">
        <v>832</v>
      </c>
      <c r="G20" s="87" t="s">
        <v>816</v>
      </c>
      <c r="H20" s="87" t="s">
        <v>817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41913</v>
      </c>
      <c r="P20" s="90">
        <f t="shared" si="1"/>
        <v>6.2547945205479456</v>
      </c>
      <c r="Q20" s="91" t="str">
        <f t="shared" ca="1" si="2"/>
        <v/>
      </c>
      <c r="R20" s="42"/>
      <c r="S20" s="92" t="s">
        <v>401</v>
      </c>
      <c r="T20" s="92" t="s">
        <v>34</v>
      </c>
      <c r="U20" s="92">
        <v>219500</v>
      </c>
      <c r="V20" s="92">
        <v>38481.818181818177</v>
      </c>
      <c r="W20" s="92"/>
      <c r="X20" s="92">
        <f t="shared" si="3"/>
        <v>257981.81818181818</v>
      </c>
      <c r="Y20" s="93" t="e">
        <f>VLOOKUP($B888,[12]Data!$B$12:$AV$5335,47,FALSE)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291036.86055826821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294733.60145459714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/>
      <c r="BB20" s="103" t="s">
        <v>562</v>
      </c>
      <c r="BC20" s="42"/>
      <c r="BD20" s="149">
        <v>152500</v>
      </c>
      <c r="BE20" s="149">
        <v>38200</v>
      </c>
      <c r="BF20" s="149"/>
      <c r="BG20" s="92">
        <f t="shared" si="9"/>
        <v>190700</v>
      </c>
      <c r="BH20" s="147">
        <f>IF(LOWER(T20)="ILS",12,1)*BG20/VLOOKUP($T20,CPC_USDConversion_xlTbl[[Currency2]:[Units/1 USD]],2,FALSE)</f>
        <v>215134.26682397607</v>
      </c>
      <c r="BI20" s="154">
        <f>BH20/VLOOKUP($S20,'CP$'!$B$5:$D$74,2,FALSE)</f>
        <v>217866.89540182834</v>
      </c>
      <c r="BJ20" s="104">
        <v>150000</v>
      </c>
      <c r="BK20" s="104">
        <v>215000</v>
      </c>
      <c r="BL20" s="105">
        <f t="shared" si="10"/>
        <v>0.8508351539925294</v>
      </c>
      <c r="BM20" s="105">
        <f t="shared" si="11"/>
        <v>0.14916484600747057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4</v>
      </c>
      <c r="BT20" s="91">
        <v>3</v>
      </c>
      <c r="BU20" s="91">
        <f>Q888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46451.360000000001</v>
      </c>
      <c r="CF20" s="68"/>
      <c r="CG20" s="149">
        <v>205078.04878048779</v>
      </c>
      <c r="CH20" s="147">
        <f>IF(LOWER(T20)="ILS",12,1)*CG20/VLOOKUP($T20,CPC_USDConversion_xlTbl[[Currency2]:[Units/1 USD]],2,FALSE)</f>
        <v>231354.56563231169</v>
      </c>
      <c r="CI20" s="155">
        <f t="shared" si="17"/>
        <v>291036.86055826821</v>
      </c>
      <c r="CJ20" s="155">
        <f t="shared" si="18"/>
        <v>59682.294925956521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IF(CN888=0,0,AF888)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AT888</f>
        <v>0</v>
      </c>
      <c r="CU20" s="157"/>
      <c r="CV20" s="108">
        <f t="shared" si="24"/>
        <v>0</v>
      </c>
      <c r="CW20" s="108">
        <f t="shared" si="25"/>
        <v>0</v>
      </c>
      <c r="CX20" s="42">
        <f>IF(AY888&gt;0,1,0)</f>
        <v>0</v>
      </c>
      <c r="DM20" t="e">
        <f>IF(LOWER(T20)="ILS",12,1)*Y20/VLOOKUP($T20,CPC_USDConversion_xlTbl[[Currency2]:[Units/1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2">
    <tabColor rgb="FF0000FF"/>
  </sheetPr>
  <dimension ref="A1:DM2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139210.96998988424</v>
      </c>
      <c r="CI2" s="114">
        <f>SUM(CI12:CI12)</f>
        <v>203870.96774193548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107196</v>
      </c>
      <c r="C12" s="87">
        <v>45811</v>
      </c>
      <c r="D12" s="87">
        <v>99201</v>
      </c>
      <c r="E12" s="88" t="s">
        <v>833</v>
      </c>
      <c r="F12" s="112" t="s">
        <v>567</v>
      </c>
      <c r="G12" s="87" t="s">
        <v>834</v>
      </c>
      <c r="H12" s="87" t="s">
        <v>835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8" si="0">LEFT(CA12,3)</f>
        <v>E41</v>
      </c>
      <c r="O12" s="146">
        <v>38956</v>
      </c>
      <c r="P12" s="90">
        <f t="shared" ref="P12:P28" si="1">($D$5-O12)/365</f>
        <v>14.356164383561644</v>
      </c>
      <c r="Q12" s="91" t="str">
        <f t="shared" ref="Q12:Q28" ca="1" si="2">Q12</f>
        <v/>
      </c>
      <c r="R12" s="42"/>
      <c r="S12" s="92" t="s">
        <v>364</v>
      </c>
      <c r="T12" s="92" t="s">
        <v>86</v>
      </c>
      <c r="U12" s="92">
        <v>48000</v>
      </c>
      <c r="V12" s="92">
        <v>7299.9999999999991</v>
      </c>
      <c r="W12" s="92"/>
      <c r="X12" s="92">
        <f t="shared" ref="X12:X28" si="3">W12+V12+U12</f>
        <v>55300</v>
      </c>
      <c r="Y12" s="93" t="e">
        <f>VLOOKUP($B55,[12]Data!$B$12:$AV$5335,47,FALSE)</f>
        <v>#N/A</v>
      </c>
      <c r="Z12" s="93"/>
      <c r="AA12" s="94"/>
      <c r="AB12" s="94"/>
      <c r="AC12" s="94"/>
      <c r="AD12" s="95">
        <f t="shared" ref="AD12:AD28" si="4">AC12+AB12+AA12</f>
        <v>0</v>
      </c>
      <c r="AE12" s="96">
        <f t="shared" ref="AE12:AE28" si="5">IFERROR(AD12/X12-1,"")</f>
        <v>-1</v>
      </c>
      <c r="AF12" s="147">
        <f>IF(LOWER(T12)="ILS",12,1)*X12/VLOOKUP($T12,CPC_USDConversion_xlTbl[[Currency2]:[Units/1 USD]],2,FALSE)</f>
        <v>203870.96774193548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267453.51520478213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8" si="6">IFERROR(AO12/AM12,"")</f>
        <v/>
      </c>
      <c r="AQ12" s="149">
        <f t="shared" ref="AQ12:AQ28" si="7">AO12*CC12</f>
        <v>0</v>
      </c>
      <c r="AR12" s="149"/>
      <c r="AS12" s="150">
        <f t="shared" ref="AS12:AS28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19589.26213592233</v>
      </c>
      <c r="AX12" s="152"/>
      <c r="AY12" s="153"/>
      <c r="AZ12" s="42"/>
      <c r="BA12" s="102"/>
      <c r="BB12" s="103" t="s">
        <v>562</v>
      </c>
      <c r="BC12" s="42"/>
      <c r="BD12" s="149">
        <v>30000</v>
      </c>
      <c r="BE12" s="149">
        <v>7000</v>
      </c>
      <c r="BF12" s="149"/>
      <c r="BG12" s="92">
        <f t="shared" ref="BG12:BG28" si="9">BF12+BE12+BD12</f>
        <v>37000</v>
      </c>
      <c r="BH12" s="147">
        <f>IF(LOWER(T12)="ILS",12,1)*BG12/VLOOKUP($T12,CPC_USDConversion_xlTbl[[Currency2]:[Units/1 USD]],2,FALSE)</f>
        <v>136405.52995391705</v>
      </c>
      <c r="BI12" s="154">
        <f>BH12/VLOOKUP($S12,'CP$'!$B$5:$D$74,2,FALSE)</f>
        <v>178947.19823828101</v>
      </c>
      <c r="BJ12" s="104">
        <v>28000</v>
      </c>
      <c r="BK12" s="104">
        <v>40000</v>
      </c>
      <c r="BL12" s="105">
        <f t="shared" ref="BL12:BL28" si="10">IFERROR(U12/X12,"")</f>
        <v>0.86799276672694392</v>
      </c>
      <c r="BM12" s="105">
        <f t="shared" ref="BM12:BM28" si="11">IFERROR(V12/X12,"")</f>
        <v>0.13200723327305605</v>
      </c>
      <c r="BN12" s="105">
        <f t="shared" ref="BN12:BN28" si="12">IFERROR(W12/X12,"")</f>
        <v>0</v>
      </c>
      <c r="BO12" s="105" t="str">
        <f t="shared" ref="BO12:BO28" si="13">IFERROR(AA12/AD12,"")</f>
        <v/>
      </c>
      <c r="BP12" s="105" t="str">
        <f t="shared" ref="BP12:BP28" si="14">IFERROR(AB12/AD12,"")</f>
        <v/>
      </c>
      <c r="BQ12" s="105" t="str">
        <f t="shared" ref="BQ12:BQ28" si="15">IFERROR(AC12/AD12,"")</f>
        <v/>
      </c>
      <c r="BR12" s="91">
        <v>4</v>
      </c>
      <c r="BS12" s="91">
        <v>4</v>
      </c>
      <c r="BT12" s="91">
        <v>5</v>
      </c>
      <c r="BU12" s="91">
        <f>Q55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28" si="16">IF(P12&gt;1,1,P12)*CB12</f>
        <v>1</v>
      </c>
      <c r="CD12" s="107"/>
      <c r="CE12" s="152">
        <v>40465.360000000001</v>
      </c>
      <c r="CF12" s="68"/>
      <c r="CG12" s="149">
        <v>37760.975609756097</v>
      </c>
      <c r="CH12" s="147">
        <f>IF(LOWER(T12)="ILS",12,1)*CG12/VLOOKUP($T12,CPC_USDConversion_xlTbl[[Currency2]:[Units/1 USD]],2,FALSE)</f>
        <v>139210.96998988424</v>
      </c>
      <c r="CI12" s="155">
        <f t="shared" ref="CI12:CI28" si="17">AF12</f>
        <v>203870.96774193548</v>
      </c>
      <c r="CJ12" s="155">
        <f t="shared" ref="CJ12:CJ28" si="18">IFERROR(CI12-CH12,"")</f>
        <v>64659.997752051248</v>
      </c>
      <c r="CK12" s="104">
        <f t="shared" ref="CK12:CK28" si="19">ROUND(AN12*CC12,-2)</f>
        <v>0</v>
      </c>
      <c r="CL12" s="147">
        <f>CK12/VLOOKUP($T12,'USD Converstion'!$C$7:$D$174,2,FALSE)</f>
        <v>0</v>
      </c>
      <c r="CM12" s="108">
        <f t="shared" ref="CM12:CM28" si="20">IF(AD12&gt;X12,1,0)</f>
        <v>0</v>
      </c>
      <c r="CN12" s="155">
        <f t="shared" ref="CN12:CN28" si="21">IF(CM12&gt;0,AG12,0)</f>
        <v>0</v>
      </c>
      <c r="CO12" s="155">
        <f t="shared" ref="CO12:CO28" si="22">IF(CM12=0,0,AF12)</f>
        <v>0</v>
      </c>
      <c r="CP12" s="109">
        <f>IF(CN55=0,0,AF55)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8" si="23">AT12</f>
        <v>0</v>
      </c>
      <c r="CT12" s="152">
        <f>AT55</f>
        <v>0</v>
      </c>
      <c r="CU12" s="157"/>
      <c r="CV12" s="108">
        <f t="shared" ref="CV12:CV28" si="24">IF(AX12&gt;0,1,0)</f>
        <v>0</v>
      </c>
      <c r="CW12" s="108">
        <f t="shared" ref="CW12:CW28" si="25">IF(AY12&gt;0,1,0)</f>
        <v>0</v>
      </c>
      <c r="CX12" s="42">
        <f>IF(AY55&gt;0,1,0)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111328</v>
      </c>
      <c r="C13" s="87">
        <v>109854</v>
      </c>
      <c r="D13" s="87">
        <v>51263</v>
      </c>
      <c r="E13" s="88" t="s">
        <v>836</v>
      </c>
      <c r="F13" s="112" t="s">
        <v>771</v>
      </c>
      <c r="G13" s="87" t="s">
        <v>834</v>
      </c>
      <c r="H13" s="87" t="s">
        <v>835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42275</v>
      </c>
      <c r="P13" s="90">
        <f t="shared" si="1"/>
        <v>5.2630136986301368</v>
      </c>
      <c r="Q13" s="91" t="str">
        <f t="shared" ca="1" si="2"/>
        <v/>
      </c>
      <c r="R13" s="42"/>
      <c r="S13" s="92" t="s">
        <v>402</v>
      </c>
      <c r="T13" s="92" t="s">
        <v>20</v>
      </c>
      <c r="U13" s="92">
        <v>138062.5</v>
      </c>
      <c r="V13" s="92">
        <v>23663.63636363636</v>
      </c>
      <c r="W13" s="92"/>
      <c r="X13" s="92">
        <f t="shared" si="3"/>
        <v>161726.13636363635</v>
      </c>
      <c r="Y13" s="93" t="e">
        <f>VLOOKUP($B62,[12]Data!$B$12:$AV$5335,47,FALSE)</f>
        <v>#N/A</v>
      </c>
      <c r="Z13" s="93" t="e">
        <f>VLOOKUP($B62,[12]Data!$B$12:$AV$5335,41,FALSE)</f>
        <v>#N/A</v>
      </c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161726.13636363635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298146.07438815123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43859</v>
      </c>
      <c r="AW13" s="152">
        <v>19563.436893203881</v>
      </c>
      <c r="AX13" s="152"/>
      <c r="AY13" s="153"/>
      <c r="AZ13" s="42"/>
      <c r="BA13" s="102" t="s">
        <v>837</v>
      </c>
      <c r="BB13" s="103" t="s">
        <v>562</v>
      </c>
      <c r="BC13" s="42"/>
      <c r="BD13" s="149">
        <v>49371.428571428572</v>
      </c>
      <c r="BE13" s="149">
        <v>12342.857142857139</v>
      </c>
      <c r="BF13" s="149"/>
      <c r="BG13" s="92">
        <f t="shared" si="9"/>
        <v>61714.28571428571</v>
      </c>
      <c r="BH13" s="147">
        <f>IF(LOWER(T13)="ILS",12,1)*BG13/VLOOKUP($T13,CPC_USDConversion_xlTbl[[Currency2]:[Units/1 USD]],2,FALSE)</f>
        <v>61714.28571428571</v>
      </c>
      <c r="BI13" s="154">
        <f>BH13/VLOOKUP($S13,'CP$'!$B$5:$D$74,2,FALSE)</f>
        <v>113771.78997222493</v>
      </c>
      <c r="BJ13" s="104">
        <v>115000</v>
      </c>
      <c r="BK13" s="104">
        <v>145000</v>
      </c>
      <c r="BL13" s="105">
        <f t="shared" si="10"/>
        <v>0.85368081563248766</v>
      </c>
      <c r="BM13" s="105">
        <f t="shared" si="11"/>
        <v>0.1463191843675124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4</v>
      </c>
      <c r="BT13" s="91">
        <v>5</v>
      </c>
      <c r="BU13" s="91">
        <f>Q62</f>
        <v>0</v>
      </c>
      <c r="BV13" s="91"/>
      <c r="BW13" s="91"/>
      <c r="BX13" s="91"/>
      <c r="BY13" s="91"/>
      <c r="BZ13" s="91" t="s">
        <v>563</v>
      </c>
      <c r="CA13" s="106" t="s">
        <v>564</v>
      </c>
      <c r="CB13" s="101">
        <v>1</v>
      </c>
      <c r="CC13" s="107">
        <f t="shared" si="16"/>
        <v>1</v>
      </c>
      <c r="CD13" s="107"/>
      <c r="CE13" s="152">
        <v>61176.92</v>
      </c>
      <c r="CF13" s="68"/>
      <c r="CG13" s="149">
        <v>90792.334494773531</v>
      </c>
      <c r="CH13" s="147">
        <f>IF(LOWER(T13)="ILS",12,1)*CG13/VLOOKUP($T13,CPC_USDConversion_xlTbl[[Currency2]:[Units/1 USD]],2,FALSE)</f>
        <v>90792.334494773531</v>
      </c>
      <c r="CI13" s="155">
        <f t="shared" si="17"/>
        <v>161726.13636363635</v>
      </c>
      <c r="CJ13" s="155">
        <f t="shared" si="18"/>
        <v>70933.801868862822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IF(CN62=0,0,AF62)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AT62</f>
        <v>0</v>
      </c>
      <c r="CU13" s="157"/>
      <c r="CV13" s="108">
        <f t="shared" si="24"/>
        <v>0</v>
      </c>
      <c r="CW13" s="108">
        <f t="shared" si="25"/>
        <v>0</v>
      </c>
      <c r="CX13" s="42">
        <f>IF(AY62&gt;0,1,0)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119805</v>
      </c>
      <c r="C14" s="87">
        <v>44628</v>
      </c>
      <c r="D14" s="87"/>
      <c r="E14" s="88" t="s">
        <v>838</v>
      </c>
      <c r="F14" s="112" t="s">
        <v>567</v>
      </c>
      <c r="G14" s="87" t="s">
        <v>834</v>
      </c>
      <c r="H14" s="87" t="s">
        <v>835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E61</v>
      </c>
      <c r="O14" s="146">
        <v>40790</v>
      </c>
      <c r="P14" s="90">
        <f t="shared" si="1"/>
        <v>9.331506849315069</v>
      </c>
      <c r="Q14" s="91" t="str">
        <f t="shared" ca="1" si="2"/>
        <v/>
      </c>
      <c r="R14" s="42"/>
      <c r="S14" s="92" t="s">
        <v>364</v>
      </c>
      <c r="T14" s="92" t="s">
        <v>86</v>
      </c>
      <c r="U14" s="92">
        <v>28875</v>
      </c>
      <c r="V14" s="92">
        <v>3936.363636363636</v>
      </c>
      <c r="W14" s="92"/>
      <c r="X14" s="92">
        <f t="shared" si="3"/>
        <v>32811.363636363632</v>
      </c>
      <c r="Y14" s="93" t="e">
        <f>VLOOKUP($B282,[12]Data!$B$12:$AV$5335,47,FALSE)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120963.5525764558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158689.23224607264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9844.8446601941741</v>
      </c>
      <c r="AX14" s="152"/>
      <c r="AY14" s="153"/>
      <c r="AZ14" s="42"/>
      <c r="BA14" s="102"/>
      <c r="BB14" s="103" t="s">
        <v>562</v>
      </c>
      <c r="BC14" s="42"/>
      <c r="BD14" s="149">
        <v>14400</v>
      </c>
      <c r="BE14" s="149">
        <v>3600</v>
      </c>
      <c r="BF14" s="149"/>
      <c r="BG14" s="92">
        <f t="shared" si="9"/>
        <v>18000</v>
      </c>
      <c r="BH14" s="147">
        <f>IF(LOWER(T14)="ILS",12,1)*BG14/VLOOKUP($T14,CPC_USDConversion_xlTbl[[Currency2]:[Units/1 USD]],2,FALSE)</f>
        <v>66359.447004608301</v>
      </c>
      <c r="BI14" s="154">
        <f>BH14/VLOOKUP($S14,'CP$'!$B$5:$D$74,2,FALSE)</f>
        <v>87055.393737542123</v>
      </c>
      <c r="BJ14" s="104">
        <v>17000</v>
      </c>
      <c r="BK14" s="104">
        <v>25000</v>
      </c>
      <c r="BL14" s="105">
        <f t="shared" si="10"/>
        <v>0.88003047724596528</v>
      </c>
      <c r="BM14" s="105">
        <f t="shared" si="11"/>
        <v>0.11996952275403477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3</v>
      </c>
      <c r="BS14" s="91">
        <v>3</v>
      </c>
      <c r="BT14" s="91">
        <v>3</v>
      </c>
      <c r="BU14" s="91">
        <f>Q282</f>
        <v>0</v>
      </c>
      <c r="BV14" s="91"/>
      <c r="BW14" s="91"/>
      <c r="BX14" s="91"/>
      <c r="BY14" s="91"/>
      <c r="BZ14" s="91" t="s">
        <v>563</v>
      </c>
      <c r="CA14" s="106" t="s">
        <v>601</v>
      </c>
      <c r="CB14" s="101">
        <v>1</v>
      </c>
      <c r="CC14" s="107">
        <f t="shared" si="16"/>
        <v>1</v>
      </c>
      <c r="CD14" s="107"/>
      <c r="CE14" s="152">
        <v>18077.72</v>
      </c>
      <c r="CF14" s="68"/>
      <c r="CG14" s="149">
        <v>19224.390243902439</v>
      </c>
      <c r="CH14" s="147">
        <f>IF(LOWER(T14)="ILS",12,1)*CG14/VLOOKUP($T14,CPC_USDConversion_xlTbl[[Currency2]:[Units/1 USD]],2,FALSE)</f>
        <v>70873.328088119597</v>
      </c>
      <c r="CI14" s="155">
        <f t="shared" si="17"/>
        <v>120963.5525764558</v>
      </c>
      <c r="CJ14" s="155">
        <f t="shared" si="18"/>
        <v>50090.2244883362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IF(CN282=0,0,AF282)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AT282</f>
        <v>0</v>
      </c>
      <c r="CU14" s="157"/>
      <c r="CV14" s="108">
        <f t="shared" si="24"/>
        <v>0</v>
      </c>
      <c r="CW14" s="108">
        <f t="shared" si="25"/>
        <v>0</v>
      </c>
      <c r="CX14" s="42">
        <f>IF(AY282&gt;0,1,0)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127275</v>
      </c>
      <c r="C15" s="87">
        <v>75474</v>
      </c>
      <c r="D15" s="87"/>
      <c r="E15" s="88" t="s">
        <v>839</v>
      </c>
      <c r="F15" s="112" t="s">
        <v>840</v>
      </c>
      <c r="G15" s="87" t="s">
        <v>834</v>
      </c>
      <c r="H15" s="87" t="s">
        <v>835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40735</v>
      </c>
      <c r="P15" s="90">
        <f t="shared" si="1"/>
        <v>9.4821917808219176</v>
      </c>
      <c r="Q15" s="91" t="str">
        <f t="shared" ca="1" si="2"/>
        <v/>
      </c>
      <c r="R15" s="42"/>
      <c r="S15" s="92" t="s">
        <v>402</v>
      </c>
      <c r="T15" s="92" t="s">
        <v>20</v>
      </c>
      <c r="U15" s="92">
        <v>152375</v>
      </c>
      <c r="V15" s="92">
        <v>26300</v>
      </c>
      <c r="W15" s="92"/>
      <c r="X15" s="92">
        <f t="shared" si="3"/>
        <v>178675</v>
      </c>
      <c r="Y15" s="93" t="e">
        <f>VLOOKUP($B304,[12]Data!$B$12:$AV$5335,47,FALSE)</f>
        <v>#N/A</v>
      </c>
      <c r="Z15" s="93" t="e">
        <f>VLOOKUP($B304,[12]Data!$B$12:$AV$5335,41,FALSE)</f>
        <v>#N/A</v>
      </c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178675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329391.71762271074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43859</v>
      </c>
      <c r="AW15" s="152">
        <v>29298.970873786409</v>
      </c>
      <c r="AX15" s="152"/>
      <c r="AY15" s="153"/>
      <c r="AZ15" s="42"/>
      <c r="BA15" s="102" t="s">
        <v>841</v>
      </c>
      <c r="BB15" s="103" t="s">
        <v>562</v>
      </c>
      <c r="BC15" s="42"/>
      <c r="BD15" s="149">
        <v>59200</v>
      </c>
      <c r="BE15" s="149">
        <v>14800</v>
      </c>
      <c r="BF15" s="149"/>
      <c r="BG15" s="92">
        <f t="shared" si="9"/>
        <v>74000</v>
      </c>
      <c r="BH15" s="147">
        <f>IF(LOWER(T15)="ILS",12,1)*BG15/VLOOKUP($T15,CPC_USDConversion_xlTbl[[Currency2]:[Units/1 USD]],2,FALSE)</f>
        <v>74000</v>
      </c>
      <c r="BI15" s="154">
        <f>BH15/VLOOKUP($S15,'CP$'!$B$5:$D$74,2,FALSE)</f>
        <v>136420.80371669563</v>
      </c>
      <c r="BJ15" s="104">
        <v>115000</v>
      </c>
      <c r="BK15" s="104">
        <v>145000</v>
      </c>
      <c r="BL15" s="105">
        <f t="shared" si="10"/>
        <v>0.85280537288372749</v>
      </c>
      <c r="BM15" s="105">
        <f t="shared" si="11"/>
        <v>0.14719462711627257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4</v>
      </c>
      <c r="BT15" s="91">
        <v>4</v>
      </c>
      <c r="BU15" s="91">
        <f>Q304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62613.56</v>
      </c>
      <c r="CF15" s="68"/>
      <c r="CG15" s="149">
        <v>108910.80139372819</v>
      </c>
      <c r="CH15" s="147">
        <f>IF(LOWER(T15)="ILS",12,1)*CG15/VLOOKUP($T15,CPC_USDConversion_xlTbl[[Currency2]:[Units/1 USD]],2,FALSE)</f>
        <v>108910.80139372819</v>
      </c>
      <c r="CI15" s="155">
        <f t="shared" si="17"/>
        <v>178675</v>
      </c>
      <c r="CJ15" s="155">
        <f t="shared" si="18"/>
        <v>69764.198606271806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IF(CN304=0,0,AF304)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AT304</f>
        <v>0</v>
      </c>
      <c r="CU15" s="157"/>
      <c r="CV15" s="108">
        <f t="shared" si="24"/>
        <v>0</v>
      </c>
      <c r="CW15" s="108">
        <f t="shared" si="25"/>
        <v>0</v>
      </c>
      <c r="CX15" s="42">
        <f>IF(AY304&gt;0,1,0)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131274</v>
      </c>
      <c r="C16" s="87">
        <v>119930</v>
      </c>
      <c r="D16" s="87">
        <v>68821</v>
      </c>
      <c r="E16" s="88" t="s">
        <v>842</v>
      </c>
      <c r="F16" s="112" t="s">
        <v>567</v>
      </c>
      <c r="G16" s="87" t="s">
        <v>834</v>
      </c>
      <c r="H16" s="87" t="s">
        <v>835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43563</v>
      </c>
      <c r="P16" s="90">
        <f t="shared" si="1"/>
        <v>1.7342465753424658</v>
      </c>
      <c r="Q16" s="91" t="str">
        <f t="shared" ca="1" si="2"/>
        <v/>
      </c>
      <c r="R16" s="42"/>
      <c r="S16" s="92" t="s">
        <v>364</v>
      </c>
      <c r="T16" s="92" t="s">
        <v>86</v>
      </c>
      <c r="U16" s="92">
        <v>44500</v>
      </c>
      <c r="V16" s="92">
        <v>6663.6363636363631</v>
      </c>
      <c r="W16" s="92"/>
      <c r="X16" s="92">
        <f t="shared" si="3"/>
        <v>51163.63636363636</v>
      </c>
      <c r="Y16" s="93" t="e">
        <f>VLOOKUP($B334,[12]Data!$B$12:$AV$5335,47,FALSE)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188621.70087976541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247448.36159337728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19589.26213592233</v>
      </c>
      <c r="AX16" s="152"/>
      <c r="AY16" s="153"/>
      <c r="AZ16" s="42"/>
      <c r="BA16" s="102"/>
      <c r="BB16" s="103" t="s">
        <v>562</v>
      </c>
      <c r="BC16" s="42"/>
      <c r="BD16" s="149"/>
      <c r="BE16" s="149"/>
      <c r="BF16" s="149"/>
      <c r="BG16" s="92">
        <f t="shared" si="9"/>
        <v>0</v>
      </c>
      <c r="BH16" s="147">
        <f>IF(LOWER(T16)="ILS",12,1)*BG16/VLOOKUP($T16,CPC_USDConversion_xlTbl[[Currency2]:[Units/1 USD]],2,FALSE)</f>
        <v>0</v>
      </c>
      <c r="BI16" s="154">
        <f>BH16/VLOOKUP($S16,'CP$'!$B$5:$D$74,2,FALSE)</f>
        <v>0</v>
      </c>
      <c r="BJ16" s="104">
        <v>28000</v>
      </c>
      <c r="BK16" s="104">
        <v>40000</v>
      </c>
      <c r="BL16" s="105">
        <f t="shared" si="10"/>
        <v>0.86975835110163469</v>
      </c>
      <c r="BM16" s="105">
        <f t="shared" si="11"/>
        <v>0.13024164889836531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5</v>
      </c>
      <c r="BT16" s="91">
        <v>4</v>
      </c>
      <c r="BU16" s="91">
        <f>Q334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46451.360000000001</v>
      </c>
      <c r="CF16" s="68"/>
      <c r="CG16" s="149">
        <v>34346.341463414639</v>
      </c>
      <c r="CH16" s="147">
        <f>IF(LOWER(T16)="ILS",12,1)*CG16/VLOOKUP($T16,CPC_USDConversion_xlTbl[[Currency2]:[Units/1 USD]],2,FALSE)</f>
        <v>126622.45700798025</v>
      </c>
      <c r="CI16" s="155">
        <f t="shared" si="17"/>
        <v>188621.70087976541</v>
      </c>
      <c r="CJ16" s="155">
        <f t="shared" si="18"/>
        <v>61999.243871785162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IF(CN334=0,0,AF334)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AT334</f>
        <v>0</v>
      </c>
      <c r="CU16" s="157"/>
      <c r="CV16" s="108">
        <f t="shared" si="24"/>
        <v>0</v>
      </c>
      <c r="CW16" s="108">
        <f t="shared" si="25"/>
        <v>0</v>
      </c>
      <c r="CX16" s="42">
        <f>IF(AY334&gt;0,1,0)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106634</v>
      </c>
      <c r="C17" s="87">
        <v>80732</v>
      </c>
      <c r="D17" s="87">
        <v>98894</v>
      </c>
      <c r="E17" s="88" t="s">
        <v>843</v>
      </c>
      <c r="F17" s="112" t="s">
        <v>567</v>
      </c>
      <c r="G17" s="87" t="s">
        <v>834</v>
      </c>
      <c r="H17" s="87" t="s">
        <v>835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40612</v>
      </c>
      <c r="P17" s="90">
        <f t="shared" si="1"/>
        <v>9.8191780821917813</v>
      </c>
      <c r="Q17" s="91" t="str">
        <f t="shared" ca="1" si="2"/>
        <v/>
      </c>
      <c r="R17" s="42"/>
      <c r="S17" s="92" t="s">
        <v>364</v>
      </c>
      <c r="T17" s="92" t="s">
        <v>86</v>
      </c>
      <c r="U17" s="92">
        <v>43500</v>
      </c>
      <c r="V17" s="92">
        <v>6481.8181818181811</v>
      </c>
      <c r="W17" s="92"/>
      <c r="X17" s="92">
        <f t="shared" si="3"/>
        <v>49981.818181818184</v>
      </c>
      <c r="Y17" s="93" t="e">
        <f>VLOOKUP($B345,[12]Data!$B$12:$AV$5335,47,FALSE)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184264.76749057396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241732.60341869018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19589.26213592233</v>
      </c>
      <c r="AX17" s="152"/>
      <c r="AY17" s="153"/>
      <c r="AZ17" s="42"/>
      <c r="BA17" s="102"/>
      <c r="BB17" s="103" t="s">
        <v>562</v>
      </c>
      <c r="BC17" s="42"/>
      <c r="BD17" s="149">
        <v>26500</v>
      </c>
      <c r="BE17" s="149">
        <v>5500</v>
      </c>
      <c r="BF17" s="149"/>
      <c r="BG17" s="92">
        <f t="shared" si="9"/>
        <v>32000</v>
      </c>
      <c r="BH17" s="147">
        <f>IF(LOWER(T17)="ILS",12,1)*BG17/VLOOKUP($T17,CPC_USDConversion_xlTbl[[Currency2]:[Units/1 USD]],2,FALSE)</f>
        <v>117972.35023041476</v>
      </c>
      <c r="BI17" s="154">
        <f>BH17/VLOOKUP($S17,'CP$'!$B$5:$D$74,2,FALSE)</f>
        <v>154765.1444222971</v>
      </c>
      <c r="BJ17" s="104">
        <v>28000</v>
      </c>
      <c r="BK17" s="104">
        <v>40000</v>
      </c>
      <c r="BL17" s="105">
        <f t="shared" si="10"/>
        <v>0.87031647871953433</v>
      </c>
      <c r="BM17" s="105">
        <f t="shared" si="11"/>
        <v>0.12968352128046559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5</v>
      </c>
      <c r="BS17" s="91">
        <v>5</v>
      </c>
      <c r="BT17" s="91">
        <v>5</v>
      </c>
      <c r="BU17" s="91">
        <f>Q345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>
        <v>45852.76</v>
      </c>
      <c r="CF17" s="68"/>
      <c r="CG17" s="149">
        <v>33370.731707317078</v>
      </c>
      <c r="CH17" s="147">
        <f>IF(LOWER(T17)="ILS",12,1)*CG17/VLOOKUP($T17,CPC_USDConversion_xlTbl[[Currency2]:[Units/1 USD]],2,FALSE)</f>
        <v>123025.73901315051</v>
      </c>
      <c r="CI17" s="155">
        <f t="shared" si="17"/>
        <v>184264.76749057396</v>
      </c>
      <c r="CJ17" s="155">
        <f t="shared" si="18"/>
        <v>61239.028477423446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IF(CN345=0,0,AF345)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AT345</f>
        <v>0</v>
      </c>
      <c r="CU17" s="157"/>
      <c r="CV17" s="108">
        <f t="shared" si="24"/>
        <v>0</v>
      </c>
      <c r="CW17" s="108">
        <f t="shared" si="25"/>
        <v>0</v>
      </c>
      <c r="CX17" s="42">
        <f>IF(AY345&gt;0,1,0)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135356</v>
      </c>
      <c r="C18" s="87">
        <v>25977</v>
      </c>
      <c r="D18" s="87">
        <v>63533</v>
      </c>
      <c r="E18" s="88" t="s">
        <v>844</v>
      </c>
      <c r="F18" s="112" t="s">
        <v>567</v>
      </c>
      <c r="G18" s="87" t="s">
        <v>834</v>
      </c>
      <c r="H18" s="87" t="s">
        <v>835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42369</v>
      </c>
      <c r="P18" s="90">
        <f t="shared" si="1"/>
        <v>5.0054794520547947</v>
      </c>
      <c r="Q18" s="91" t="str">
        <f t="shared" ca="1" si="2"/>
        <v/>
      </c>
      <c r="R18" s="42"/>
      <c r="S18" s="92" t="s">
        <v>405</v>
      </c>
      <c r="T18" s="92" t="s">
        <v>48</v>
      </c>
      <c r="U18" s="92">
        <v>459500</v>
      </c>
      <c r="V18" s="92">
        <v>82118.181818181809</v>
      </c>
      <c r="W18" s="92"/>
      <c r="X18" s="92">
        <f t="shared" si="3"/>
        <v>541618.18181818177</v>
      </c>
      <c r="Y18" s="93" t="e">
        <f>VLOOKUP($B347,[12]Data!$B$12:$AV$5335,47,FALSE)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147479.42323163562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188260.6585513514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43859</v>
      </c>
      <c r="AW18" s="152">
        <v>19563.436893203881</v>
      </c>
      <c r="AX18" s="152"/>
      <c r="AY18" s="153"/>
      <c r="AZ18" s="42"/>
      <c r="BA18" s="102"/>
      <c r="BB18" s="103" t="s">
        <v>562</v>
      </c>
      <c r="BC18" s="42"/>
      <c r="BD18" s="149">
        <v>260000</v>
      </c>
      <c r="BE18" s="149">
        <v>65000</v>
      </c>
      <c r="BF18" s="149"/>
      <c r="BG18" s="92">
        <f t="shared" si="9"/>
        <v>325000</v>
      </c>
      <c r="BH18" s="147">
        <f>IF(LOWER(T18)="ILS",12,1)*BG18/VLOOKUP($T18,CPC_USDConversion_xlTbl[[Currency2]:[Units/1 USD]],2,FALSE)</f>
        <v>88495.575221238934</v>
      </c>
      <c r="BI18" s="154">
        <f>BH18/VLOOKUP($S18,'CP$'!$B$5:$D$74,2,FALSE)</f>
        <v>112966.50681813441</v>
      </c>
      <c r="BJ18" s="104">
        <v>420000</v>
      </c>
      <c r="BK18" s="104">
        <v>620000</v>
      </c>
      <c r="BL18" s="105">
        <f t="shared" si="10"/>
        <v>0.84838363154184437</v>
      </c>
      <c r="BM18" s="105">
        <f t="shared" si="11"/>
        <v>0.15161636845815568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4</v>
      </c>
      <c r="BT18" s="91">
        <v>4</v>
      </c>
      <c r="BU18" s="91">
        <f>Q347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50521.84</v>
      </c>
      <c r="CF18" s="68"/>
      <c r="CG18" s="149">
        <v>439224.39024390251</v>
      </c>
      <c r="CH18" s="147">
        <f>IF(LOWER(T18)="ILS",12,1)*CG18/VLOOKUP($T18,CPC_USDConversion_xlTbl[[Currency2]:[Units/1 USD]],2,FALSE)</f>
        <v>119598.20020256026</v>
      </c>
      <c r="CI18" s="155">
        <f t="shared" si="17"/>
        <v>147479.42323163562</v>
      </c>
      <c r="CJ18" s="155">
        <f t="shared" si="18"/>
        <v>27881.223029075365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IF(CN347=0,0,AF347)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AT347</f>
        <v>0</v>
      </c>
      <c r="CU18" s="157"/>
      <c r="CV18" s="108">
        <f t="shared" si="24"/>
        <v>0</v>
      </c>
      <c r="CW18" s="108">
        <f t="shared" si="25"/>
        <v>0</v>
      </c>
      <c r="CX18" s="42">
        <f>IF(AY347&gt;0,1,0)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109630</v>
      </c>
      <c r="C19" s="87">
        <v>119961</v>
      </c>
      <c r="D19" s="87">
        <v>119494</v>
      </c>
      <c r="E19" s="88" t="s">
        <v>845</v>
      </c>
      <c r="F19" s="112" t="s">
        <v>567</v>
      </c>
      <c r="G19" s="87" t="s">
        <v>834</v>
      </c>
      <c r="H19" s="87" t="s">
        <v>835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43160</v>
      </c>
      <c r="P19" s="90">
        <f t="shared" si="1"/>
        <v>2.8383561643835615</v>
      </c>
      <c r="Q19" s="91" t="str">
        <f t="shared" ca="1" si="2"/>
        <v/>
      </c>
      <c r="R19" s="42"/>
      <c r="S19" s="92" t="s">
        <v>405</v>
      </c>
      <c r="T19" s="92" t="s">
        <v>48</v>
      </c>
      <c r="U19" s="92">
        <v>350750</v>
      </c>
      <c r="V19" s="92">
        <v>62481.818181818177</v>
      </c>
      <c r="W19" s="92"/>
      <c r="X19" s="92">
        <f t="shared" si="3"/>
        <v>413231.81818181818</v>
      </c>
      <c r="Y19" s="93" t="e">
        <f>VLOOKUP($B348,[12]Data!$B$12:$AV$5335,47,FALSE)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112520.57676836438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143634.93848032752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264960</v>
      </c>
      <c r="BE19" s="149">
        <v>66240</v>
      </c>
      <c r="BF19" s="149"/>
      <c r="BG19" s="92">
        <f t="shared" si="9"/>
        <v>331200</v>
      </c>
      <c r="BH19" s="147">
        <f>IF(LOWER(T19)="ILS",12,1)*BG19/VLOOKUP($T19,CPC_USDConversion_xlTbl[[Currency2]:[Units/1 USD]],2,FALSE)</f>
        <v>90183.798502382575</v>
      </c>
      <c r="BI19" s="154">
        <f>BH19/VLOOKUP($S19,'CP$'!$B$5:$D$74,2,FALSE)</f>
        <v>115121.56017897268</v>
      </c>
      <c r="BJ19" s="104">
        <v>300000</v>
      </c>
      <c r="BK19" s="104">
        <v>470000</v>
      </c>
      <c r="BL19" s="105">
        <f t="shared" si="10"/>
        <v>0.84879717525931953</v>
      </c>
      <c r="BM19" s="105">
        <f t="shared" si="11"/>
        <v>0.15120282474068045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2</v>
      </c>
      <c r="BS19" s="91">
        <v>3</v>
      </c>
      <c r="BT19" s="91">
        <v>4</v>
      </c>
      <c r="BU19" s="91">
        <f>Q348</f>
        <v>0</v>
      </c>
      <c r="BV19" s="91"/>
      <c r="BW19" s="91"/>
      <c r="BX19" s="91"/>
      <c r="BY19" s="91"/>
      <c r="BZ19" s="91" t="s">
        <v>563</v>
      </c>
      <c r="CA19" s="106" t="s">
        <v>568</v>
      </c>
      <c r="CB19" s="101">
        <v>1</v>
      </c>
      <c r="CC19" s="107">
        <f t="shared" si="16"/>
        <v>1</v>
      </c>
      <c r="CD19" s="107"/>
      <c r="CE19" s="152"/>
      <c r="CF19" s="68"/>
      <c r="CG19" s="149">
        <v>333273.17073170742</v>
      </c>
      <c r="CH19" s="147">
        <f>IF(LOWER(T19)="ILS",12,1)*CG19/VLOOKUP($T19,CPC_USDConversion_xlTbl[[Currency2]:[Units/1 USD]],2,FALSE)</f>
        <v>90748.310614488073</v>
      </c>
      <c r="CI19" s="155">
        <f t="shared" si="17"/>
        <v>112520.57676836438</v>
      </c>
      <c r="CJ19" s="155">
        <f t="shared" si="18"/>
        <v>21772.266153876306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IF(CN348=0,0,AF348)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AT348</f>
        <v>0</v>
      </c>
      <c r="CU19" s="157"/>
      <c r="CV19" s="108">
        <f t="shared" si="24"/>
        <v>0</v>
      </c>
      <c r="CW19" s="108">
        <f t="shared" si="25"/>
        <v>0</v>
      </c>
      <c r="CX19" s="42">
        <f>IF(AY348&gt;0,1,0)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132660</v>
      </c>
      <c r="C20" s="87">
        <v>59983</v>
      </c>
      <c r="D20" s="87">
        <v>32141</v>
      </c>
      <c r="E20" s="88" t="s">
        <v>846</v>
      </c>
      <c r="F20" s="112" t="s">
        <v>567</v>
      </c>
      <c r="G20" s="87" t="s">
        <v>834</v>
      </c>
      <c r="H20" s="87" t="s">
        <v>835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E61</v>
      </c>
      <c r="O20" s="146">
        <v>43527</v>
      </c>
      <c r="P20" s="90">
        <f t="shared" si="1"/>
        <v>1.832876712328767</v>
      </c>
      <c r="Q20" s="91" t="str">
        <f t="shared" ca="1" si="2"/>
        <v/>
      </c>
      <c r="R20" s="42"/>
      <c r="S20" s="92" t="s">
        <v>364</v>
      </c>
      <c r="T20" s="92" t="s">
        <v>86</v>
      </c>
      <c r="U20" s="92">
        <v>29000</v>
      </c>
      <c r="V20" s="92">
        <v>3845.454545454545</v>
      </c>
      <c r="W20" s="92"/>
      <c r="X20" s="92">
        <f t="shared" si="3"/>
        <v>32845.454545454544</v>
      </c>
      <c r="Y20" s="93" t="e">
        <f>VLOOKUP($B762,[12]Data!$B$12:$AV$5335,47,FALSE)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121089.23334729786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158854.10988572708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/>
      <c r="AW20" s="152"/>
      <c r="AX20" s="152"/>
      <c r="AY20" s="153"/>
      <c r="AZ20" s="42"/>
      <c r="BA20" s="102" t="s">
        <v>847</v>
      </c>
      <c r="BB20" s="103" t="s">
        <v>562</v>
      </c>
      <c r="BC20" s="42"/>
      <c r="BD20" s="149"/>
      <c r="BE20" s="149"/>
      <c r="BF20" s="149"/>
      <c r="BG20" s="92">
        <f t="shared" si="9"/>
        <v>0</v>
      </c>
      <c r="BH20" s="147">
        <f>IF(LOWER(T20)="ILS",12,1)*BG20/VLOOKUP($T20,CPC_USDConversion_xlTbl[[Currency2]:[Units/1 USD]],2,FALSE)</f>
        <v>0</v>
      </c>
      <c r="BI20" s="154">
        <f>BH20/VLOOKUP($S20,'CP$'!$B$5:$D$74,2,FALSE)</f>
        <v>0</v>
      </c>
      <c r="BJ20" s="104">
        <v>17000</v>
      </c>
      <c r="BK20" s="104">
        <v>25000</v>
      </c>
      <c r="BL20" s="105">
        <f t="shared" si="10"/>
        <v>0.88292277885413784</v>
      </c>
      <c r="BM20" s="105">
        <f t="shared" si="11"/>
        <v>0.11707722114586215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3</v>
      </c>
      <c r="BS20" s="91">
        <v>2</v>
      </c>
      <c r="BT20" s="91">
        <v>3</v>
      </c>
      <c r="BU20" s="91">
        <f>Q762</f>
        <v>0</v>
      </c>
      <c r="BV20" s="91"/>
      <c r="BW20" s="91"/>
      <c r="BX20" s="91"/>
      <c r="BY20" s="91"/>
      <c r="BZ20" s="91" t="s">
        <v>563</v>
      </c>
      <c r="CA20" s="106" t="s">
        <v>601</v>
      </c>
      <c r="CB20" s="101">
        <v>1</v>
      </c>
      <c r="CC20" s="107">
        <f t="shared" si="16"/>
        <v>1</v>
      </c>
      <c r="CD20" s="107"/>
      <c r="CE20" s="152"/>
      <c r="CF20" s="68"/>
      <c r="CG20" s="149">
        <v>19224.390243902439</v>
      </c>
      <c r="CH20" s="147">
        <f>IF(LOWER(T20)="ILS",12,1)*CG20/VLOOKUP($T20,CPC_USDConversion_xlTbl[[Currency2]:[Units/1 USD]],2,FALSE)</f>
        <v>70873.328088119597</v>
      </c>
      <c r="CI20" s="155">
        <f t="shared" si="17"/>
        <v>121089.23334729786</v>
      </c>
      <c r="CJ20" s="155">
        <f t="shared" si="18"/>
        <v>50215.905259178267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IF(CN762=0,0,AF762)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AT762</f>
        <v>0</v>
      </c>
      <c r="CU20" s="157"/>
      <c r="CV20" s="108">
        <f t="shared" si="24"/>
        <v>0</v>
      </c>
      <c r="CW20" s="108">
        <f t="shared" si="25"/>
        <v>0</v>
      </c>
      <c r="CX20" s="42">
        <f>IF(AY762&gt;0,1,0)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103451</v>
      </c>
      <c r="C21" s="87">
        <v>40039</v>
      </c>
      <c r="D21" s="87">
        <v>119704</v>
      </c>
      <c r="E21" s="88" t="s">
        <v>848</v>
      </c>
      <c r="F21" s="112" t="s">
        <v>567</v>
      </c>
      <c r="G21" s="87" t="s">
        <v>834</v>
      </c>
      <c r="H21" s="87" t="s">
        <v>835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E61</v>
      </c>
      <c r="O21" s="146">
        <v>43527</v>
      </c>
      <c r="P21" s="90">
        <f t="shared" si="1"/>
        <v>1.832876712328767</v>
      </c>
      <c r="Q21" s="91" t="str">
        <f t="shared" ca="1" si="2"/>
        <v/>
      </c>
      <c r="R21" s="42"/>
      <c r="S21" s="92" t="s">
        <v>402</v>
      </c>
      <c r="T21" s="92" t="s">
        <v>20</v>
      </c>
      <c r="U21" s="92">
        <v>56625</v>
      </c>
      <c r="V21" s="92">
        <v>8845.4545454545441</v>
      </c>
      <c r="W21" s="92"/>
      <c r="X21" s="92">
        <f t="shared" si="3"/>
        <v>65470.454545454544</v>
      </c>
      <c r="Y21" s="93" t="e">
        <f>VLOOKUP($B786,[12]Data!$B$12:$AV$5335,47,FALSE)</f>
        <v>#N/A</v>
      </c>
      <c r="Z21" s="93" t="e">
        <f>VLOOKUP($B786,[12]Data!$B$12:$AV$5335,41,FALSE)</f>
        <v>#N/A</v>
      </c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65470.454545454544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120696.37876740945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/>
      <c r="AW21" s="152"/>
      <c r="AX21" s="152"/>
      <c r="AY21" s="153"/>
      <c r="AZ21" s="42"/>
      <c r="BA21" s="102" t="s">
        <v>849</v>
      </c>
      <c r="BB21" s="103" t="s">
        <v>562</v>
      </c>
      <c r="BC21" s="42"/>
      <c r="BD21" s="149">
        <v>17142.857142857141</v>
      </c>
      <c r="BE21" s="149">
        <v>4285.7142857142853</v>
      </c>
      <c r="BF21" s="149"/>
      <c r="BG21" s="92">
        <f t="shared" si="9"/>
        <v>21428.571428571428</v>
      </c>
      <c r="BH21" s="147">
        <f>IF(LOWER(T21)="ILS",12,1)*BG21/VLOOKUP($T21,CPC_USDConversion_xlTbl[[Currency2]:[Units/1 USD]],2,FALSE)</f>
        <v>21428.571428571428</v>
      </c>
      <c r="BI21" s="154">
        <f>BH21/VLOOKUP($S21,'CP$'!$B$5:$D$74,2,FALSE)</f>
        <v>39504.093740355878</v>
      </c>
      <c r="BJ21" s="104">
        <v>28000</v>
      </c>
      <c r="BK21" s="104">
        <v>50000</v>
      </c>
      <c r="BL21" s="105">
        <f t="shared" si="10"/>
        <v>0.86489394938730169</v>
      </c>
      <c r="BM21" s="105">
        <f t="shared" si="11"/>
        <v>0.13510605061269829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3</v>
      </c>
      <c r="BT21" s="91">
        <v>3</v>
      </c>
      <c r="BU21" s="91">
        <f>Q786</f>
        <v>0</v>
      </c>
      <c r="BV21" s="91"/>
      <c r="BW21" s="91"/>
      <c r="BX21" s="91"/>
      <c r="BY21" s="91"/>
      <c r="BZ21" s="91" t="s">
        <v>563</v>
      </c>
      <c r="CA21" s="106" t="s">
        <v>601</v>
      </c>
      <c r="CB21" s="101">
        <v>1</v>
      </c>
      <c r="CC21" s="107">
        <f t="shared" si="16"/>
        <v>1</v>
      </c>
      <c r="CD21" s="107"/>
      <c r="CE21" s="152"/>
      <c r="CF21" s="68"/>
      <c r="CG21" s="149">
        <v>22778.397212543561</v>
      </c>
      <c r="CH21" s="147">
        <f>IF(LOWER(T21)="ILS",12,1)*CG21/VLOOKUP($T21,CPC_USDConversion_xlTbl[[Currency2]:[Units/1 USD]],2,FALSE)</f>
        <v>22778.397212543561</v>
      </c>
      <c r="CI21" s="155">
        <f t="shared" si="17"/>
        <v>65470.454545454544</v>
      </c>
      <c r="CJ21" s="155">
        <f t="shared" si="18"/>
        <v>42692.057332910983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IF(CN786=0,0,AF786)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AT786</f>
        <v>0</v>
      </c>
      <c r="CU21" s="157"/>
      <c r="CV21" s="108">
        <f t="shared" si="24"/>
        <v>0</v>
      </c>
      <c r="CW21" s="108">
        <f t="shared" si="25"/>
        <v>0</v>
      </c>
      <c r="CX21" s="42">
        <f>IF(AY786&gt;0,1,0)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137326</v>
      </c>
      <c r="C22" s="87">
        <v>67500</v>
      </c>
      <c r="D22" s="87">
        <v>92924</v>
      </c>
      <c r="E22" s="88" t="s">
        <v>850</v>
      </c>
      <c r="F22" s="112" t="s">
        <v>567</v>
      </c>
      <c r="G22" s="87" t="s">
        <v>834</v>
      </c>
      <c r="H22" s="87" t="s">
        <v>835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42107</v>
      </c>
      <c r="P22" s="90">
        <f t="shared" si="1"/>
        <v>5.7232876712328764</v>
      </c>
      <c r="Q22" s="91" t="str">
        <f t="shared" ca="1" si="2"/>
        <v/>
      </c>
      <c r="R22" s="42"/>
      <c r="S22" s="92" t="s">
        <v>364</v>
      </c>
      <c r="T22" s="92" t="s">
        <v>86</v>
      </c>
      <c r="U22" s="92">
        <v>38500</v>
      </c>
      <c r="V22" s="92">
        <v>5572.7272727272721</v>
      </c>
      <c r="W22" s="92"/>
      <c r="X22" s="92">
        <f t="shared" si="3"/>
        <v>44072.727272727272</v>
      </c>
      <c r="Y22" s="93" t="e">
        <f>VLOOKUP($B792,[12]Data!$B$12:$AV$5335,47,FALSE)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162480.1005446167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213153.81254525465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14665.76699029126</v>
      </c>
      <c r="AX22" s="152"/>
      <c r="AY22" s="153"/>
      <c r="AZ22" s="42"/>
      <c r="BA22" s="102"/>
      <c r="BB22" s="103" t="s">
        <v>562</v>
      </c>
      <c r="BC22" s="42"/>
      <c r="BD22" s="149">
        <v>23200</v>
      </c>
      <c r="BE22" s="149">
        <v>5800</v>
      </c>
      <c r="BF22" s="149"/>
      <c r="BG22" s="92">
        <f t="shared" si="9"/>
        <v>29000</v>
      </c>
      <c r="BH22" s="147">
        <f>IF(LOWER(T22)="ILS",12,1)*BG22/VLOOKUP($T22,CPC_USDConversion_xlTbl[[Currency2]:[Units/1 USD]],2,FALSE)</f>
        <v>106912.44239631337</v>
      </c>
      <c r="BI22" s="154">
        <f>BH22/VLOOKUP($S22,'CP$'!$B$5:$D$74,2,FALSE)</f>
        <v>140255.91213270676</v>
      </c>
      <c r="BJ22" s="104">
        <v>23000</v>
      </c>
      <c r="BK22" s="104">
        <v>34000</v>
      </c>
      <c r="BL22" s="105">
        <f t="shared" si="10"/>
        <v>0.87355610561056107</v>
      </c>
      <c r="BM22" s="105">
        <f t="shared" si="11"/>
        <v>0.12644389438943893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4</v>
      </c>
      <c r="BT22" s="91">
        <v>3</v>
      </c>
      <c r="BU22" s="91">
        <f>Q792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43817.52</v>
      </c>
      <c r="CF22" s="68"/>
      <c r="CG22" s="149">
        <v>28492.682926829271</v>
      </c>
      <c r="CH22" s="147">
        <f>IF(LOWER(T22)="ILS",12,1)*CG22/VLOOKUP($T22,CPC_USDConversion_xlTbl[[Currency2]:[Units/1 USD]],2,FALSE)</f>
        <v>105042.14903900193</v>
      </c>
      <c r="CI22" s="155">
        <f t="shared" si="17"/>
        <v>162480.1005446167</v>
      </c>
      <c r="CJ22" s="155">
        <f t="shared" si="18"/>
        <v>57437.951505614765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IF(CN792=0,0,AF792)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AT792</f>
        <v>0</v>
      </c>
      <c r="CU22" s="157"/>
      <c r="CV22" s="108">
        <f t="shared" si="24"/>
        <v>0</v>
      </c>
      <c r="CW22" s="108">
        <f t="shared" si="25"/>
        <v>0</v>
      </c>
      <c r="CX22" s="42">
        <f>IF(AY792&gt;0,1,0)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115837</v>
      </c>
      <c r="C23" s="87">
        <v>98599</v>
      </c>
      <c r="D23" s="87">
        <v>73350</v>
      </c>
      <c r="E23" s="88" t="s">
        <v>851</v>
      </c>
      <c r="F23" s="112" t="s">
        <v>651</v>
      </c>
      <c r="G23" s="87" t="s">
        <v>834</v>
      </c>
      <c r="H23" s="87" t="s">
        <v>835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41862</v>
      </c>
      <c r="P23" s="90">
        <f t="shared" si="1"/>
        <v>6.3945205479452056</v>
      </c>
      <c r="Q23" s="91" t="str">
        <f t="shared" ca="1" si="2"/>
        <v/>
      </c>
      <c r="R23" s="42"/>
      <c r="S23" s="92" t="s">
        <v>364</v>
      </c>
      <c r="T23" s="92" t="s">
        <v>86</v>
      </c>
      <c r="U23" s="92">
        <v>49500</v>
      </c>
      <c r="V23" s="92">
        <v>7572.7272727272721</v>
      </c>
      <c r="W23" s="92"/>
      <c r="X23" s="92">
        <f t="shared" si="3"/>
        <v>57072.727272727272</v>
      </c>
      <c r="Y23" s="93" t="e">
        <f>VLOOKUP($B795,[12]Data!$B$12:$AV$5335,47,FALSE)</f>
        <v>#N/A</v>
      </c>
      <c r="Z23" s="93" t="e">
        <f>VLOOKUP($B795,[12]Data!$B$12:$AV$5335,41,FALSE)</f>
        <v>#N/A</v>
      </c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210406.36782572267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276027.15246681281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43957</v>
      </c>
      <c r="AW23" s="152">
        <v>24410.184466019418</v>
      </c>
      <c r="AX23" s="152"/>
      <c r="AY23" s="153"/>
      <c r="AZ23" s="42"/>
      <c r="BA23" s="102"/>
      <c r="BB23" s="103" t="s">
        <v>562</v>
      </c>
      <c r="BC23" s="42"/>
      <c r="BD23" s="149">
        <v>30800</v>
      </c>
      <c r="BE23" s="149">
        <v>7700.0000000000009</v>
      </c>
      <c r="BF23" s="149"/>
      <c r="BG23" s="92">
        <f t="shared" si="9"/>
        <v>38500</v>
      </c>
      <c r="BH23" s="147">
        <f>IF(LOWER(T23)="ILS",12,1)*BG23/VLOOKUP($T23,CPC_USDConversion_xlTbl[[Currency2]:[Units/1 USD]],2,FALSE)</f>
        <v>141935.48387096776</v>
      </c>
      <c r="BI23" s="154">
        <f>BH23/VLOOKUP($S23,'CP$'!$B$5:$D$74,2,FALSE)</f>
        <v>186201.81438307621</v>
      </c>
      <c r="BJ23" s="104">
        <v>28000</v>
      </c>
      <c r="BK23" s="104">
        <v>40000</v>
      </c>
      <c r="BL23" s="105">
        <f t="shared" si="10"/>
        <v>0.86731443134756292</v>
      </c>
      <c r="BM23" s="105">
        <f t="shared" si="11"/>
        <v>0.13268556865243708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4</v>
      </c>
      <c r="BS23" s="91">
        <v>4</v>
      </c>
      <c r="BT23" s="91">
        <v>4</v>
      </c>
      <c r="BU23" s="91">
        <f>Q795</f>
        <v>0</v>
      </c>
      <c r="BV23" s="91"/>
      <c r="BW23" s="91"/>
      <c r="BX23" s="91"/>
      <c r="BY23" s="91"/>
      <c r="BZ23" s="91" t="s">
        <v>563</v>
      </c>
      <c r="CA23" s="106" t="s">
        <v>564</v>
      </c>
      <c r="CB23" s="101">
        <v>1</v>
      </c>
      <c r="CC23" s="107">
        <f t="shared" si="16"/>
        <v>1</v>
      </c>
      <c r="CD23" s="107"/>
      <c r="CE23" s="152">
        <v>68000.960000000006</v>
      </c>
      <c r="CF23" s="68"/>
      <c r="CG23" s="149">
        <v>39224.390243902453</v>
      </c>
      <c r="CH23" s="147">
        <f>IF(LOWER(T23)="ILS",12,1)*CG23/VLOOKUP($T23,CPC_USDConversion_xlTbl[[Currency2]:[Units/1 USD]],2,FALSE)</f>
        <v>144606.04698212887</v>
      </c>
      <c r="CI23" s="155">
        <f t="shared" si="17"/>
        <v>210406.36782572267</v>
      </c>
      <c r="CJ23" s="155">
        <f t="shared" si="18"/>
        <v>65800.3208435938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IF(CN795=0,0,AF795)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AT795</f>
        <v>0</v>
      </c>
      <c r="CU23" s="157"/>
      <c r="CV23" s="108">
        <f t="shared" si="24"/>
        <v>0</v>
      </c>
      <c r="CW23" s="108">
        <f t="shared" si="25"/>
        <v>0</v>
      </c>
      <c r="CX23" s="42">
        <f>IF(AY795&gt;0,1,0)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137412</v>
      </c>
      <c r="C24" s="87">
        <v>116407</v>
      </c>
      <c r="D24" s="87">
        <v>75968</v>
      </c>
      <c r="E24" s="88" t="s">
        <v>852</v>
      </c>
      <c r="F24" s="112" t="s">
        <v>567</v>
      </c>
      <c r="G24" s="87" t="s">
        <v>834</v>
      </c>
      <c r="H24" s="87" t="s">
        <v>835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43976</v>
      </c>
      <c r="P24" s="90">
        <f t="shared" si="1"/>
        <v>0.60273972602739723</v>
      </c>
      <c r="Q24" s="91" t="str">
        <f t="shared" ca="1" si="2"/>
        <v/>
      </c>
      <c r="R24" s="42"/>
      <c r="S24" s="92" t="s">
        <v>364</v>
      </c>
      <c r="T24" s="92" t="s">
        <v>86</v>
      </c>
      <c r="U24" s="92">
        <v>39500</v>
      </c>
      <c r="V24" s="92">
        <v>5754.545454545454</v>
      </c>
      <c r="W24" s="92"/>
      <c r="X24" s="92">
        <f t="shared" si="3"/>
        <v>45254.545454545456</v>
      </c>
      <c r="Y24" s="93" t="e">
        <f>VLOOKUP($B815,[12]Data!$B$12:$AV$5335,47,FALSE)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166837.03393380812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218869.57071994172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/>
      <c r="BB24" s="103" t="s">
        <v>562</v>
      </c>
      <c r="BC24" s="42"/>
      <c r="BD24" s="149"/>
      <c r="BE24" s="149"/>
      <c r="BF24" s="149"/>
      <c r="BG24" s="92">
        <f t="shared" si="9"/>
        <v>0</v>
      </c>
      <c r="BH24" s="147">
        <f>IF(LOWER(T24)="ILS",12,1)*BG24/VLOOKUP($T24,CPC_USDConversion_xlTbl[[Currency2]:[Units/1 USD]],2,FALSE)</f>
        <v>0</v>
      </c>
      <c r="BI24" s="154">
        <f>BH24/VLOOKUP($S24,'CP$'!$B$5:$D$74,2,FALSE)</f>
        <v>0</v>
      </c>
      <c r="BJ24" s="104">
        <v>23000</v>
      </c>
      <c r="BK24" s="104">
        <v>34000</v>
      </c>
      <c r="BL24" s="105">
        <f t="shared" si="10"/>
        <v>0.87284049819204501</v>
      </c>
      <c r="BM24" s="105">
        <f t="shared" si="11"/>
        <v>0.12715950180795499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/>
      <c r="BS24" s="91"/>
      <c r="BT24" s="91"/>
      <c r="BU24" s="91">
        <f>Q815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0.60273972602739723</v>
      </c>
      <c r="CD24" s="107"/>
      <c r="CE24" s="152"/>
      <c r="CF24" s="68"/>
      <c r="CG24" s="149">
        <v>29468.292682926829</v>
      </c>
      <c r="CH24" s="147">
        <f>IF(LOWER(T24)="ILS",12,1)*CG24/VLOOKUP($T24,CPC_USDConversion_xlTbl[[Currency2]:[Units/1 USD]],2,FALSE)</f>
        <v>108638.86703383163</v>
      </c>
      <c r="CI24" s="155">
        <f t="shared" si="17"/>
        <v>166837.03393380812</v>
      </c>
      <c r="CJ24" s="155">
        <f t="shared" si="18"/>
        <v>58198.166899976495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IF(CN815=0,0,AF815)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AT815</f>
        <v>0</v>
      </c>
      <c r="CU24" s="157"/>
      <c r="CV24" s="108">
        <f t="shared" si="24"/>
        <v>0</v>
      </c>
      <c r="CW24" s="108">
        <f t="shared" si="25"/>
        <v>0</v>
      </c>
      <c r="CX24" s="42">
        <f>IF(AY815&gt;0,1,0)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13544</v>
      </c>
      <c r="C25" s="87">
        <v>87520</v>
      </c>
      <c r="D25" s="87">
        <v>81631</v>
      </c>
      <c r="E25" s="88" t="s">
        <v>853</v>
      </c>
      <c r="F25" s="112" t="s">
        <v>567</v>
      </c>
      <c r="G25" s="87" t="s">
        <v>834</v>
      </c>
      <c r="H25" s="87" t="s">
        <v>835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43255</v>
      </c>
      <c r="P25" s="90">
        <f t="shared" si="1"/>
        <v>2.5780821917808221</v>
      </c>
      <c r="Q25" s="91" t="str">
        <f t="shared" ca="1" si="2"/>
        <v/>
      </c>
      <c r="R25" s="42"/>
      <c r="S25" s="92" t="s">
        <v>402</v>
      </c>
      <c r="T25" s="92" t="s">
        <v>20</v>
      </c>
      <c r="U25" s="92">
        <v>102375</v>
      </c>
      <c r="V25" s="92">
        <v>17209.090909090912</v>
      </c>
      <c r="W25" s="92"/>
      <c r="X25" s="92">
        <f t="shared" si="3"/>
        <v>119584.09090909091</v>
      </c>
      <c r="Y25" s="93" t="e">
        <f>VLOOKUP($B834,[12]Data!$B$12:$AV$5335,47,FALSE)</f>
        <v>#N/A</v>
      </c>
      <c r="Z25" s="93" t="e">
        <f>VLOOKUP($B834,[12]Data!$B$12:$AV$5335,41,FALSE)</f>
        <v>#N/A</v>
      </c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119584.09090909091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220456.18639930512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43615</v>
      </c>
      <c r="AW25" s="152">
        <v>19547.553398058251</v>
      </c>
      <c r="AX25" s="152"/>
      <c r="AY25" s="153"/>
      <c r="AZ25" s="42"/>
      <c r="BA25" s="102" t="s">
        <v>854</v>
      </c>
      <c r="BB25" s="103" t="s">
        <v>562</v>
      </c>
      <c r="BC25" s="42"/>
      <c r="BD25" s="149">
        <v>38285.714285714283</v>
      </c>
      <c r="BE25" s="149">
        <v>9571.4285714285706</v>
      </c>
      <c r="BF25" s="149"/>
      <c r="BG25" s="92">
        <f t="shared" si="9"/>
        <v>47857.142857142855</v>
      </c>
      <c r="BH25" s="147">
        <f>IF(LOWER(T25)="ILS",12,1)*BG25/VLOOKUP($T25,CPC_USDConversion_xlTbl[[Currency2]:[Units/1 USD]],2,FALSE)</f>
        <v>47857.142857142855</v>
      </c>
      <c r="BI25" s="154">
        <f>BH25/VLOOKUP($S25,'CP$'!$B$5:$D$74,2,FALSE)</f>
        <v>88225.809353461475</v>
      </c>
      <c r="BJ25" s="104">
        <v>78000</v>
      </c>
      <c r="BK25" s="104">
        <v>115000</v>
      </c>
      <c r="BL25" s="105">
        <f t="shared" si="10"/>
        <v>0.85609213752209357</v>
      </c>
      <c r="BM25" s="105">
        <f t="shared" si="11"/>
        <v>0.14390786247790641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3</v>
      </c>
      <c r="BU25" s="91">
        <f>Q834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15803.04</v>
      </c>
      <c r="CF25" s="68"/>
      <c r="CG25" s="149">
        <v>50597.212543554007</v>
      </c>
      <c r="CH25" s="147">
        <f>IF(LOWER(T25)="ILS",12,1)*CG25/VLOOKUP($T25,CPC_USDConversion_xlTbl[[Currency2]:[Units/1 USD]],2,FALSE)</f>
        <v>50597.212543554007</v>
      </c>
      <c r="CI25" s="155">
        <f t="shared" si="17"/>
        <v>119584.09090909091</v>
      </c>
      <c r="CJ25" s="155">
        <f t="shared" si="18"/>
        <v>68986.878365536904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IF(CN834=0,0,AF834)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AT834</f>
        <v>0</v>
      </c>
      <c r="CU25" s="157"/>
      <c r="CV25" s="108">
        <f t="shared" si="24"/>
        <v>0</v>
      </c>
      <c r="CW25" s="108">
        <f t="shared" si="25"/>
        <v>0</v>
      </c>
      <c r="CX25" s="42">
        <f>IF(AY834&gt;0,1,0)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131235</v>
      </c>
      <c r="C26" s="87">
        <v>54012</v>
      </c>
      <c r="D26" s="87">
        <v>99736</v>
      </c>
      <c r="E26" s="88" t="s">
        <v>855</v>
      </c>
      <c r="F26" s="112" t="s">
        <v>567</v>
      </c>
      <c r="G26" s="87" t="s">
        <v>834</v>
      </c>
      <c r="H26" s="87" t="s">
        <v>835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43254</v>
      </c>
      <c r="P26" s="90">
        <f t="shared" si="1"/>
        <v>2.580821917808219</v>
      </c>
      <c r="Q26" s="91" t="str">
        <f t="shared" ca="1" si="2"/>
        <v/>
      </c>
      <c r="R26" s="42"/>
      <c r="S26" s="92" t="s">
        <v>405</v>
      </c>
      <c r="T26" s="92" t="s">
        <v>48</v>
      </c>
      <c r="U26" s="92">
        <v>364500</v>
      </c>
      <c r="V26" s="92">
        <v>64845.454545454537</v>
      </c>
      <c r="W26" s="92"/>
      <c r="X26" s="92">
        <f t="shared" si="3"/>
        <v>429345.45454545453</v>
      </c>
      <c r="Y26" s="93" t="e">
        <f>VLOOKUP($B895,[12]Data!$B$12:$AV$5335,47,FALSE)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116908.22451884398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149235.86528690494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/>
      <c r="BB26" s="103" t="s">
        <v>562</v>
      </c>
      <c r="BC26" s="42"/>
      <c r="BD26" s="149">
        <v>264960</v>
      </c>
      <c r="BE26" s="149">
        <v>66240</v>
      </c>
      <c r="BF26" s="149"/>
      <c r="BG26" s="92">
        <f t="shared" si="9"/>
        <v>331200</v>
      </c>
      <c r="BH26" s="147">
        <f>IF(LOWER(T26)="ILS",12,1)*BG26/VLOOKUP($T26,CPC_USDConversion_xlTbl[[Currency2]:[Units/1 USD]],2,FALSE)</f>
        <v>90183.798502382575</v>
      </c>
      <c r="BI26" s="154">
        <f>BH26/VLOOKUP($S26,'CP$'!$B$5:$D$74,2,FALSE)</f>
        <v>115121.56017897268</v>
      </c>
      <c r="BJ26" s="104">
        <v>300000</v>
      </c>
      <c r="BK26" s="104">
        <v>470000</v>
      </c>
      <c r="BL26" s="105">
        <f t="shared" si="10"/>
        <v>0.84896671466079443</v>
      </c>
      <c r="BM26" s="105">
        <f t="shared" si="11"/>
        <v>0.15103328533920554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4</v>
      </c>
      <c r="BS26" s="91">
        <v>5</v>
      </c>
      <c r="BT26" s="91">
        <v>4</v>
      </c>
      <c r="BU26" s="91">
        <f>Q895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16880.52</v>
      </c>
      <c r="CF26" s="68"/>
      <c r="CG26" s="149">
        <v>346541.46341463423</v>
      </c>
      <c r="CH26" s="147">
        <f>IF(LOWER(T26)="ILS",12,1)*CG26/VLOOKUP($T26,CPC_USDConversion_xlTbl[[Currency2]:[Units/1 USD]],2,FALSE)</f>
        <v>94361.188131963034</v>
      </c>
      <c r="CI26" s="155">
        <f t="shared" si="17"/>
        <v>116908.22451884398</v>
      </c>
      <c r="CJ26" s="155">
        <f t="shared" si="18"/>
        <v>22547.036386880951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IF(CN895=0,0,AF895)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AT895</f>
        <v>0</v>
      </c>
      <c r="CU26" s="157"/>
      <c r="CV26" s="108">
        <f t="shared" si="24"/>
        <v>0</v>
      </c>
      <c r="CW26" s="108">
        <f t="shared" si="25"/>
        <v>0</v>
      </c>
      <c r="CX26" s="42">
        <f>IF(AY895&gt;0,1,0)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114080</v>
      </c>
      <c r="C27" s="87">
        <v>84495</v>
      </c>
      <c r="D27" s="87">
        <v>29219</v>
      </c>
      <c r="E27" s="88" t="s">
        <v>856</v>
      </c>
      <c r="F27" s="112" t="s">
        <v>567</v>
      </c>
      <c r="G27" s="87" t="s">
        <v>834</v>
      </c>
      <c r="H27" s="87" t="s">
        <v>835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43023</v>
      </c>
      <c r="P27" s="90">
        <f t="shared" si="1"/>
        <v>3.2136986301369861</v>
      </c>
      <c r="Q27" s="91" t="str">
        <f t="shared" ca="1" si="2"/>
        <v/>
      </c>
      <c r="R27" s="42"/>
      <c r="S27" s="92" t="s">
        <v>364</v>
      </c>
      <c r="T27" s="92" t="s">
        <v>86</v>
      </c>
      <c r="U27" s="92">
        <v>28500</v>
      </c>
      <c r="V27" s="92">
        <v>3754.545454545454</v>
      </c>
      <c r="W27" s="92"/>
      <c r="X27" s="92">
        <f t="shared" si="3"/>
        <v>32254.545454545456</v>
      </c>
      <c r="Y27" s="93" t="e">
        <f>VLOOKUP($B899,[12]Data!$B$12:$AV$5335,47,FALSE)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118910.76665270215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155996.23079838356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/>
      <c r="BB27" s="103" t="s">
        <v>562</v>
      </c>
      <c r="BC27" s="42"/>
      <c r="BD27" s="149">
        <v>12800</v>
      </c>
      <c r="BE27" s="149">
        <v>3200</v>
      </c>
      <c r="BF27" s="149"/>
      <c r="BG27" s="92">
        <f t="shared" si="9"/>
        <v>16000</v>
      </c>
      <c r="BH27" s="147">
        <f>IF(LOWER(T27)="ILS",12,1)*BG27/VLOOKUP($T27,CPC_USDConversion_xlTbl[[Currency2]:[Units/1 USD]],2,FALSE)</f>
        <v>58986.175115207378</v>
      </c>
      <c r="BI27" s="154">
        <f>BH27/VLOOKUP($S27,'CP$'!$B$5:$D$74,2,FALSE)</f>
        <v>77382.572211148552</v>
      </c>
      <c r="BJ27" s="104">
        <v>23000</v>
      </c>
      <c r="BK27" s="104">
        <v>34000</v>
      </c>
      <c r="BL27" s="105">
        <f t="shared" si="10"/>
        <v>0.88359639233370912</v>
      </c>
      <c r="BM27" s="105">
        <f t="shared" si="11"/>
        <v>0.11640360766629085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3</v>
      </c>
      <c r="BT27" s="91">
        <v>3</v>
      </c>
      <c r="BU27" s="91">
        <f>Q899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/>
      <c r="CF27" s="68"/>
      <c r="CG27" s="149">
        <v>18736.585365853662</v>
      </c>
      <c r="CH27" s="147">
        <f>IF(LOWER(T27)="ILS",12,1)*CG27/VLOOKUP($T27,CPC_USDConversion_xlTbl[[Currency2]:[Units/1 USD]],2,FALSE)</f>
        <v>69074.969090704748</v>
      </c>
      <c r="CI27" s="155">
        <f t="shared" si="17"/>
        <v>118910.76665270215</v>
      </c>
      <c r="CJ27" s="155">
        <f t="shared" si="18"/>
        <v>49835.797561997402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IF(CN899=0,0,AF899)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AT899</f>
        <v>0</v>
      </c>
      <c r="CU27" s="157"/>
      <c r="CV27" s="108">
        <f t="shared" si="24"/>
        <v>0</v>
      </c>
      <c r="CW27" s="108">
        <f t="shared" si="25"/>
        <v>0</v>
      </c>
      <c r="CX27" s="42">
        <f>IF(AY899&gt;0,1,0)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102252</v>
      </c>
      <c r="C28" s="87">
        <v>73315</v>
      </c>
      <c r="D28" s="87">
        <v>124534</v>
      </c>
      <c r="E28" s="88" t="s">
        <v>857</v>
      </c>
      <c r="F28" s="112" t="s">
        <v>567</v>
      </c>
      <c r="G28" s="87" t="s">
        <v>834</v>
      </c>
      <c r="H28" s="87" t="s">
        <v>835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42458</v>
      </c>
      <c r="P28" s="90">
        <f t="shared" si="1"/>
        <v>4.7616438356164386</v>
      </c>
      <c r="Q28" s="91" t="str">
        <f t="shared" ca="1" si="2"/>
        <v/>
      </c>
      <c r="R28" s="42"/>
      <c r="S28" s="92" t="s">
        <v>402</v>
      </c>
      <c r="T28" s="92" t="s">
        <v>20</v>
      </c>
      <c r="U28" s="92">
        <v>60625</v>
      </c>
      <c r="V28" s="92">
        <v>9572.7272727272721</v>
      </c>
      <c r="W28" s="92"/>
      <c r="X28" s="92">
        <f t="shared" si="3"/>
        <v>70197.727272727265</v>
      </c>
      <c r="Y28" s="93" t="e">
        <f>VLOOKUP($B1308,[12]Data!$B$12:$AV$5335,47,FALSE)</f>
        <v>#N/A</v>
      </c>
      <c r="Z28" s="93" t="e">
        <f>VLOOKUP($B1308,[12]Data!$B$12:$AV$5335,41,FALSE)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70197.727272727265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129411.22126528189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43223</v>
      </c>
      <c r="AW28" s="152">
        <v>19535.466019417479</v>
      </c>
      <c r="AX28" s="152"/>
      <c r="AY28" s="153"/>
      <c r="AZ28" s="42"/>
      <c r="BA28" s="102"/>
      <c r="BB28" s="103" t="s">
        <v>562</v>
      </c>
      <c r="BC28" s="42"/>
      <c r="BD28" s="149">
        <v>40914.285714285717</v>
      </c>
      <c r="BE28" s="149">
        <v>10228.571428571429</v>
      </c>
      <c r="BF28" s="149"/>
      <c r="BG28" s="92">
        <f t="shared" si="9"/>
        <v>51142.857142857145</v>
      </c>
      <c r="BH28" s="147">
        <f>IF(LOWER(T28)="ILS",12,1)*BG28/VLOOKUP($T28,CPC_USDConversion_xlTbl[[Currency2]:[Units/1 USD]],2,FALSE)</f>
        <v>51142.857142857145</v>
      </c>
      <c r="BI28" s="154">
        <f>BH28/VLOOKUP($S28,'CP$'!$B$5:$D$74,2,FALSE)</f>
        <v>94283.103726982707</v>
      </c>
      <c r="BJ28" s="104">
        <v>78000</v>
      </c>
      <c r="BK28" s="104">
        <v>115000</v>
      </c>
      <c r="BL28" s="105">
        <f t="shared" si="10"/>
        <v>0.86363194871628846</v>
      </c>
      <c r="BM28" s="105">
        <f t="shared" si="11"/>
        <v>0.1363680512837116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2</v>
      </c>
      <c r="BS28" s="91">
        <v>2</v>
      </c>
      <c r="BT28" s="91">
        <v>2</v>
      </c>
      <c r="BU28" s="91">
        <f>Q1308</f>
        <v>0</v>
      </c>
      <c r="BV28" s="91"/>
      <c r="BW28" s="91"/>
      <c r="BX28" s="91"/>
      <c r="BY28" s="91"/>
      <c r="BZ28" s="91" t="s">
        <v>563</v>
      </c>
      <c r="CA28" s="106" t="s">
        <v>570</v>
      </c>
      <c r="CB28" s="101">
        <v>1</v>
      </c>
      <c r="CC28" s="107">
        <f t="shared" si="16"/>
        <v>1</v>
      </c>
      <c r="CD28" s="107"/>
      <c r="CE28" s="152">
        <v>12211.44</v>
      </c>
      <c r="CF28" s="68"/>
      <c r="CG28" s="149">
        <v>50053.658536585368</v>
      </c>
      <c r="CH28" s="147">
        <f>IF(LOWER(T28)="ILS",12,1)*CG28/VLOOKUP($T28,CPC_USDConversion_xlTbl[[Currency2]:[Units/1 USD]],2,FALSE)</f>
        <v>50053.658536585368</v>
      </c>
      <c r="CI28" s="155">
        <f t="shared" si="17"/>
        <v>70197.727272727265</v>
      </c>
      <c r="CJ28" s="155">
        <f t="shared" si="18"/>
        <v>20144.068736141897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IF(CN1308=0,0,AF1308)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AT1308</f>
        <v>0</v>
      </c>
      <c r="CU28" s="157"/>
      <c r="CV28" s="108">
        <f t="shared" si="24"/>
        <v>0</v>
      </c>
      <c r="CW28" s="108">
        <f t="shared" si="25"/>
        <v>0</v>
      </c>
      <c r="CX28" s="42">
        <f>IF(AY1308&gt;0,1,0)</f>
        <v>0</v>
      </c>
      <c r="DM28" t="e">
        <f>IF(LOWER(T28)="ILS",12,1)*Y28/VLOOKUP($T28,CPC_USDConversion_xlTbl[[Currency2]:[Units/1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 Guidelines</vt:lpstr>
      <vt:lpstr>USD Converstion</vt:lpstr>
      <vt:lpstr>CP$</vt:lpstr>
      <vt:lpstr>Ian Porteous</vt:lpstr>
      <vt:lpstr>Jan Johannsen</vt:lpstr>
      <vt:lpstr>Derek Middlemiss</vt:lpstr>
      <vt:lpstr>David Gubiani</vt:lpstr>
      <vt:lpstr>Christian Sandberg</vt:lpstr>
      <vt:lpstr>Eran Nafusi</vt:lpstr>
      <vt:lpstr>Christine Schoenig</vt:lpstr>
      <vt:lpstr>Peter Sandkuijl</vt:lpstr>
      <vt:lpstr>Peter Kovalcik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Sarid</dc:creator>
  <cp:lastModifiedBy>סרגיי גורכובר</cp:lastModifiedBy>
  <dcterms:created xsi:type="dcterms:W3CDTF">2021-02-24T18:01:57Z</dcterms:created>
  <dcterms:modified xsi:type="dcterms:W3CDTF">2022-01-02T09:31:51Z</dcterms:modified>
</cp:coreProperties>
</file>