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57F0DF77-7B1A-41A1-8132-398BF9DB33A7}" xr6:coauthVersionLast="45" xr6:coauthVersionMax="45" xr10:uidLastSave="{00000000-0000-0000-0000-000000000000}"/>
  <bookViews>
    <workbookView xWindow="-80" yWindow="-80" windowWidth="25760" windowHeight="13960" tabRatio="735" firstSheet="2" activeTab="2"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Waiting List Modelling" sheetId="19" state="hidden" r:id="rId18"/>
    <sheet name="WL Modelling (Hide)" sheetId="20" state="hidden" r:id="rId19"/>
    <sheet name="Planning Backing (Hide)" sheetId="13" state="hidden" r:id="rId20"/>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9" i="8" l="1"/>
  <c r="C79" i="8"/>
  <c r="D79" i="8"/>
  <c r="E79" i="8"/>
  <c r="F79" i="8"/>
  <c r="G79" i="8"/>
  <c r="H79" i="8"/>
  <c r="I79" i="8"/>
  <c r="J79" i="8"/>
  <c r="K79" i="8"/>
  <c r="L79" i="8"/>
  <c r="M79" i="8"/>
  <c r="N79" i="8"/>
  <c r="O79" i="8"/>
  <c r="P79" i="8"/>
  <c r="B79" i="8"/>
  <c r="G4" i="15" l="1"/>
  <c r="G6" i="15"/>
  <c r="G7" i="15"/>
  <c r="G9" i="15"/>
  <c r="G10" i="15"/>
  <c r="G11" i="15"/>
  <c r="G12"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F4" i="15"/>
  <c r="F6" i="15"/>
  <c r="F7" i="15"/>
  <c r="F9" i="15"/>
  <c r="F10" i="15"/>
  <c r="F11" i="15"/>
  <c r="F12"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3" i="15"/>
  <c r="A75" i="8"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3" i="20"/>
  <c r="H54" i="20"/>
  <c r="G54" i="20"/>
  <c r="H53" i="20"/>
  <c r="G53" i="20"/>
  <c r="H52" i="20"/>
  <c r="G52" i="20"/>
  <c r="H51" i="20"/>
  <c r="G51" i="20"/>
  <c r="H50" i="20"/>
  <c r="G50" i="20"/>
  <c r="H49" i="20"/>
  <c r="G49" i="20"/>
  <c r="H48" i="20"/>
  <c r="G48" i="20"/>
  <c r="H47" i="20"/>
  <c r="G47" i="20"/>
  <c r="H46" i="20"/>
  <c r="G46" i="20"/>
  <c r="H45" i="20"/>
  <c r="G45" i="20"/>
  <c r="H44" i="20"/>
  <c r="G44" i="20"/>
  <c r="H43" i="20"/>
  <c r="G43" i="20"/>
  <c r="H42" i="20"/>
  <c r="G42" i="20"/>
  <c r="H41" i="20"/>
  <c r="G41" i="20"/>
  <c r="H40" i="20"/>
  <c r="G40" i="20"/>
  <c r="H39" i="20"/>
  <c r="G39" i="20"/>
  <c r="H38" i="20"/>
  <c r="G38" i="20"/>
  <c r="H37" i="20"/>
  <c r="G37" i="20"/>
  <c r="H36" i="20"/>
  <c r="G36" i="20"/>
  <c r="H35" i="20"/>
  <c r="G35" i="20"/>
  <c r="H34" i="20"/>
  <c r="G34" i="20"/>
  <c r="H33" i="20"/>
  <c r="G33" i="20"/>
  <c r="H32" i="20"/>
  <c r="G32" i="20"/>
  <c r="H31" i="20"/>
  <c r="G31" i="20"/>
  <c r="H30" i="20"/>
  <c r="G30" i="20"/>
  <c r="H29" i="20"/>
  <c r="G29" i="20"/>
  <c r="H28" i="20"/>
  <c r="G28" i="20"/>
  <c r="H27" i="20"/>
  <c r="G27" i="20"/>
  <c r="H26" i="20"/>
  <c r="G26" i="20"/>
  <c r="H25" i="20"/>
  <c r="G25" i="20"/>
  <c r="H24" i="20"/>
  <c r="G24" i="20"/>
  <c r="H23" i="20"/>
  <c r="G23" i="20"/>
  <c r="H22" i="20"/>
  <c r="G22" i="20"/>
  <c r="H21" i="20"/>
  <c r="G21" i="20"/>
  <c r="H20" i="20"/>
  <c r="G20" i="20"/>
  <c r="H19" i="20"/>
  <c r="G19" i="20"/>
  <c r="H18" i="20"/>
  <c r="G18" i="20"/>
  <c r="H17" i="20"/>
  <c r="G17" i="20"/>
  <c r="H16" i="20"/>
  <c r="G16" i="20"/>
  <c r="H15" i="20"/>
  <c r="G15" i="20"/>
  <c r="H14" i="20"/>
  <c r="G14" i="20"/>
  <c r="H13" i="20"/>
  <c r="G13" i="20"/>
  <c r="H12" i="20"/>
  <c r="G12" i="20"/>
  <c r="H11" i="20"/>
  <c r="G11" i="20"/>
  <c r="H10" i="20"/>
  <c r="G10" i="20"/>
  <c r="H9" i="20"/>
  <c r="G9" i="20"/>
  <c r="H8" i="20"/>
  <c r="G8" i="20"/>
  <c r="H7" i="20"/>
  <c r="G7" i="20"/>
  <c r="H6" i="20"/>
  <c r="G6" i="20"/>
  <c r="H5" i="20"/>
  <c r="G5" i="20"/>
  <c r="H4" i="20"/>
  <c r="G4" i="20"/>
  <c r="H3" i="20"/>
  <c r="G3" i="20"/>
  <c r="H2" i="20"/>
  <c r="G2" i="20"/>
  <c r="D7" i="19" l="1"/>
  <c r="D6" i="19"/>
  <c r="C2" i="20" l="1"/>
  <c r="B2" i="20"/>
  <c r="G7" i="6" l="1"/>
  <c r="G8" i="6"/>
  <c r="G9" i="6"/>
  <c r="G10" i="6"/>
  <c r="G11" i="6"/>
  <c r="G12" i="6"/>
  <c r="G13" i="6"/>
  <c r="G14" i="6"/>
  <c r="G15" i="6"/>
  <c r="G16" i="6"/>
  <c r="G17" i="6"/>
  <c r="G18" i="6"/>
  <c r="G19" i="6"/>
  <c r="G20" i="6"/>
  <c r="G21" i="6"/>
  <c r="G22" i="6"/>
  <c r="G23" i="6"/>
  <c r="G24" i="6"/>
  <c r="G25" i="6"/>
  <c r="G26" i="6"/>
  <c r="G27" i="6"/>
  <c r="G28" i="6"/>
  <c r="G29" i="6"/>
  <c r="G30" i="6"/>
  <c r="G6" i="6" l="1"/>
  <c r="B2" i="18" l="1"/>
  <c r="E5" i="7" l="1"/>
  <c r="AT9" i="9" l="1"/>
  <c r="W9" i="9"/>
  <c r="E62" i="12" l="1"/>
  <c r="D62" i="12"/>
  <c r="C62" i="12"/>
  <c r="B62" i="12"/>
  <c r="D7" i="8" l="1"/>
  <c r="I137" i="11" l="1"/>
  <c r="I34" i="11"/>
  <c r="D44" i="8" l="1"/>
  <c r="D6" i="8"/>
  <c r="B36" i="8" a="1"/>
  <c r="B36" i="8" s="1"/>
  <c r="B31" i="8" a="1"/>
  <c r="B31" i="8" s="1"/>
  <c r="D8" i="8"/>
  <c r="E78" i="7"/>
  <c r="A74" i="8"/>
  <c r="A73" i="8"/>
  <c r="C140" i="11" l="1"/>
  <c r="D140" i="11" s="1"/>
  <c r="C141" i="11"/>
  <c r="D141" i="11" s="1"/>
  <c r="C142" i="11"/>
  <c r="D142" i="11" s="1"/>
  <c r="C143" i="11"/>
  <c r="D143" i="11" s="1"/>
  <c r="C144" i="11"/>
  <c r="D144" i="11" s="1"/>
  <c r="C145" i="11"/>
  <c r="D145" i="11" s="1"/>
  <c r="C146" i="11"/>
  <c r="D146" i="11" s="1"/>
  <c r="C147" i="11"/>
  <c r="D147" i="11" s="1"/>
  <c r="C148" i="11"/>
  <c r="D148" i="11" s="1"/>
  <c r="C149" i="11"/>
  <c r="D149" i="11" s="1"/>
  <c r="C150" i="11"/>
  <c r="D150" i="11" s="1"/>
  <c r="C151" i="11"/>
  <c r="D151" i="11" s="1"/>
  <c r="C152" i="11"/>
  <c r="D152" i="11" s="1"/>
  <c r="C153" i="11"/>
  <c r="D153" i="11" s="1"/>
  <c r="C154" i="11"/>
  <c r="D154" i="11" s="1"/>
  <c r="C155" i="11"/>
  <c r="D155" i="11" s="1"/>
  <c r="C156" i="11"/>
  <c r="D156" i="11" s="1"/>
  <c r="C157" i="11"/>
  <c r="D157" i="11" s="1"/>
  <c r="C158" i="11"/>
  <c r="D158" i="11" s="1"/>
  <c r="C159" i="11"/>
  <c r="D159" i="11" s="1"/>
  <c r="C160" i="11"/>
  <c r="D160" i="11" s="1"/>
  <c r="C161" i="11"/>
  <c r="D161" i="11" s="1"/>
  <c r="C162" i="11"/>
  <c r="D162" i="11" s="1"/>
  <c r="C163" i="11"/>
  <c r="D163" i="11" s="1"/>
  <c r="C164" i="11"/>
  <c r="D164" i="11" s="1"/>
  <c r="C165" i="11"/>
  <c r="D165" i="11" s="1"/>
  <c r="C166" i="11"/>
  <c r="D166" i="11" s="1"/>
  <c r="C167" i="11"/>
  <c r="D167" i="11" s="1"/>
  <c r="C168" i="11"/>
  <c r="D168" i="11" s="1"/>
  <c r="C169" i="11"/>
  <c r="D169" i="11" s="1"/>
  <c r="C170" i="11"/>
  <c r="D170" i="11" s="1"/>
  <c r="C171" i="11"/>
  <c r="D171" i="11" s="1"/>
  <c r="C172" i="11"/>
  <c r="D172" i="11" s="1"/>
  <c r="C173" i="11"/>
  <c r="D173" i="11" s="1"/>
  <c r="C174" i="11"/>
  <c r="D174" i="11" s="1"/>
  <c r="C175" i="11"/>
  <c r="D175" i="11" s="1"/>
  <c r="C176" i="11"/>
  <c r="D176" i="11" s="1"/>
  <c r="C177" i="11"/>
  <c r="D177" i="11" s="1"/>
  <c r="C178" i="11"/>
  <c r="D178" i="11" s="1"/>
  <c r="C179" i="11"/>
  <c r="D179" i="11" s="1"/>
  <c r="C180" i="11"/>
  <c r="D180" i="11" s="1"/>
  <c r="C181" i="11"/>
  <c r="D181" i="11" s="1"/>
  <c r="C182" i="11"/>
  <c r="D182" i="11" s="1"/>
  <c r="C183" i="11"/>
  <c r="D183" i="11" s="1"/>
  <c r="C184" i="11"/>
  <c r="D184" i="11" s="1"/>
  <c r="C185" i="11"/>
  <c r="D185" i="11" s="1"/>
  <c r="C186" i="11"/>
  <c r="D186" i="11" s="1"/>
  <c r="C187" i="11"/>
  <c r="D187" i="11" s="1"/>
  <c r="C188" i="11"/>
  <c r="D188" i="11" s="1"/>
  <c r="C189" i="11"/>
  <c r="D189" i="11" s="1"/>
  <c r="C190" i="11"/>
  <c r="D190" i="11" s="1"/>
  <c r="C191" i="11"/>
  <c r="D191" i="11" s="1"/>
  <c r="C192" i="11"/>
  <c r="D192" i="11" s="1"/>
  <c r="C193" i="11"/>
  <c r="D193" i="11" s="1"/>
  <c r="C194" i="11"/>
  <c r="D194" i="11" s="1"/>
  <c r="C195" i="11"/>
  <c r="D195" i="11" s="1"/>
  <c r="C196" i="11"/>
  <c r="D196" i="11" s="1"/>
  <c r="C197" i="11"/>
  <c r="D197" i="11" s="1"/>
  <c r="C198" i="11"/>
  <c r="D198" i="11" s="1"/>
  <c r="C199" i="11"/>
  <c r="D199" i="11" s="1"/>
  <c r="C200" i="11"/>
  <c r="D200" i="11" s="1"/>
  <c r="C201" i="11"/>
  <c r="D201" i="11" s="1"/>
  <c r="C202" i="11"/>
  <c r="D202" i="11" s="1"/>
  <c r="C203" i="11"/>
  <c r="D203" i="11" s="1"/>
  <c r="C204" i="11"/>
  <c r="D204" i="11" s="1"/>
  <c r="C205" i="11"/>
  <c r="D205" i="11" s="1"/>
  <c r="C206" i="11"/>
  <c r="D206" i="11" s="1"/>
  <c r="C207" i="11"/>
  <c r="D207" i="11" s="1"/>
  <c r="C208" i="11"/>
  <c r="D208" i="11" s="1"/>
  <c r="C209" i="11"/>
  <c r="D209" i="11" s="1"/>
  <c r="C210" i="11"/>
  <c r="D210" i="11" s="1"/>
  <c r="C211" i="11"/>
  <c r="D211" i="11" s="1"/>
  <c r="C212" i="11"/>
  <c r="D212" i="11" s="1"/>
  <c r="C213" i="11"/>
  <c r="D213" i="11" s="1"/>
  <c r="C214" i="11"/>
  <c r="D214" i="11" s="1"/>
  <c r="C215" i="11"/>
  <c r="D215" i="11" s="1"/>
  <c r="C216" i="11"/>
  <c r="D216" i="11" s="1"/>
  <c r="C217" i="11"/>
  <c r="D217" i="11" s="1"/>
  <c r="C218" i="11"/>
  <c r="D218" i="11" s="1"/>
  <c r="C219" i="11"/>
  <c r="D219" i="11" s="1"/>
  <c r="C220" i="11"/>
  <c r="D220" i="11" s="1"/>
  <c r="C221" i="11"/>
  <c r="D221" i="11" s="1"/>
  <c r="C222" i="11"/>
  <c r="D222" i="11" s="1"/>
  <c r="C223" i="11"/>
  <c r="D223" i="11" s="1"/>
  <c r="C224" i="11"/>
  <c r="D224" i="11" s="1"/>
  <c r="C225" i="11"/>
  <c r="D225" i="11" s="1"/>
  <c r="C226" i="11"/>
  <c r="D226" i="11" s="1"/>
  <c r="C227" i="11"/>
  <c r="D227" i="11" s="1"/>
  <c r="C228" i="11"/>
  <c r="D228" i="11" s="1"/>
  <c r="C229" i="11"/>
  <c r="D229" i="11" s="1"/>
  <c r="C230" i="11"/>
  <c r="D230" i="11" s="1"/>
  <c r="C231" i="11"/>
  <c r="D231" i="11" s="1"/>
  <c r="C232" i="11"/>
  <c r="D232" i="11" s="1"/>
  <c r="C233" i="11"/>
  <c r="D233" i="11" s="1"/>
  <c r="C234" i="11"/>
  <c r="D234" i="11" s="1"/>
  <c r="C235" i="11"/>
  <c r="D235" i="11" s="1"/>
  <c r="C236" i="11"/>
  <c r="D236" i="11" s="1"/>
  <c r="C237" i="11"/>
  <c r="D237" i="11" s="1"/>
  <c r="C238" i="11"/>
  <c r="D238" i="11" s="1"/>
  <c r="C139" i="11"/>
  <c r="D139" i="11" s="1"/>
  <c r="B140" i="11"/>
  <c r="E140" i="11" s="1"/>
  <c r="B141" i="11"/>
  <c r="B142" i="11"/>
  <c r="B143" i="11"/>
  <c r="E143" i="11" s="1"/>
  <c r="B144" i="11"/>
  <c r="E144" i="1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E238" i="11" l="1"/>
  <c r="F238" i="11" s="1"/>
  <c r="E234" i="11"/>
  <c r="F234" i="11" s="1"/>
  <c r="E226" i="11"/>
  <c r="F226" i="11" s="1"/>
  <c r="E214" i="11"/>
  <c r="F214" i="11" s="1"/>
  <c r="E206" i="11"/>
  <c r="F206" i="11" s="1"/>
  <c r="E198" i="11"/>
  <c r="F198" i="11" s="1"/>
  <c r="E194" i="11"/>
  <c r="F194" i="11" s="1"/>
  <c r="E174" i="11"/>
  <c r="F174" i="11" s="1"/>
  <c r="E166" i="11"/>
  <c r="F166" i="11" s="1"/>
  <c r="E158" i="11"/>
  <c r="F158" i="11" s="1"/>
  <c r="E150" i="11"/>
  <c r="F150" i="11" s="1"/>
  <c r="E197" i="11"/>
  <c r="F197" i="11" s="1"/>
  <c r="E193" i="11"/>
  <c r="F193" i="11" s="1"/>
  <c r="E189" i="11"/>
  <c r="F189" i="11" s="1"/>
  <c r="E185" i="11"/>
  <c r="F185" i="11" s="1"/>
  <c r="E181" i="11"/>
  <c r="F181" i="11" s="1"/>
  <c r="E177" i="11"/>
  <c r="F177" i="11" s="1"/>
  <c r="E173" i="11"/>
  <c r="F173" i="11" s="1"/>
  <c r="E169" i="11"/>
  <c r="F169" i="11" s="1"/>
  <c r="E165" i="11"/>
  <c r="F165" i="11" s="1"/>
  <c r="E161" i="11"/>
  <c r="F161" i="11" s="1"/>
  <c r="E157" i="11"/>
  <c r="F157" i="11" s="1"/>
  <c r="E153" i="11"/>
  <c r="F153" i="11" s="1"/>
  <c r="E149" i="11"/>
  <c r="F149" i="11" s="1"/>
  <c r="E145" i="11"/>
  <c r="F145" i="11" s="1"/>
  <c r="E141" i="11"/>
  <c r="G141" i="11"/>
  <c r="E235" i="11"/>
  <c r="F235" i="11" s="1"/>
  <c r="E227" i="11"/>
  <c r="F227" i="11" s="1"/>
  <c r="E223" i="11"/>
  <c r="F223" i="11" s="1"/>
  <c r="E219" i="11"/>
  <c r="F219" i="11" s="1"/>
  <c r="E215" i="11"/>
  <c r="F215" i="11" s="1"/>
  <c r="E211" i="11"/>
  <c r="F211" i="11" s="1"/>
  <c r="G211" i="11"/>
  <c r="F207" i="11"/>
  <c r="E207" i="11"/>
  <c r="F203" i="11"/>
  <c r="E203" i="11"/>
  <c r="F199" i="11"/>
  <c r="E199" i="11"/>
  <c r="F195" i="11"/>
  <c r="G195" i="11"/>
  <c r="E195" i="11"/>
  <c r="E191" i="11"/>
  <c r="F191" i="11" s="1"/>
  <c r="F187" i="11"/>
  <c r="E187" i="11"/>
  <c r="E183" i="11"/>
  <c r="F183" i="11" s="1"/>
  <c r="F179" i="11"/>
  <c r="E179" i="11"/>
  <c r="E175" i="11"/>
  <c r="F175" i="11" s="1"/>
  <c r="F171" i="11"/>
  <c r="E171" i="11"/>
  <c r="E167" i="11"/>
  <c r="F167" i="11" s="1"/>
  <c r="F159" i="11"/>
  <c r="E159" i="11"/>
  <c r="E151" i="11"/>
  <c r="F151" i="11" s="1"/>
  <c r="F147" i="11"/>
  <c r="E147" i="11"/>
  <c r="E222" i="11"/>
  <c r="F222" i="11" s="1"/>
  <c r="F218" i="11"/>
  <c r="E218" i="11"/>
  <c r="E210" i="11"/>
  <c r="F210" i="11" s="1"/>
  <c r="F202" i="11"/>
  <c r="E202" i="11"/>
  <c r="E190" i="11"/>
  <c r="F190" i="11" s="1"/>
  <c r="F186" i="11"/>
  <c r="E186" i="11"/>
  <c r="E178" i="11"/>
  <c r="F178" i="11" s="1"/>
  <c r="F170" i="11"/>
  <c r="E170" i="11"/>
  <c r="E162" i="11"/>
  <c r="F162" i="11" s="1"/>
  <c r="F154" i="11"/>
  <c r="E154" i="11"/>
  <c r="E146" i="11"/>
  <c r="F146" i="11" s="1"/>
  <c r="F142" i="11"/>
  <c r="E142" i="11"/>
  <c r="E237" i="11"/>
  <c r="F237" i="11" s="1"/>
  <c r="F233" i="11"/>
  <c r="E233" i="11"/>
  <c r="E229" i="11"/>
  <c r="F229" i="11" s="1"/>
  <c r="G229" i="11"/>
  <c r="F225" i="11"/>
  <c r="E225" i="11"/>
  <c r="F221" i="11"/>
  <c r="E221" i="11"/>
  <c r="F217" i="11"/>
  <c r="E217" i="11"/>
  <c r="F213" i="11"/>
  <c r="E213" i="11"/>
  <c r="F209" i="11"/>
  <c r="E209" i="11"/>
  <c r="F205" i="11"/>
  <c r="E205" i="11"/>
  <c r="F201" i="11"/>
  <c r="E201" i="11"/>
  <c r="F236" i="11"/>
  <c r="E236" i="11"/>
  <c r="F232" i="11"/>
  <c r="E232" i="11"/>
  <c r="F228" i="11"/>
  <c r="E228" i="11"/>
  <c r="F224" i="11"/>
  <c r="E224" i="11"/>
  <c r="F220" i="11"/>
  <c r="E220" i="11"/>
  <c r="F216" i="11"/>
  <c r="E216" i="11"/>
  <c r="F212" i="11"/>
  <c r="E212" i="11"/>
  <c r="F208" i="11"/>
  <c r="E208" i="11"/>
  <c r="F204" i="11"/>
  <c r="E204" i="11"/>
  <c r="F200" i="11"/>
  <c r="E200" i="11"/>
  <c r="F196" i="11"/>
  <c r="E196" i="11"/>
  <c r="F192" i="11"/>
  <c r="E192" i="11"/>
  <c r="F188" i="11"/>
  <c r="E188" i="11"/>
  <c r="F184" i="11"/>
  <c r="E184" i="11"/>
  <c r="F180" i="11"/>
  <c r="E180" i="11"/>
  <c r="F176" i="11"/>
  <c r="E176" i="11"/>
  <c r="F172" i="11"/>
  <c r="E172" i="11"/>
  <c r="F168" i="11"/>
  <c r="E168" i="11"/>
  <c r="F164" i="11"/>
  <c r="E164" i="11"/>
  <c r="F160" i="11"/>
  <c r="E160" i="11"/>
  <c r="F156" i="11"/>
  <c r="E156" i="11"/>
  <c r="F152" i="11"/>
  <c r="E152" i="11"/>
  <c r="F148" i="11"/>
  <c r="E148" i="11"/>
  <c r="F182" i="1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D53" i="11" s="1"/>
  <c r="C54" i="11"/>
  <c r="D54" i="11" s="1"/>
  <c r="C55" i="11"/>
  <c r="D55" i="11" s="1"/>
  <c r="C56" i="11"/>
  <c r="D56" i="11" s="1"/>
  <c r="C57" i="11"/>
  <c r="D57" i="11" s="1"/>
  <c r="C58" i="11"/>
  <c r="D58" i="11" s="1"/>
  <c r="C59" i="11"/>
  <c r="D59" i="11" s="1"/>
  <c r="C60" i="11"/>
  <c r="D60" i="11" s="1"/>
  <c r="C61" i="11"/>
  <c r="D61" i="11" s="1"/>
  <c r="C62" i="11"/>
  <c r="D62" i="11" s="1"/>
  <c r="C63" i="11"/>
  <c r="D63" i="11" s="1"/>
  <c r="C64" i="11"/>
  <c r="D64" i="11" s="1"/>
  <c r="C65" i="11"/>
  <c r="D65" i="11" s="1"/>
  <c r="C66" i="11"/>
  <c r="D66" i="11" s="1"/>
  <c r="C67" i="11"/>
  <c r="D67" i="11" s="1"/>
  <c r="C68" i="11"/>
  <c r="D68" i="11" s="1"/>
  <c r="C69" i="11"/>
  <c r="D69" i="11" s="1"/>
  <c r="C70" i="11"/>
  <c r="D70" i="11" s="1"/>
  <c r="C71" i="11"/>
  <c r="D71" i="11" s="1"/>
  <c r="C72" i="11"/>
  <c r="D72" i="11" s="1"/>
  <c r="C73" i="11"/>
  <c r="D73" i="11" s="1"/>
  <c r="C74" i="11"/>
  <c r="D74" i="11" s="1"/>
  <c r="C75" i="11"/>
  <c r="D75" i="11" s="1"/>
  <c r="C76" i="11"/>
  <c r="D76" i="11" s="1"/>
  <c r="C77" i="11"/>
  <c r="D77" i="11" s="1"/>
  <c r="C78" i="11"/>
  <c r="D78" i="11" s="1"/>
  <c r="C79" i="11"/>
  <c r="D79" i="11" s="1"/>
  <c r="C80" i="11"/>
  <c r="D80" i="11" s="1"/>
  <c r="C81" i="11"/>
  <c r="D81" i="11" s="1"/>
  <c r="C82" i="11"/>
  <c r="D82" i="11" s="1"/>
  <c r="C83" i="11"/>
  <c r="D83" i="11" s="1"/>
  <c r="C84" i="11"/>
  <c r="D84" i="11" s="1"/>
  <c r="C85" i="11"/>
  <c r="D85" i="11" s="1"/>
  <c r="C86" i="11"/>
  <c r="D86" i="11" s="1"/>
  <c r="C87" i="11"/>
  <c r="D87" i="11" s="1"/>
  <c r="C88" i="11"/>
  <c r="D88" i="11" s="1"/>
  <c r="C89" i="11"/>
  <c r="D89" i="11" s="1"/>
  <c r="C90" i="11"/>
  <c r="D90" i="11" s="1"/>
  <c r="C91" i="11"/>
  <c r="D91" i="11" s="1"/>
  <c r="C92" i="11"/>
  <c r="D92" i="11" s="1"/>
  <c r="C93" i="11"/>
  <c r="D93" i="11" s="1"/>
  <c r="C94" i="11"/>
  <c r="D94" i="11" s="1"/>
  <c r="C95" i="11"/>
  <c r="D95" i="11" s="1"/>
  <c r="C96" i="11"/>
  <c r="D96" i="11" s="1"/>
  <c r="C97" i="11"/>
  <c r="D97" i="11" s="1"/>
  <c r="C98" i="11"/>
  <c r="D98" i="11" s="1"/>
  <c r="C99" i="11"/>
  <c r="D99" i="11" s="1"/>
  <c r="C100" i="11"/>
  <c r="D100" i="11" s="1"/>
  <c r="C101" i="11"/>
  <c r="D101" i="11" s="1"/>
  <c r="C102" i="11"/>
  <c r="D102" i="11" s="1"/>
  <c r="C103" i="11"/>
  <c r="D103" i="11" s="1"/>
  <c r="C104" i="11"/>
  <c r="D104" i="11" s="1"/>
  <c r="C105" i="11"/>
  <c r="D105" i="11" s="1"/>
  <c r="C106" i="11"/>
  <c r="D106" i="11" s="1"/>
  <c r="C107" i="11"/>
  <c r="D107" i="11" s="1"/>
  <c r="C108" i="11"/>
  <c r="D108" i="11" s="1"/>
  <c r="C109" i="11"/>
  <c r="D109" i="11" s="1"/>
  <c r="C110" i="11"/>
  <c r="D110" i="11" s="1"/>
  <c r="C111" i="11"/>
  <c r="D111" i="11" s="1"/>
  <c r="C112" i="11"/>
  <c r="D112" i="11" s="1"/>
  <c r="C113" i="11"/>
  <c r="D113" i="11" s="1"/>
  <c r="C114" i="11"/>
  <c r="D114" i="11" s="1"/>
  <c r="C115" i="11"/>
  <c r="D115" i="11" s="1"/>
  <c r="C116" i="11"/>
  <c r="D116" i="11" s="1"/>
  <c r="C117" i="11"/>
  <c r="D117" i="11" s="1"/>
  <c r="C118" i="11"/>
  <c r="D118" i="11" s="1"/>
  <c r="C119" i="11"/>
  <c r="D119" i="11" s="1"/>
  <c r="C120" i="11"/>
  <c r="D120" i="11" s="1"/>
  <c r="C121" i="11"/>
  <c r="D121" i="11" s="1"/>
  <c r="C122" i="11"/>
  <c r="D122" i="11" s="1"/>
  <c r="C123" i="11"/>
  <c r="D123" i="11" s="1"/>
  <c r="C124" i="11"/>
  <c r="D124" i="11" s="1"/>
  <c r="C125" i="11"/>
  <c r="D125" i="11" s="1"/>
  <c r="C126" i="11"/>
  <c r="D126" i="11" s="1"/>
  <c r="C127" i="11"/>
  <c r="D127" i="11" s="1"/>
  <c r="C128" i="11"/>
  <c r="D128" i="11" s="1"/>
  <c r="C129" i="11"/>
  <c r="D129" i="11" s="1"/>
  <c r="C130" i="11"/>
  <c r="D130" i="11" s="1"/>
  <c r="C131" i="11"/>
  <c r="D131" i="11" s="1"/>
  <c r="C132" i="11"/>
  <c r="D132" i="11" s="1"/>
  <c r="C133" i="11"/>
  <c r="D133" i="11" s="1"/>
  <c r="C134" i="11"/>
  <c r="D134" i="11" s="1"/>
  <c r="C135" i="11"/>
  <c r="D135" i="11" s="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E131" i="11" l="1"/>
  <c r="F131" i="11" s="1"/>
  <c r="E115" i="11"/>
  <c r="F115" i="11" s="1"/>
  <c r="E99" i="11"/>
  <c r="F99" i="11" s="1"/>
  <c r="E83" i="11"/>
  <c r="F83" i="11" s="1"/>
  <c r="E75" i="11"/>
  <c r="F75" i="11" s="1"/>
  <c r="E63" i="11"/>
  <c r="F63" i="11" s="1"/>
  <c r="E55" i="11"/>
  <c r="F55" i="11" s="1"/>
  <c r="E51" i="11"/>
  <c r="F51" i="11" s="1"/>
  <c r="E47" i="11"/>
  <c r="F47" i="11" s="1"/>
  <c r="E39" i="11"/>
  <c r="F39" i="11" s="1"/>
  <c r="E123" i="11"/>
  <c r="F123" i="11" s="1"/>
  <c r="E111" i="11"/>
  <c r="F111" i="11" s="1"/>
  <c r="E103" i="11"/>
  <c r="F103" i="11" s="1"/>
  <c r="E91" i="11"/>
  <c r="F91" i="11" s="1"/>
  <c r="E79" i="11"/>
  <c r="F79" i="11" s="1"/>
  <c r="E67" i="11"/>
  <c r="F67" i="11" s="1"/>
  <c r="E134" i="11"/>
  <c r="F134" i="11" s="1"/>
  <c r="E126" i="11"/>
  <c r="F126" i="11" s="1"/>
  <c r="E122" i="11"/>
  <c r="F122" i="11" s="1"/>
  <c r="E118" i="11"/>
  <c r="F118" i="11" s="1"/>
  <c r="E114" i="11"/>
  <c r="F114" i="11" s="1"/>
  <c r="E106" i="11"/>
  <c r="F106" i="11" s="1"/>
  <c r="E102" i="11"/>
  <c r="F102" i="11" s="1"/>
  <c r="E98" i="11"/>
  <c r="F98" i="11" s="1"/>
  <c r="E94" i="11"/>
  <c r="F94" i="11" s="1"/>
  <c r="E90" i="11"/>
  <c r="F90" i="11" s="1"/>
  <c r="E86" i="11"/>
  <c r="F86" i="11" s="1"/>
  <c r="E74" i="11"/>
  <c r="F74" i="11" s="1"/>
  <c r="E70" i="11"/>
  <c r="F70" i="11" s="1"/>
  <c r="E66" i="11"/>
  <c r="F66" i="11" s="1"/>
  <c r="E62" i="11"/>
  <c r="F62" i="11" s="1"/>
  <c r="E58" i="11"/>
  <c r="F58" i="11" s="1"/>
  <c r="E54" i="11"/>
  <c r="F54" i="11" s="1"/>
  <c r="E50" i="11"/>
  <c r="F50" i="11" s="1"/>
  <c r="E46" i="11"/>
  <c r="F46" i="11" s="1"/>
  <c r="E42" i="11"/>
  <c r="F42" i="11" s="1"/>
  <c r="E127" i="11"/>
  <c r="F127" i="11" s="1"/>
  <c r="E119" i="11"/>
  <c r="F119" i="11" s="1"/>
  <c r="E107" i="11"/>
  <c r="F107" i="11" s="1"/>
  <c r="E95" i="11"/>
  <c r="F95" i="11" s="1"/>
  <c r="E87" i="11"/>
  <c r="F87" i="11" s="1"/>
  <c r="E59" i="11"/>
  <c r="F59" i="11" s="1"/>
  <c r="E43" i="11"/>
  <c r="F43" i="11" s="1"/>
  <c r="E130" i="11"/>
  <c r="F130" i="11" s="1"/>
  <c r="E133" i="11"/>
  <c r="F133" i="11" s="1"/>
  <c r="E129" i="11"/>
  <c r="F129" i="11" s="1"/>
  <c r="E125" i="11"/>
  <c r="F125" i="11" s="1"/>
  <c r="E121" i="11"/>
  <c r="F121" i="11" s="1"/>
  <c r="E113" i="11"/>
  <c r="F113" i="11" s="1"/>
  <c r="E109" i="11"/>
  <c r="F109" i="11" s="1"/>
  <c r="E101" i="11"/>
  <c r="F101" i="11" s="1"/>
  <c r="E97" i="11"/>
  <c r="F97" i="11" s="1"/>
  <c r="E93" i="11"/>
  <c r="F93" i="11" s="1"/>
  <c r="E89" i="11"/>
  <c r="F89" i="11" s="1"/>
  <c r="E85" i="11"/>
  <c r="F85" i="11" s="1"/>
  <c r="E81" i="11"/>
  <c r="F81" i="11" s="1"/>
  <c r="E77" i="11"/>
  <c r="F77" i="11" s="1"/>
  <c r="E73" i="11"/>
  <c r="F73" i="11" s="1"/>
  <c r="E69" i="11"/>
  <c r="F69" i="11" s="1"/>
  <c r="E65" i="11"/>
  <c r="F65" i="11" s="1"/>
  <c r="E61" i="11"/>
  <c r="F61" i="11" s="1"/>
  <c r="E57" i="11"/>
  <c r="F57" i="11" s="1"/>
  <c r="E53" i="11"/>
  <c r="F53" i="11" s="1"/>
  <c r="E45" i="11"/>
  <c r="F45" i="11" s="1"/>
  <c r="E132" i="11"/>
  <c r="F132" i="11" s="1"/>
  <c r="E124" i="11"/>
  <c r="F124" i="11" s="1"/>
  <c r="E120" i="11"/>
  <c r="F120" i="11" s="1"/>
  <c r="E116" i="11"/>
  <c r="F116" i="11" s="1"/>
  <c r="E112" i="11"/>
  <c r="F112" i="11" s="1"/>
  <c r="E108" i="11"/>
  <c r="F108" i="11" s="1"/>
  <c r="E104" i="11"/>
  <c r="F104" i="11" s="1"/>
  <c r="E100" i="11"/>
  <c r="F100" i="11" s="1"/>
  <c r="E96" i="11"/>
  <c r="F96" i="11" s="1"/>
  <c r="E88" i="11"/>
  <c r="F88" i="11" s="1"/>
  <c r="E84" i="11"/>
  <c r="F84" i="11" s="1"/>
  <c r="E80" i="11"/>
  <c r="F80" i="11" s="1"/>
  <c r="E76" i="11"/>
  <c r="F76" i="11" s="1"/>
  <c r="E72" i="11"/>
  <c r="F72" i="11" s="1"/>
  <c r="E68" i="11"/>
  <c r="F68" i="11" s="1"/>
  <c r="E64" i="11"/>
  <c r="F64" i="11" s="1"/>
  <c r="E60" i="11"/>
  <c r="F60" i="11" s="1"/>
  <c r="E56" i="11"/>
  <c r="F56" i="11" s="1"/>
  <c r="E52" i="11"/>
  <c r="F52" i="11" s="1"/>
  <c r="E48" i="11"/>
  <c r="F48" i="11" s="1"/>
  <c r="E44" i="11"/>
  <c r="F44" i="11" s="1"/>
  <c r="E40" i="11"/>
  <c r="F40" i="11" s="1"/>
  <c r="F135" i="11"/>
  <c r="F117" i="11"/>
  <c r="F49" i="11"/>
  <c r="F105" i="11"/>
  <c r="F71" i="11"/>
  <c r="F92" i="11"/>
  <c r="F110" i="11"/>
  <c r="F82" i="11"/>
  <c r="F78" i="11"/>
  <c r="F128" i="11"/>
  <c r="F41"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I62" i="15" s="1"/>
  <c r="C63" i="15"/>
  <c r="D63" i="15"/>
  <c r="C64" i="15"/>
  <c r="D64" i="15"/>
  <c r="C65" i="15"/>
  <c r="D65" i="15"/>
  <c r="C66" i="15"/>
  <c r="D66" i="15"/>
  <c r="C67" i="15"/>
  <c r="D67" i="15"/>
  <c r="C68" i="15"/>
  <c r="D68" i="15"/>
  <c r="C69" i="15"/>
  <c r="D69" i="15"/>
  <c r="C70" i="15"/>
  <c r="D70" i="15"/>
  <c r="C71" i="15"/>
  <c r="D71" i="15"/>
  <c r="C72" i="15"/>
  <c r="D72" i="15"/>
  <c r="H72" i="15" s="1"/>
  <c r="C73" i="15"/>
  <c r="D73" i="15"/>
  <c r="C74" i="15"/>
  <c r="D74" i="15"/>
  <c r="C75" i="15"/>
  <c r="D75" i="15"/>
  <c r="C76" i="15"/>
  <c r="D76" i="15"/>
  <c r="C77" i="15"/>
  <c r="D77" i="15"/>
  <c r="I7" i="15" l="1"/>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43" i="11" l="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B13" i="5"/>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L6" i="5"/>
  <c r="A22" i="2"/>
  <c r="W14" i="5" l="1" a="1"/>
  <c r="W14"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K13" i="5"/>
  <c r="A23" i="2"/>
  <c r="W15" i="5" l="1" a="1"/>
  <c r="W15" i="5" s="1"/>
  <c r="Y15" i="5" a="1"/>
  <c r="Y15" i="5" s="1"/>
  <c r="H5" i="14"/>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Y16" i="5" l="1" a="1"/>
  <c r="Y16" i="5" s="1"/>
  <c r="W16" i="5" a="1"/>
  <c r="W16" i="5" s="1"/>
  <c r="AK15" i="5" s="1"/>
  <c r="U17" i="5"/>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25" i="2"/>
  <c r="W17" i="5" l="1"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W18" i="5" l="1" a="1"/>
  <c r="W18" i="5" s="1"/>
  <c r="AK17" i="5" s="1"/>
  <c r="Y18" i="5" a="1"/>
  <c r="Y18" i="5" s="1"/>
  <c r="U19" i="5"/>
  <c r="D20" i="5"/>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Y21" i="5" a="1"/>
  <c r="Y21" i="5" s="1"/>
  <c r="U22" i="5"/>
  <c r="D28" i="2"/>
  <c r="C23" i="5" s="1"/>
  <c r="E29" i="2"/>
  <c r="D24" i="5" s="1"/>
  <c r="C29" i="2"/>
  <c r="H23" i="5"/>
  <c r="F23" i="5"/>
  <c r="P23" i="5"/>
  <c r="Q23" i="5"/>
  <c r="N23" i="5"/>
  <c r="I23" i="5"/>
  <c r="S23" i="5"/>
  <c r="J23" i="5"/>
  <c r="M23" i="5"/>
  <c r="K23" i="5"/>
  <c r="L23" i="5"/>
  <c r="T23" i="5"/>
  <c r="R23" i="5"/>
  <c r="O23" i="5"/>
  <c r="G23" i="5"/>
  <c r="AK20"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Y40" i="5" a="1"/>
  <c r="Y40" i="5" s="1"/>
  <c r="U41" i="5"/>
  <c r="D42" i="5"/>
  <c r="E42" i="5" s="1"/>
  <c r="E48" i="2"/>
  <c r="D48" i="2" s="1"/>
  <c r="C43" i="5" s="1"/>
  <c r="C48" i="2"/>
  <c r="B43" i="5" s="1"/>
  <c r="H42" i="5"/>
  <c r="F42" i="5"/>
  <c r="P42" i="5"/>
  <c r="I42" i="5"/>
  <c r="Q42" i="5"/>
  <c r="S42" i="5"/>
  <c r="N42" i="5"/>
  <c r="K42" i="5"/>
  <c r="J42" i="5"/>
  <c r="M42" i="5"/>
  <c r="G42" i="5"/>
  <c r="L42" i="5"/>
  <c r="T42" i="5"/>
  <c r="R42" i="5"/>
  <c r="O42" i="5"/>
  <c r="AK39"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W226" i="5" l="1" a="1"/>
  <c r="W226" i="5" s="1"/>
  <c r="W142" i="5" a="1"/>
  <c r="W142" i="5" s="1"/>
  <c r="Y142" i="5" a="1"/>
  <c r="Y142" i="5" s="1"/>
  <c r="U90" i="5"/>
  <c r="W74" i="5" a="1"/>
  <c r="W74" i="5" s="1"/>
  <c r="Y74" i="5" a="1"/>
  <c r="Y74" i="5" s="1"/>
  <c r="W177" i="5" a="1"/>
  <c r="W177" i="5" s="1"/>
  <c r="U129" i="5"/>
  <c r="W103" i="5" a="1"/>
  <c r="W103" i="5" s="1"/>
  <c r="Y103" i="5" a="1"/>
  <c r="Y103" i="5" s="1"/>
  <c r="W145" i="5" a="1"/>
  <c r="W145" i="5" s="1"/>
  <c r="W135" i="5" a="1"/>
  <c r="W135" i="5" s="1"/>
  <c r="Y135" i="5" a="1"/>
  <c r="Y13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AK73" i="5"/>
  <c r="Y218" i="5" l="1"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AK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AK105" i="5" s="1"/>
  <c r="W95" i="5" a="1"/>
  <c r="W95" i="5" s="1"/>
  <c r="Y95" i="5" a="1"/>
  <c r="Y95" i="5" s="1"/>
  <c r="Y160" i="5" a="1"/>
  <c r="Y160" i="5" s="1"/>
  <c r="W160" i="5" a="1"/>
  <c r="W160" i="5" s="1"/>
  <c r="AK159" i="5" s="1"/>
  <c r="W190" i="5" a="1"/>
  <c r="W190" i="5" s="1"/>
  <c r="Y190" i="5" a="1"/>
  <c r="Y190" i="5" s="1"/>
  <c r="W252" i="5" a="1"/>
  <c r="W252" i="5" s="1"/>
  <c r="Y252" i="5" a="1"/>
  <c r="Y252" i="5" s="1"/>
  <c r="W118" i="5" a="1"/>
  <c r="W118" i="5" s="1"/>
  <c r="Y118" i="5" a="1"/>
  <c r="Y118" i="5" s="1"/>
  <c r="Y185" i="5" a="1"/>
  <c r="Y185" i="5" s="1"/>
  <c r="W185" i="5" a="1"/>
  <c r="W185" i="5" s="1"/>
  <c r="AK185" i="5" s="1"/>
  <c r="W175" i="5" a="1"/>
  <c r="W175" i="5" s="1"/>
  <c r="Y175" i="5" a="1"/>
  <c r="Y175" i="5" s="1"/>
  <c r="Y202" i="5" a="1"/>
  <c r="Y202" i="5" s="1"/>
  <c r="W202" i="5" a="1"/>
  <c r="W202" i="5" s="1"/>
  <c r="AM202" i="5" s="1"/>
  <c r="Y127" i="5" a="1"/>
  <c r="Y127" i="5" s="1"/>
  <c r="W127" i="5" a="1"/>
  <c r="W127" i="5" s="1"/>
  <c r="Y152" i="5" a="1"/>
  <c r="Y152" i="5" s="1"/>
  <c r="W152" i="5" a="1"/>
  <c r="W152" i="5" s="1"/>
  <c r="AM152" i="5" s="1"/>
  <c r="Y133" i="5" a="1"/>
  <c r="Y133" i="5" s="1"/>
  <c r="W133" i="5" a="1"/>
  <c r="W133" i="5" s="1"/>
  <c r="Y123" i="5" a="1"/>
  <c r="Y123" i="5" s="1"/>
  <c r="W123" i="5" a="1"/>
  <c r="W123" i="5" s="1"/>
  <c r="AK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Y253" i="5" a="1"/>
  <c r="Y253" i="5" s="1"/>
  <c r="Y107" i="5" a="1"/>
  <c r="Y107" i="5" s="1"/>
  <c r="W107" i="5" a="1"/>
  <c r="W107" i="5" s="1"/>
  <c r="Y187" i="5" a="1"/>
  <c r="Y187" i="5" s="1"/>
  <c r="W187" i="5" a="1"/>
  <c r="W187" i="5" s="1"/>
  <c r="AK187" i="5" s="1"/>
  <c r="W96" i="5" a="1"/>
  <c r="W96" i="5" s="1"/>
  <c r="Y96" i="5" a="1"/>
  <c r="Y96" i="5" s="1"/>
  <c r="Y136" i="5" a="1"/>
  <c r="Y136" i="5" s="1"/>
  <c r="W136" i="5" a="1"/>
  <c r="W136" i="5" s="1"/>
  <c r="AK136" i="5" s="1"/>
  <c r="Y112" i="5" a="1"/>
  <c r="Y112" i="5" s="1"/>
  <c r="W112" i="5" a="1"/>
  <c r="W112" i="5" s="1"/>
  <c r="Y167" i="5" a="1"/>
  <c r="Y167" i="5" s="1"/>
  <c r="W167" i="5" a="1"/>
  <c r="W167" i="5" s="1"/>
  <c r="AK167" i="5" s="1"/>
  <c r="W188" i="5" a="1"/>
  <c r="W188" i="5" s="1"/>
  <c r="Y188" i="5" a="1"/>
  <c r="Y188" i="5" s="1"/>
  <c r="W230" i="5" a="1"/>
  <c r="W230" i="5" s="1"/>
  <c r="Y230" i="5" a="1"/>
  <c r="Y230" i="5" s="1"/>
  <c r="W261" i="5" a="1"/>
  <c r="W261" i="5" s="1"/>
  <c r="Y261" i="5" a="1"/>
  <c r="Y261" i="5" s="1"/>
  <c r="Y195" i="5" a="1"/>
  <c r="Y195" i="5" s="1"/>
  <c r="W195" i="5" a="1"/>
  <c r="W195" i="5" s="1"/>
  <c r="AK194" i="5" s="1"/>
  <c r="W122" i="5" a="1"/>
  <c r="W122" i="5" s="1"/>
  <c r="Y122" i="5" a="1"/>
  <c r="Y122" i="5" s="1"/>
  <c r="Y157" i="5" a="1"/>
  <c r="Y157" i="5" s="1"/>
  <c r="W157" i="5" a="1"/>
  <c r="W157" i="5" s="1"/>
  <c r="AK156"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Y146" i="5" a="1"/>
  <c r="Y146" i="5" s="1"/>
  <c r="W221" i="5" a="1"/>
  <c r="W221" i="5" s="1"/>
  <c r="Y221" i="5" a="1"/>
  <c r="Y221" i="5" s="1"/>
  <c r="Y174" i="5" a="1"/>
  <c r="Y174" i="5" s="1"/>
  <c r="W174" i="5" a="1"/>
  <c r="W174" i="5" s="1"/>
  <c r="AK173" i="5" s="1"/>
  <c r="W189" i="5" a="1"/>
  <c r="W189" i="5" s="1"/>
  <c r="Y189" i="5" a="1"/>
  <c r="Y189" i="5" s="1"/>
  <c r="Y248" i="5" a="1"/>
  <c r="Y248" i="5" s="1"/>
  <c r="W248" i="5" a="1"/>
  <c r="W248" i="5" s="1"/>
  <c r="AK247"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AK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AK93" i="5" s="1"/>
  <c r="Y241" i="5" a="1"/>
  <c r="Y241" i="5" s="1"/>
  <c r="W241" i="5" a="1"/>
  <c r="W241" i="5" s="1"/>
  <c r="W198" i="5" a="1"/>
  <c r="W198" i="5" s="1"/>
  <c r="Y198" i="5" a="1"/>
  <c r="Y198" i="5" s="1"/>
  <c r="W77" i="5" a="1"/>
  <c r="W77" i="5" s="1"/>
  <c r="Y77" i="5" a="1"/>
  <c r="Y77" i="5" s="1"/>
  <c r="W104" i="5" a="1"/>
  <c r="W104"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AK254" i="5" s="1"/>
  <c r="W166" i="5" a="1"/>
  <c r="W166" i="5" s="1"/>
  <c r="Y166" i="5" a="1"/>
  <c r="Y166" i="5" s="1"/>
  <c r="Y199" i="5" a="1"/>
  <c r="Y199" i="5" s="1"/>
  <c r="W199" i="5" a="1"/>
  <c r="W199" i="5" s="1"/>
  <c r="AK199" i="5" s="1"/>
  <c r="Y227" i="5" a="1"/>
  <c r="Y227" i="5" s="1"/>
  <c r="W227" i="5" a="1"/>
  <c r="W227"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AK206" i="5" s="1"/>
  <c r="W263" i="5" a="1"/>
  <c r="W263" i="5" s="1"/>
  <c r="Y263" i="5" a="1"/>
  <c r="Y263" i="5" s="1"/>
  <c r="Y84" i="5" a="1"/>
  <c r="Y84" i="5" s="1"/>
  <c r="W84" i="5" a="1"/>
  <c r="W84" i="5" s="1"/>
  <c r="AK84" i="5" s="1"/>
  <c r="Y147" i="5" a="1"/>
  <c r="Y147" i="5" s="1"/>
  <c r="W147" i="5" a="1"/>
  <c r="W147" i="5" s="1"/>
  <c r="Y126" i="5" a="1"/>
  <c r="Y126" i="5" s="1"/>
  <c r="W126" i="5" a="1"/>
  <c r="W126" i="5" s="1"/>
  <c r="AK126" i="5" s="1"/>
  <c r="Y85" i="5" a="1"/>
  <c r="Y85" i="5" s="1"/>
  <c r="W85" i="5" a="1"/>
  <c r="W85" i="5" s="1"/>
  <c r="W249" i="5" a="1"/>
  <c r="W249" i="5" s="1"/>
  <c r="Y249" i="5" a="1"/>
  <c r="Y249" i="5" s="1"/>
  <c r="Y192" i="5" a="1"/>
  <c r="Y192" i="5" s="1"/>
  <c r="W192" i="5" a="1"/>
  <c r="W192" i="5" s="1"/>
  <c r="W141" i="5" a="1"/>
  <c r="W141" i="5" s="1"/>
  <c r="Y141" i="5" a="1"/>
  <c r="Y141" i="5" s="1"/>
  <c r="W225" i="5" a="1"/>
  <c r="W225" i="5" s="1"/>
  <c r="Y225" i="5" a="1"/>
  <c r="Y225" i="5" s="1"/>
  <c r="W262" i="5" a="1"/>
  <c r="W262" i="5" s="1"/>
  <c r="Y262" i="5" a="1"/>
  <c r="Y262" i="5" s="1"/>
  <c r="W217" i="5" a="1"/>
  <c r="W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Y119" i="5" a="1"/>
  <c r="Y119" i="5" s="1"/>
  <c r="W173" i="5" a="1"/>
  <c r="W173" i="5" s="1"/>
  <c r="Y173" i="5" a="1"/>
  <c r="Y173" i="5" s="1"/>
  <c r="Y109" i="5" a="1"/>
  <c r="Y109" i="5" s="1"/>
  <c r="W109" i="5" a="1"/>
  <c r="W109" i="5" s="1"/>
  <c r="W78" i="5" a="1"/>
  <c r="W78" i="5" s="1"/>
  <c r="Y78" i="5" a="1"/>
  <c r="Y78" i="5" s="1"/>
  <c r="W134" i="5" a="1"/>
  <c r="W134" i="5" s="1"/>
  <c r="Y134" i="5" a="1"/>
  <c r="Y134" i="5" s="1"/>
  <c r="Y144" i="5" a="1"/>
  <c r="Y144" i="5" s="1"/>
  <c r="W144" i="5" a="1"/>
  <c r="W144" i="5" s="1"/>
  <c r="AK144" i="5" s="1"/>
  <c r="W155" i="5" a="1"/>
  <c r="W155" i="5" s="1"/>
  <c r="Y155" i="5" a="1"/>
  <c r="Y155" i="5" s="1"/>
  <c r="W76" i="5" a="1"/>
  <c r="W76" i="5" s="1"/>
  <c r="Y76" i="5" a="1"/>
  <c r="Y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X232" i="5"/>
  <c r="AM232" i="5" s="1"/>
  <c r="X156" i="5"/>
  <c r="X69" i="5"/>
  <c r="X162" i="5"/>
  <c r="X140" i="5"/>
  <c r="X195" i="5"/>
  <c r="X215" i="5"/>
  <c r="X68" i="5"/>
  <c r="X253" i="5"/>
  <c r="X177" i="5"/>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X15" i="5"/>
  <c r="X53" i="5"/>
  <c r="X198" i="5"/>
  <c r="X52" i="5"/>
  <c r="X73" i="5"/>
  <c r="X235" i="5"/>
  <c r="X127" i="5"/>
  <c r="X239" i="5"/>
  <c r="X84" i="5"/>
  <c r="X7" i="5"/>
  <c r="X149" i="5"/>
  <c r="X34" i="5"/>
  <c r="X23" i="5"/>
  <c r="X6" i="5"/>
  <c r="X38" i="5"/>
  <c r="X224" i="5"/>
  <c r="X80" i="5"/>
  <c r="X212" i="5"/>
  <c r="X220" i="5"/>
  <c r="X181" i="5"/>
  <c r="X17" i="5"/>
  <c r="X42" i="5"/>
  <c r="X74" i="5"/>
  <c r="X192" i="5"/>
  <c r="X50" i="5"/>
  <c r="X252" i="5"/>
  <c r="AM252" i="5" s="1"/>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AM246" i="5" s="1"/>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AM182" i="5" s="1"/>
  <c r="X241" i="5"/>
  <c r="X262" i="5"/>
  <c r="X35" i="5"/>
  <c r="X226" i="5"/>
  <c r="X66" i="5"/>
  <c r="X166" i="5"/>
  <c r="X259" i="5"/>
  <c r="W100" i="5" a="1"/>
  <c r="W100" i="5" s="1"/>
  <c r="Y100" i="5" a="1"/>
  <c r="Y100" i="5" s="1"/>
  <c r="Y191" i="5" a="1"/>
  <c r="Y191" i="5" s="1"/>
  <c r="W191" i="5" a="1"/>
  <c r="W191" i="5" s="1"/>
  <c r="W258" i="5" a="1"/>
  <c r="W258" i="5" s="1"/>
  <c r="Y258" i="5" a="1"/>
  <c r="Y258" i="5" s="1"/>
  <c r="W209" i="5" a="1"/>
  <c r="W209" i="5" s="1"/>
  <c r="Y209" i="5" a="1"/>
  <c r="Y209" i="5" s="1"/>
  <c r="W165" i="5" a="1"/>
  <c r="W165" i="5" s="1"/>
  <c r="AK165" i="5" s="1"/>
  <c r="Y165" i="5" a="1"/>
  <c r="Y165" i="5" s="1"/>
  <c r="W137" i="5" a="1"/>
  <c r="W137" i="5" s="1"/>
  <c r="Y137" i="5" a="1"/>
  <c r="Y137" i="5" s="1"/>
  <c r="W231" i="5" a="1"/>
  <c r="W231" i="5" s="1"/>
  <c r="AM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AK119" i="5" s="1"/>
  <c r="Y120" i="5" a="1"/>
  <c r="Y120" i="5" s="1"/>
  <c r="W130" i="5" a="1"/>
  <c r="W130" i="5" s="1"/>
  <c r="Y130" i="5" a="1"/>
  <c r="Y130" i="5" s="1"/>
  <c r="W260" i="5" a="1"/>
  <c r="W260" i="5" s="1"/>
  <c r="AK260" i="5" s="1"/>
  <c r="Y260" i="5" a="1"/>
  <c r="Y260" i="5" s="1"/>
  <c r="W168" i="5" a="1"/>
  <c r="W168" i="5" s="1"/>
  <c r="Y168" i="5" a="1"/>
  <c r="Y168" i="5" s="1"/>
  <c r="W197" i="5" a="1"/>
  <c r="W197" i="5" s="1"/>
  <c r="AK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Y210" i="5" a="1"/>
  <c r="Y210" i="5" s="1"/>
  <c r="W158" i="5" a="1"/>
  <c r="W158" i="5" s="1"/>
  <c r="Y158" i="5" a="1"/>
  <c r="Y158" i="5" s="1"/>
  <c r="W156" i="5" a="1"/>
  <c r="W156" i="5" s="1"/>
  <c r="Y156" i="5" a="1"/>
  <c r="Y156" i="5" s="1"/>
  <c r="Y81" i="5" a="1"/>
  <c r="Y81" i="5" s="1"/>
  <c r="W81" i="5" a="1"/>
  <c r="W81" i="5" s="1"/>
  <c r="AK80" i="5" s="1"/>
  <c r="Y206" i="5" a="1"/>
  <c r="Y206" i="5" s="1"/>
  <c r="W206" i="5" a="1"/>
  <c r="W206" i="5" s="1"/>
  <c r="W169" i="5" a="1"/>
  <c r="W169" i="5" s="1"/>
  <c r="Y169" i="5" a="1"/>
  <c r="Y169" i="5" s="1"/>
  <c r="Y110" i="5" a="1"/>
  <c r="Y110" i="5" s="1"/>
  <c r="W110" i="5" a="1"/>
  <c r="W110" i="5" s="1"/>
  <c r="AM110" i="5" s="1"/>
  <c r="W116" i="5" a="1"/>
  <c r="W116" i="5" s="1"/>
  <c r="Y116" i="5" a="1"/>
  <c r="Y116" i="5" s="1"/>
  <c r="Y243" i="5" a="1"/>
  <c r="Y243" i="5" s="1"/>
  <c r="W243" i="5" a="1"/>
  <c r="W243" i="5" s="1"/>
  <c r="AM243" i="5" s="1"/>
  <c r="Y99" i="5" a="1"/>
  <c r="Y99" i="5" s="1"/>
  <c r="W99" i="5" a="1"/>
  <c r="W99"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Y102" i="5" a="1"/>
  <c r="Y102" i="5" s="1"/>
  <c r="W101" i="5" a="1"/>
  <c r="W101" i="5" s="1"/>
  <c r="Y101" i="5" a="1"/>
  <c r="Y101" i="5" s="1"/>
  <c r="Y140" i="5" a="1"/>
  <c r="Y140" i="5" s="1"/>
  <c r="W140" i="5" a="1"/>
  <c r="W140" i="5" s="1"/>
  <c r="W215" i="5" a="1"/>
  <c r="W215" i="5" s="1"/>
  <c r="AK214" i="5" s="1"/>
  <c r="Y215" i="5" a="1"/>
  <c r="Y215" i="5" s="1"/>
  <c r="W108" i="5" a="1"/>
  <c r="W108" i="5" s="1"/>
  <c r="Y108" i="5" a="1"/>
  <c r="Y108" i="5" s="1"/>
  <c r="W216" i="5" a="1"/>
  <c r="W216" i="5" s="1"/>
  <c r="AK216" i="5" s="1"/>
  <c r="Y216" i="5" a="1"/>
  <c r="Y216" i="5" s="1"/>
  <c r="Y212" i="5" a="1"/>
  <c r="Y212" i="5" s="1"/>
  <c r="W212" i="5" a="1"/>
  <c r="W212" i="5" s="1"/>
  <c r="W256" i="5" a="1"/>
  <c r="W256" i="5" s="1"/>
  <c r="Y256" i="5" a="1"/>
  <c r="Y256" i="5" s="1"/>
  <c r="W208" i="5" a="1"/>
  <c r="W208" i="5" s="1"/>
  <c r="Y208" i="5" a="1"/>
  <c r="Y208" i="5" s="1"/>
  <c r="Y145" i="5" a="1"/>
  <c r="Y145" i="5" s="1"/>
  <c r="Y177" i="5" a="1"/>
  <c r="Y177" i="5" s="1"/>
  <c r="W90" i="5" a="1"/>
  <c r="W90" i="5" s="1"/>
  <c r="Y90" i="5" a="1"/>
  <c r="Y90" i="5" s="1"/>
  <c r="U75" i="5"/>
  <c r="AK233" i="5"/>
  <c r="AM166" i="5"/>
  <c r="AM148" i="5"/>
  <c r="AM245" i="5"/>
  <c r="AM138" i="5"/>
  <c r="AM253" i="5"/>
  <c r="AM259" i="5"/>
  <c r="B14" i="7"/>
  <c r="B15" i="12" s="1"/>
  <c r="B11" i="7"/>
  <c r="B12" i="12" s="1"/>
  <c r="B15" i="7"/>
  <c r="B16" i="12" s="1"/>
  <c r="B8" i="7"/>
  <c r="B9" i="12" s="1"/>
  <c r="AM181" i="5"/>
  <c r="B7" i="7"/>
  <c r="F13" i="15" s="1"/>
  <c r="AM199" i="5"/>
  <c r="B9" i="7"/>
  <c r="B10" i="12" s="1"/>
  <c r="AM122" i="5"/>
  <c r="AM150" i="5"/>
  <c r="AM212" i="5"/>
  <c r="AM237" i="5"/>
  <c r="AM224" i="5"/>
  <c r="AM200" i="5"/>
  <c r="AM82" i="5"/>
  <c r="AM190" i="5"/>
  <c r="AM177" i="5"/>
  <c r="AM153" i="5"/>
  <c r="AM222" i="5"/>
  <c r="AM129" i="5"/>
  <c r="B12" i="7"/>
  <c r="B13" i="12" s="1"/>
  <c r="AM127" i="5"/>
  <c r="AM263" i="5"/>
  <c r="AN263" i="5" s="1"/>
  <c r="B18" i="7"/>
  <c r="B19" i="12" s="1"/>
  <c r="R3" i="3" a="1"/>
  <c r="R3" i="3" s="1"/>
  <c r="AM236" i="5"/>
  <c r="AM118" i="5"/>
  <c r="AM169" i="5"/>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9" i="5"/>
  <c r="AK90" i="5"/>
  <c r="AK85" i="5"/>
  <c r="AK111" i="5"/>
  <c r="AK154" i="5"/>
  <c r="AK106" i="5"/>
  <c r="AK193" i="5"/>
  <c r="AK202" i="5"/>
  <c r="AK107" i="5"/>
  <c r="AK238" i="5"/>
  <c r="AK179" i="5"/>
  <c r="AK108" i="5"/>
  <c r="AK86" i="5"/>
  <c r="AK122" i="5"/>
  <c r="AK175" i="5"/>
  <c r="AK241" i="5"/>
  <c r="AK250" i="5"/>
  <c r="AK237" i="5"/>
  <c r="AL68" i="5"/>
  <c r="AK97" i="5"/>
  <c r="AK79" i="5"/>
  <c r="AK243" i="5"/>
  <c r="AK142" i="5"/>
  <c r="AK140" i="5"/>
  <c r="AK148" i="5"/>
  <c r="AK147" i="5"/>
  <c r="AK98" i="5"/>
  <c r="AK203" i="5"/>
  <c r="AK102" i="5"/>
  <c r="AK116" i="5"/>
  <c r="AK204" i="5"/>
  <c r="AK190" i="5"/>
  <c r="AK258" i="5"/>
  <c r="AK195" i="5"/>
  <c r="AK176" i="5"/>
  <c r="AK104" i="5"/>
  <c r="AK88" i="5"/>
  <c r="AK87" i="5"/>
  <c r="AK160" i="5"/>
  <c r="AK222" i="5"/>
  <c r="AK133" i="5"/>
  <c r="AK134" i="5"/>
  <c r="AK221" i="5"/>
  <c r="AK224" i="5"/>
  <c r="AK151" i="5"/>
  <c r="AK228" i="5"/>
  <c r="AK78" i="5"/>
  <c r="AK76" i="5"/>
  <c r="AK113" i="5"/>
  <c r="AK92" i="5"/>
  <c r="AK212" i="5"/>
  <c r="AK145" i="5"/>
  <c r="AK171" i="5"/>
  <c r="AK96" i="5"/>
  <c r="AK205" i="5"/>
  <c r="AK114" i="5"/>
  <c r="AK217" i="5"/>
  <c r="AK115" i="5"/>
  <c r="AK244" i="5"/>
  <c r="AK213" i="5"/>
  <c r="AK103" i="5"/>
  <c r="AK209" i="5"/>
  <c r="AK208" i="5"/>
  <c r="AK251" i="5"/>
  <c r="AK152" i="5"/>
  <c r="AK232" i="5"/>
  <c r="AK82" i="5"/>
  <c r="AK225" i="5"/>
  <c r="AK77" i="5"/>
  <c r="AK153" i="5"/>
  <c r="AK188" i="5"/>
  <c r="AK242" i="5"/>
  <c r="AK83" i="5"/>
  <c r="AK236" i="5"/>
  <c r="AK191" i="5"/>
  <c r="AK210" i="5"/>
  <c r="AK150" i="5"/>
  <c r="AK200" i="5"/>
  <c r="AK249" i="5"/>
  <c r="AK128" i="5"/>
  <c r="AK245" i="5"/>
  <c r="AK261" i="5"/>
  <c r="AK124" i="5"/>
  <c r="AK226" i="5"/>
  <c r="AK182" i="5"/>
  <c r="AK125" i="5"/>
  <c r="AK149" i="5"/>
  <c r="AK263" i="5"/>
  <c r="AL263" i="5" s="1"/>
  <c r="AK262" i="5"/>
  <c r="AK132" i="5"/>
  <c r="AK172" i="5"/>
  <c r="AK117" i="5"/>
  <c r="AK198" i="5"/>
  <c r="AK183" i="5"/>
  <c r="AK146" i="5"/>
  <c r="AK127" i="5"/>
  <c r="AK223" i="5"/>
  <c r="AK177" i="5"/>
  <c r="AK95" i="5"/>
  <c r="AK118" i="5"/>
  <c r="AK192" i="5"/>
  <c r="AK180" i="5"/>
  <c r="AK181" i="5"/>
  <c r="AK129" i="5"/>
  <c r="AK137" i="5"/>
  <c r="AK130" i="5"/>
  <c r="AK211" i="5"/>
  <c r="AK227" i="5"/>
  <c r="AK91" i="5"/>
  <c r="AK189" i="5"/>
  <c r="AK141" i="5"/>
  <c r="AK112" i="5"/>
  <c r="AK252" i="5"/>
  <c r="AK220" i="5"/>
  <c r="AK155" i="5"/>
  <c r="AK218" i="5" l="1"/>
  <c r="AK186" i="5"/>
  <c r="AK174" i="5"/>
  <c r="B6" i="12"/>
  <c r="F3" i="15"/>
  <c r="F5" i="15"/>
  <c r="AM94" i="5"/>
  <c r="AM167" i="5"/>
  <c r="AK255" i="5"/>
  <c r="AK101" i="5"/>
  <c r="AM139" i="5"/>
  <c r="AK169" i="5"/>
  <c r="AL167" i="5" s="1"/>
  <c r="AK157" i="5"/>
  <c r="AK257" i="5"/>
  <c r="AK184" i="5"/>
  <c r="AK135" i="5"/>
  <c r="AL130" i="5" s="1"/>
  <c r="AK166" i="5"/>
  <c r="AK201" i="5"/>
  <c r="AK94" i="5"/>
  <c r="AM248" i="5"/>
  <c r="AM254" i="5"/>
  <c r="AK207" i="5"/>
  <c r="AK248" i="5"/>
  <c r="AK259" i="5"/>
  <c r="AL256" i="5" s="1"/>
  <c r="AK100" i="5"/>
  <c r="AM131" i="5"/>
  <c r="AM158" i="5"/>
  <c r="AK99" i="5"/>
  <c r="AL96" i="5" s="1"/>
  <c r="AK256" i="5"/>
  <c r="AK168" i="5"/>
  <c r="AK231" i="5"/>
  <c r="AK139" i="5"/>
  <c r="AK161" i="5"/>
  <c r="AK109" i="5"/>
  <c r="AK110" i="5"/>
  <c r="AK229" i="5"/>
  <c r="AL224" i="5" s="1"/>
  <c r="AK81" i="5"/>
  <c r="AK196" i="5"/>
  <c r="AK121" i="5"/>
  <c r="AL117" i="5" s="1"/>
  <c r="AK215" i="5"/>
  <c r="AL214" i="5" s="1"/>
  <c r="AK143" i="5"/>
  <c r="AK240" i="5"/>
  <c r="AK158" i="5"/>
  <c r="AL156" i="5" s="1"/>
  <c r="AK164" i="5"/>
  <c r="AL162" i="5" s="1"/>
  <c r="AM258" i="5"/>
  <c r="AM240" i="5"/>
  <c r="Y75" i="5" a="1"/>
  <c r="Y75" i="5" s="1"/>
  <c r="W75" i="5" a="1"/>
  <c r="W75" i="5" s="1"/>
  <c r="AM75" i="5" s="1"/>
  <c r="AK230" i="5"/>
  <c r="AK235" i="5"/>
  <c r="AK138" i="5"/>
  <c r="H8" i="15"/>
  <c r="N3" i="7" s="1"/>
  <c r="N55" i="7" s="1"/>
  <c r="B7" i="12"/>
  <c r="H13" i="15"/>
  <c r="T3" i="7" s="1"/>
  <c r="T27" i="7" s="1"/>
  <c r="B8" i="12"/>
  <c r="E6" i="7"/>
  <c r="E7" i="7" s="1"/>
  <c r="I5" i="13"/>
  <c r="A5" i="10"/>
  <c r="A3" i="20" s="1"/>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L120" i="5"/>
  <c r="AL230" i="5"/>
  <c r="AM140" i="5"/>
  <c r="AL91" i="5"/>
  <c r="AL255" i="5"/>
  <c r="AL220" i="5"/>
  <c r="AL112" i="5"/>
  <c r="AL168" i="5"/>
  <c r="AL128" i="5"/>
  <c r="AL199" i="5"/>
  <c r="AL77" i="5"/>
  <c r="AL244" i="5"/>
  <c r="AL155" i="5"/>
  <c r="AL177" i="5"/>
  <c r="AL127" i="5"/>
  <c r="AL146" i="5"/>
  <c r="AL185" i="5"/>
  <c r="AL152" i="5"/>
  <c r="AL208" i="5"/>
  <c r="AL126" i="5"/>
  <c r="AL254" i="5"/>
  <c r="AL100" i="5"/>
  <c r="AL83" i="5"/>
  <c r="AL104" i="5"/>
  <c r="AM113" i="5"/>
  <c r="AM93" i="5"/>
  <c r="AM27" i="5"/>
  <c r="AM107" i="5"/>
  <c r="AM114" i="5"/>
  <c r="AM128" i="5"/>
  <c r="AM126" i="5"/>
  <c r="AM144" i="5"/>
  <c r="AM60" i="5"/>
  <c r="AL181" i="5"/>
  <c r="AL262" i="5"/>
  <c r="AL24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K75" i="5"/>
  <c r="AL75" i="5" s="1"/>
  <c r="AL186" i="5"/>
  <c r="AM79" i="5"/>
  <c r="AL80" i="5"/>
  <c r="AL87" i="5"/>
  <c r="AM260" i="5"/>
  <c r="AL184" i="5"/>
  <c r="AM103" i="5"/>
  <c r="AL94" i="5"/>
  <c r="AL140" i="5"/>
  <c r="AL170" i="5"/>
  <c r="AL234" i="5"/>
  <c r="AL105" i="5"/>
  <c r="AL86" i="5"/>
  <c r="AL173" i="5"/>
  <c r="AL93" i="5"/>
  <c r="AL192" i="5"/>
  <c r="AL196" i="5"/>
  <c r="AL232" i="5"/>
  <c r="AL251" i="5"/>
  <c r="AL144" i="5"/>
  <c r="AM9" i="5"/>
  <c r="AM99" i="5"/>
  <c r="AM175" i="5"/>
  <c r="AM130" i="5"/>
  <c r="AM71" i="5"/>
  <c r="AM147" i="5"/>
  <c r="AM133" i="5"/>
  <c r="AM187" i="5"/>
  <c r="AM136" i="5"/>
  <c r="AM196" i="5"/>
  <c r="AM226" i="5"/>
  <c r="AM6" i="5"/>
  <c r="AM111" i="5"/>
  <c r="AM132" i="5"/>
  <c r="AM255" i="5"/>
  <c r="AM192" i="5"/>
  <c r="AM76" i="5"/>
  <c r="AM189" i="5"/>
  <c r="AL252" i="5"/>
  <c r="AL248" i="5"/>
  <c r="AM228" i="5"/>
  <c r="AL180" i="5"/>
  <c r="AM142" i="5"/>
  <c r="AL189" i="5"/>
  <c r="AL223" i="5"/>
  <c r="AL182" i="5"/>
  <c r="AL261" i="5"/>
  <c r="AL245" i="5"/>
  <c r="AL249" i="5"/>
  <c r="AL206" i="5"/>
  <c r="AL188" i="5"/>
  <c r="AL103" i="5"/>
  <c r="AL217" i="5"/>
  <c r="AM88" i="5"/>
  <c r="AM221" i="5"/>
  <c r="AM174" i="5"/>
  <c r="AL131" i="5"/>
  <c r="AL141" i="5"/>
  <c r="AL211" i="5"/>
  <c r="AL129" i="5"/>
  <c r="AL219" i="5"/>
  <c r="AL172" i="5"/>
  <c r="AL149" i="5"/>
  <c r="AL125" i="5"/>
  <c r="AL139" i="5"/>
  <c r="AM163" i="5"/>
  <c r="AM262" i="5"/>
  <c r="AN262" i="5" s="1"/>
  <c r="AL216" i="5"/>
  <c r="AL209" i="5"/>
  <c r="AL257" i="5"/>
  <c r="AL115" i="5"/>
  <c r="AL218" i="5"/>
  <c r="AM115" i="5"/>
  <c r="AL20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171" i="5"/>
  <c r="AL143" i="5"/>
  <c r="AL92" i="5"/>
  <c r="AL110" i="5"/>
  <c r="AL76" i="5"/>
  <c r="AL78" i="5"/>
  <c r="AM168" i="5"/>
  <c r="AL233" i="5"/>
  <c r="AL151" i="5"/>
  <c r="AL201" i="5"/>
  <c r="AL221" i="5"/>
  <c r="AM134" i="5"/>
  <c r="AL123" i="5"/>
  <c r="AL187" i="5"/>
  <c r="AL88" i="5"/>
  <c r="AL176" i="5"/>
  <c r="AL194" i="5"/>
  <c r="AL147" i="5"/>
  <c r="AL148" i="5"/>
  <c r="AM141" i="5"/>
  <c r="AL79" i="5"/>
  <c r="AM235" i="5"/>
  <c r="AM251" i="5"/>
  <c r="AM242" i="5"/>
  <c r="AM176" i="5"/>
  <c r="AL122" i="5"/>
  <c r="AL174" i="5"/>
  <c r="AL193" i="5"/>
  <c r="AM155" i="5"/>
  <c r="AL111" i="5"/>
  <c r="AL85" i="5"/>
  <c r="AL89" i="5"/>
  <c r="AL246" i="5"/>
  <c r="AM121" i="5"/>
  <c r="AM137" i="5"/>
  <c r="AM47" i="5"/>
  <c r="AM116" i="5"/>
  <c r="AM241" i="5"/>
  <c r="AM84" i="5"/>
  <c r="AM215" i="5"/>
  <c r="AM69" i="5"/>
  <c r="AM39" i="5"/>
  <c r="AM194" i="5"/>
  <c r="AM49" i="5"/>
  <c r="AM54" i="5"/>
  <c r="AM44" i="5"/>
  <c r="AM87" i="5"/>
  <c r="AM171" i="5"/>
  <c r="AM19" i="5"/>
  <c r="AM230" i="5"/>
  <c r="AM78" i="5"/>
  <c r="AM157" i="5"/>
  <c r="AM160" i="5"/>
  <c r="AM256" i="5"/>
  <c r="AM172" i="5"/>
  <c r="AL145" i="5"/>
  <c r="AL212" i="5"/>
  <c r="AL247" i="5"/>
  <c r="AL178" i="5"/>
  <c r="AL195" i="5"/>
  <c r="AL190" i="5"/>
  <c r="AM205" i="5"/>
  <c r="AL203" i="5"/>
  <c r="AM149" i="5"/>
  <c r="AL243" i="5"/>
  <c r="AL250" i="5"/>
  <c r="AL241" i="5"/>
  <c r="AL175" i="5"/>
  <c r="AM123" i="5"/>
  <c r="AL179" i="5"/>
  <c r="AL107" i="5"/>
  <c r="AL202" i="5"/>
  <c r="AM112" i="5"/>
  <c r="AL90" i="5"/>
  <c r="AM90" i="5"/>
  <c r="AM164" i="5"/>
  <c r="AL207" i="5"/>
  <c r="AL81" i="5"/>
  <c r="AL183" i="5"/>
  <c r="AL198" i="5"/>
  <c r="AL231" i="5"/>
  <c r="AL82" i="5"/>
  <c r="AL84" i="5"/>
  <c r="AL124" i="5"/>
  <c r="AL200" i="5"/>
  <c r="AL150" i="5"/>
  <c r="AL191" i="5"/>
  <c r="AL121" i="5"/>
  <c r="AM186" i="5"/>
  <c r="AL109"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L204" i="5"/>
  <c r="AM185" i="5"/>
  <c r="AL102" i="5"/>
  <c r="AL101" i="5"/>
  <c r="AL142" i="5"/>
  <c r="AM257" i="5"/>
  <c r="AL237" i="5"/>
  <c r="AL108" i="5"/>
  <c r="AM159" i="5"/>
  <c r="AL238" i="5"/>
  <c r="AM108" i="5"/>
  <c r="AL253" i="5"/>
  <c r="AL106" i="5"/>
  <c r="AM219" i="5"/>
  <c r="C6" i="12" l="1"/>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C5" i="10"/>
  <c r="N28" i="7"/>
  <c r="P28" i="7" s="1"/>
  <c r="N47" i="7"/>
  <c r="P47" i="7" s="1"/>
  <c r="N29" i="7"/>
  <c r="P29" i="7" s="1"/>
  <c r="T23" i="7"/>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A4" i="20" s="1"/>
  <c r="E8" i="7"/>
  <c r="A7" i="10"/>
  <c r="A5"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4" i="5"/>
  <c r="AL72" i="5"/>
  <c r="AL69" i="5"/>
  <c r="AL73" i="5"/>
  <c r="AL71"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52" i="13" l="1"/>
  <c r="AL56" i="13"/>
  <c r="AL53" i="13"/>
  <c r="J35" i="11" a="1"/>
  <c r="J35" i="11" s="1"/>
  <c r="BF6" i="10" s="1"/>
  <c r="K35" i="11" a="1"/>
  <c r="K35" i="11" s="1"/>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6" i="20" s="1"/>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7" i="10" l="1"/>
  <c r="B6" i="10"/>
  <c r="L35" i="11" a="1"/>
  <c r="L35" i="11" s="1"/>
  <c r="BC8" i="10" s="1"/>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A7" i="20" s="1"/>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B8" i="10" l="1"/>
  <c r="M35" i="11" a="1"/>
  <c r="M35" i="11" s="1"/>
  <c r="BJ9" i="10"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A8" i="20" s="1"/>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A9" i="20" s="1"/>
  <c r="I11" i="13"/>
  <c r="E12" i="7"/>
  <c r="K59" i="7"/>
  <c r="G63" i="7" s="1" a="1"/>
  <c r="G63" i="7" s="1"/>
  <c r="B32" i="8" l="1"/>
  <c r="O35" i="1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0" i="20" s="1"/>
  <c r="A142" i="10"/>
  <c r="E13" i="7"/>
  <c r="I12" i="13"/>
  <c r="P35" i="11" l="1" a="1"/>
  <c r="P35" i="11" s="1"/>
  <c r="K12" i="10" s="1"/>
  <c r="O138" i="11" a="1"/>
  <c r="O138" i="11" s="1"/>
  <c r="E257" i="10"/>
  <c r="F221" i="10"/>
  <c r="F246" i="10"/>
  <c r="F257" i="10" s="1"/>
  <c r="F109" i="10"/>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1" i="20" s="1"/>
  <c r="A143" i="10"/>
  <c r="B12" i="10" l="1"/>
  <c r="Q35" i="11" a="1"/>
  <c r="Q35" i="11"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K1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R35" i="11" l="1" a="1"/>
  <c r="R35" i="11"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A14" i="20" s="1"/>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A15" i="20" s="1"/>
  <c r="M241" i="10" a="1"/>
  <c r="M241" i="10" s="1"/>
  <c r="M93" i="10" a="1"/>
  <c r="M93" i="10" s="1"/>
  <c r="M111" i="10" a="1"/>
  <c r="M111" i="10" s="1"/>
  <c r="M205" i="10" a="1"/>
  <c r="M205" i="10" s="1"/>
  <c r="M75" i="10" a="1"/>
  <c r="M75" i="10" s="1"/>
  <c r="M223" i="10" a="1"/>
  <c r="M223" i="10" s="1"/>
  <c r="K91" i="10"/>
  <c r="U35" i="11" l="1" a="1"/>
  <c r="U35" i="11" s="1"/>
  <c r="BF17" i="10"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6" i="20" s="1"/>
  <c r="A148" i="10"/>
  <c r="E19" i="7"/>
  <c r="I18" i="13"/>
  <c r="V35" i="11" l="1" a="1"/>
  <c r="V35" i="11" s="1"/>
  <c r="AM18" i="10"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A17" i="20" s="1"/>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A18" i="20" s="1"/>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A19" i="20" s="1"/>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P112" i="10"/>
  <c r="Q247" i="10" l="1"/>
  <c r="Z35" i="1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21" i="20" s="1"/>
  <c r="A153" i="10"/>
  <c r="E24" i="7"/>
  <c r="Q91" i="10"/>
  <c r="BJ22" i="10" l="1"/>
  <c r="AA35" i="11" a="1"/>
  <c r="AA35" i="11" s="1"/>
  <c r="BC23" i="10" s="1"/>
  <c r="B23" i="10"/>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22" i="20" s="1"/>
  <c r="A154" i="10"/>
  <c r="I24" i="13"/>
  <c r="AB35" i="11" l="1" a="1"/>
  <c r="AB35" i="11" s="1"/>
  <c r="K24" i="10"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AC35" i="11" l="1" a="1"/>
  <c r="AC35" i="11" s="1"/>
  <c r="W25" i="10" s="1"/>
  <c r="B25" i="10"/>
  <c r="AB138" i="11" a="1"/>
  <c r="AB138" i="11" s="1"/>
  <c r="S109" i="10"/>
  <c r="C24" i="10"/>
  <c r="T96" i="10"/>
  <c r="T114" i="10" s="1"/>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91" i="10"/>
  <c r="V241" i="10" a="1"/>
  <c r="V241" i="10" s="1"/>
  <c r="V205" i="10" a="1"/>
  <c r="V205" i="10" s="1"/>
  <c r="V223" i="10" a="1"/>
  <c r="V223" i="10" s="1"/>
  <c r="V111" i="10" a="1"/>
  <c r="V111" i="10" s="1"/>
  <c r="V93" i="10" a="1"/>
  <c r="V93" i="10" s="1"/>
  <c r="V75" i="10" a="1"/>
  <c r="V75" i="10" s="1"/>
  <c r="I26" i="13"/>
  <c r="A26" i="10"/>
  <c r="A24" i="20" s="1"/>
  <c r="E27" i="7"/>
  <c r="A156" i="10"/>
  <c r="AD35" i="11" l="1" a="1"/>
  <c r="AD35" i="11" s="1"/>
  <c r="K26" i="10" s="1"/>
  <c r="B26" i="10"/>
  <c r="AC138" i="11" a="1"/>
  <c r="AC138" i="11" s="1"/>
  <c r="U95" i="10"/>
  <c r="U113" i="10" s="1"/>
  <c r="C25" i="10"/>
  <c r="T109" i="10"/>
  <c r="T113" i="10"/>
  <c r="T127" i="10" s="1"/>
  <c r="U94" i="10"/>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25" i="20" s="1"/>
  <c r="A157" i="10"/>
  <c r="E28" i="7"/>
  <c r="U109" i="10" l="1"/>
  <c r="AE35" i="11" a="1"/>
  <c r="AE35" i="11" s="1"/>
  <c r="BF27" i="10" s="1"/>
  <c r="B27" i="10"/>
  <c r="AD138" i="11" a="1"/>
  <c r="AD138" i="11" s="1"/>
  <c r="C26" i="10"/>
  <c r="W95" i="10" s="1"/>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AF35" i="11" l="1" a="1"/>
  <c r="AF35" i="11" s="1"/>
  <c r="AM28" i="10"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27" i="20" s="1"/>
  <c r="A159" i="10"/>
  <c r="E30" i="7"/>
  <c r="AG35" i="11" l="1" a="1"/>
  <c r="AG35" i="11" s="1"/>
  <c r="AM29" i="10"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28" i="20" s="1"/>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A29" i="20" s="1"/>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30" i="20" s="1"/>
  <c r="A162" i="10"/>
  <c r="AJ35" i="11" l="1" a="1"/>
  <c r="AJ35" i="11" s="1"/>
  <c r="B32" i="10"/>
  <c r="AI138" i="11" a="1"/>
  <c r="AI138" i="11" s="1"/>
  <c r="C31" i="10"/>
  <c r="AB95" i="10" s="1"/>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94" i="10"/>
  <c r="AB98" i="10"/>
  <c r="AB97" i="10"/>
  <c r="AB101" i="10"/>
  <c r="AB105" i="10"/>
  <c r="AB100" i="10"/>
  <c r="AB104" i="10"/>
  <c r="AB103" i="10"/>
  <c r="AB102" i="10"/>
  <c r="AB108" i="10"/>
  <c r="AB106" i="10"/>
  <c r="AB107" i="10"/>
  <c r="AA115"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K35" i="11" l="1" a="1"/>
  <c r="AK35" i="11" s="1"/>
  <c r="B33" i="10"/>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32" i="20" s="1"/>
  <c r="A164" i="10"/>
  <c r="AB91" i="10"/>
  <c r="AB112" i="10"/>
  <c r="AL35" i="11" l="1" a="1"/>
  <c r="AL35" i="11" s="1"/>
  <c r="AX34" i="10" s="1"/>
  <c r="B34" i="10"/>
  <c r="AK138" i="11" a="1"/>
  <c r="AK138" i="11" s="1"/>
  <c r="C33" i="10"/>
  <c r="AC96" i="10"/>
  <c r="AC114" i="10" s="1"/>
  <c r="AC95" i="10"/>
  <c r="AC94" i="10"/>
  <c r="AC112" i="10" s="1"/>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165" i="10"/>
  <c r="E36" i="7"/>
  <c r="I35" i="13"/>
  <c r="A35" i="10"/>
  <c r="A33" i="20" s="1"/>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A34" i="20" s="1"/>
  <c r="I36" i="13"/>
  <c r="A166" i="10"/>
  <c r="E37" i="7"/>
  <c r="AN35" i="11" l="1" a="1"/>
  <c r="AN35" i="11" s="1"/>
  <c r="B36" i="10"/>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P35" i="11" l="1" a="1"/>
  <c r="AP35" i="11" s="1"/>
  <c r="W38" i="10" s="1"/>
  <c r="B38" i="10"/>
  <c r="AF112" i="10"/>
  <c r="AF127" i="10" s="1"/>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G116"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Q35" i="11" l="1" a="1"/>
  <c r="AQ35" i="11" s="1"/>
  <c r="AM39" i="10"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R35" i="11" l="1" a="1"/>
  <c r="AR35" i="11" s="1"/>
  <c r="BJ40" i="10"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S35" i="11" l="1" a="1"/>
  <c r="AS35" i="11" s="1"/>
  <c r="B41" i="10"/>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T35" i="11" l="1" a="1"/>
  <c r="AT35" i="11" s="1"/>
  <c r="B42" i="10" s="1"/>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M42" i="10" l="1"/>
  <c r="AU35" i="11" a="1"/>
  <c r="AU35" i="11" s="1"/>
  <c r="CD43" i="10"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V35" i="11" l="1" a="1"/>
  <c r="AV35" i="11" s="1"/>
  <c r="BF44" i="10"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43" i="20" s="1"/>
  <c r="A175" i="10"/>
  <c r="AM112" i="10"/>
  <c r="AM91" i="10"/>
  <c r="AO93" i="10" a="1"/>
  <c r="AO93" i="10" s="1"/>
  <c r="AO111" i="10" a="1"/>
  <c r="AO111" i="10" s="1"/>
  <c r="AO205" i="10" a="1"/>
  <c r="AO205" i="10" s="1"/>
  <c r="AO223" i="10" a="1"/>
  <c r="AO223" i="10" s="1"/>
  <c r="AO241" i="10" a="1"/>
  <c r="AO241" i="10" s="1"/>
  <c r="AO75" i="10" a="1"/>
  <c r="AO75" i="10" s="1"/>
  <c r="AW35" i="11" l="1" a="1"/>
  <c r="AW35" i="11" s="1"/>
  <c r="K45" i="10"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44" i="20" s="1"/>
  <c r="AX35" i="11" l="1" a="1"/>
  <c r="AX35" i="11" s="1"/>
  <c r="BJ46" i="10" s="1"/>
  <c r="B46" i="10"/>
  <c r="AW138" i="11" a="1"/>
  <c r="AW138" i="11" s="1"/>
  <c r="C45" i="10"/>
  <c r="AO96" i="10"/>
  <c r="AO114" i="10" s="1"/>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Y35" i="11" l="1" a="1"/>
  <c r="AY35" i="11" s="1"/>
  <c r="CD47" i="10" s="1"/>
  <c r="B47" i="10"/>
  <c r="AX138" i="11" a="1"/>
  <c r="AX138" i="11" s="1"/>
  <c r="C46" i="10"/>
  <c r="AQ95" i="10" s="1"/>
  <c r="AO109" i="10"/>
  <c r="AO112" i="10"/>
  <c r="AO127" i="10" s="1"/>
  <c r="AP95" i="10"/>
  <c r="AP113" i="10" s="1"/>
  <c r="CA46" i="10"/>
  <c r="AC46" i="10"/>
  <c r="BP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46" i="20" s="1"/>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W48" i="10" l="1"/>
  <c r="BA35" i="11" a="1"/>
  <c r="BA35" i="11" s="1"/>
  <c r="BC49" i="10"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AS113" i="10" s="1"/>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BC35" i="11" l="1" a="1"/>
  <c r="BC35" i="11" s="1"/>
  <c r="W51" i="10"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A50" i="20" s="1"/>
  <c r="I52" i="13"/>
  <c r="AT112" i="10"/>
  <c r="AT91" i="10"/>
  <c r="AV223" i="10" a="1"/>
  <c r="AV223" i="10" s="1"/>
  <c r="AV75" i="10" a="1"/>
  <c r="AV75" i="10" s="1"/>
  <c r="AV241" i="10" a="1"/>
  <c r="AV241" i="10" s="1"/>
  <c r="AV93" i="10" a="1"/>
  <c r="AV93" i="10" s="1"/>
  <c r="AV111" i="10" a="1"/>
  <c r="AV111" i="10" s="1"/>
  <c r="AV205" i="10" a="1"/>
  <c r="AV205" i="10" s="1"/>
  <c r="BD35" i="11" l="1" a="1"/>
  <c r="BD35" i="11" s="1"/>
  <c r="BF52" i="10" s="1"/>
  <c r="B52" i="10"/>
  <c r="BC138" i="11" a="1"/>
  <c r="BC138" i="11" s="1"/>
  <c r="AT109" i="10"/>
  <c r="C51" i="10"/>
  <c r="AU115" i="10"/>
  <c r="AU96" i="10"/>
  <c r="AU114" i="10" s="1"/>
  <c r="AU95" i="10"/>
  <c r="AU113" i="10" s="1"/>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AV96" i="10" s="1"/>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A51" i="20" s="1"/>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53" i="20" s="1"/>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X112" i="10" s="1"/>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G39" i="11" s="1"/>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4" i="13" l="1"/>
  <c r="F93" i="13"/>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E2" i="20" s="1"/>
  <c r="I276" i="10"/>
  <c r="C82" i="13"/>
  <c r="B3" i="20" l="1"/>
  <c r="F2" i="20"/>
  <c r="J276" i="10"/>
  <c r="C63" i="12"/>
  <c r="E82" i="13"/>
  <c r="F82" i="13" s="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K2" i="20" l="1"/>
  <c r="J2" i="20"/>
  <c r="A10"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<sst xmlns="http://schemas.openxmlformats.org/spreadsheetml/2006/main" count="904" uniqueCount="268">
  <si>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</si>
  <si>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</si>
  <si>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</si>
  <si>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</si>
  <si>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</si>
  <si>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</si>
  <si>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</si>
  <si>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</si>
  <si>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</si>
  <si>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</si>
  <si>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</si>
  <si>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</si>
  <si>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</si>
  <si>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</si>
  <si>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</si>
  <si>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</si>
  <si>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</si>
  <si>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</si>
  <si>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</si>
  <si>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</si>
  <si>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</si>
  <si>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</si>
  <si>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</si>
  <si>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</si>
  <si>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</si>
  <si>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</si>
  <si>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</si>
  <si>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</si>
  <si>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</si>
  <si>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</si>
  <si>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</si>
  <si>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</si>
  <si>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</si>
  <si>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</si>
  <si>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</si>
  <si>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</si>
  <si>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</si>
  <si>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</si>
  <si>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</si>
  <si>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</si>
  <si>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</si>
  <si>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</si>
  <si>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</si>
  <si>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</si>
  <si>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</si>
  <si>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</si>
  <si>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</si>
  <si>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</si>
  <si>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</si>
  <si>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</si>
  <si>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</si>
  <si>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</si>
  <si>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</si>
  <si>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</si>
  <si>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</si>
  <si>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</si>
  <si>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</si>
  <si>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</si>
  <si>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</si>
  <si>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</si>
  <si>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</si>
  <si>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</si>
  <si>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</si>
  <si>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</si>
  <si>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</si>
  <si>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</si>
  <si>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</si>
  <si>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</si>
  <si>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</si>
  <si>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</si>
  <si>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</si>
  <si>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</si>
  <si>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</si>
  <si>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</si>
  <si>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</si>
  <si>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</si>
  <si>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</si>
  <si>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</si>
  <si>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</si>
  <si>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</si>
  <si>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</si>
  <si>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</si>
  <si>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</si>
  <si>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</si>
  <si>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</si>
  <si>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</si>
  <si>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</si>
  <si>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</si>
  <si>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</si>
  <si>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</si>
  <si>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</si>
  <si>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</si>
  <si>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</si>
  <si>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</si>
  <si>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</si>
  <si>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</si>
  <si>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</si>
  <si>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</si>
  <si>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</si>
  <si>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</si>
  <si>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</si>
  <si>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</si>
  <si>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</si>
  <si>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</si>
  <si>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</si>
  <si>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</si>
  <si>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</si>
  <si>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</si>
  <si>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</si>
  <si>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</si>
  <si>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</si>
  <si>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</si>
  <si>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</si>
  <si>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</si>
  <si>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</si>
  <si>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</si>
  <si>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</si>
  <si>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</si>
  <si>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</si>
  <si>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</si>
  <si>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</si>
  <si>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</si>
  <si>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</si>
  <si>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</si>
  <si>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</si>
  <si>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</si>
  <si>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</si>
  <si>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</si>
  <si>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</si>
  <si>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</si>
  <si>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</si>
  <si>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</si>
  <si>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</si>
  <si>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</si>
  <si>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</si>
  <si>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</si>
  <si>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</si>
  <si>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</si>
  <si>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</si>
  <si>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</si>
  <si>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</si>
  <si>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</si>
  <si>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</si>
  <si>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</si>
  <si>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</si>
  <si>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</si>
  <si>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</si>
  <si>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</si>
  <si>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</si>
  <si>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</si>
  <si>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</si>
  <si>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</si>
  <si>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</si>
  <si>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</si>
  <si>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</si>
  <si>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</si>
  <si>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</si>
  <si>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</si>
  <si>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</si>
  <si>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</si>
  <si>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</si>
  <si>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</si>
  <si>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Ideal Waiting List Size:</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</si>
  <si>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</si>
  <si>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</si>
  <si>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</si>
  <si>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</si>
  <si>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</si>
  <si>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</si>
  <si>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</si>
  <si>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</si>
  <si>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</si>
  <si>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</si>
  <si>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</si>
  <si>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</si>
  <si>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</si>
  <si>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</si>
  <si>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</si>
  <si>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</si>
  <si>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</si>
  <si>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</si>
  <si>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</si>
  <si>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</si>
  <si>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</si>
  <si>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</si>
  <si>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</si>
  <si>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</si>
  <si>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</si>
  <si>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</si>
  <si>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</si>
  <si>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</si>
  <si>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</si>
  <si>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</si>
  <si>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</si>
  <si>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</si>
  <si>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</si>
  <si>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</si>
  <si>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</si>
  <si>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</si>
  <si>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</si>
  <si>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</si>
  <si>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</si>
  <si>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</si>
  <si>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</si>
  <si>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</si>
  <si>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</si>
  <si>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</si>
  <si>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</si>
  <si>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</si>
  <si>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</si>
  <si>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</si>
  <si>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</si>
  <si>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</si>
  <si>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</si>
  <si>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</si>
  <si>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</si>
  <si>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</si>
  <si>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</si>
  <si>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</si>
  <si>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</si>
  <si>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</si>
  <si>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</si>
  <si>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</si>
  <si>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</si>
  <si>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</si>
  <si>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</si>
  <si>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</si>
  <si>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</si>
  <si>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</si>
  <si>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</si>
  <si>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</si>
  <si>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</si>
  <si>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</si>
  <si>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</si>
  <si>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</si>
  <si>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</si>
  <si>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</si>
  <si>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</si>
  <si>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</si>
  <si>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</si>
  <si>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</si>
  <si>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</si>
  <si>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</si>
  <si>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</si>
  <si>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</si>
  <si>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</si>
  <si>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</si>
  <si>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</si>
  <si>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</si>
  <si>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</si>
  <si>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</si>
  <si>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Overview</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</si>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</sst>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7">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11" fillId="0" borderId="0" xfId="0" applyNumberFormat="1"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40 Group Session,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157.54000000000002</c:v>
                </c:pt>
                <c:pt idx="1">
                  <c:v>157.54000000000002</c:v>
                </c:pt>
                <c:pt idx="2">
                  <c:v>157.54000000000002</c:v>
                </c:pt>
                <c:pt idx="3">
                  <c:v>157.54000000000002</c:v>
                </c:pt>
                <c:pt idx="4">
                  <c:v>157.54000000000002</c:v>
                </c:pt>
                <c:pt idx="5">
                  <c:v>157.54000000000002</c:v>
                </c:pt>
                <c:pt idx="6">
                  <c:v>157.54000000000002</c:v>
                </c:pt>
                <c:pt idx="7">
                  <c:v>157.54000000000002</c:v>
                </c:pt>
                <c:pt idx="8">
                  <c:v>157.54000000000002</c:v>
                </c:pt>
                <c:pt idx="9">
                  <c:v>157.54000000000002</c:v>
                </c:pt>
                <c:pt idx="10">
                  <c:v>157.54000000000002</c:v>
                </c:pt>
                <c:pt idx="11">
                  <c:v>157.54000000000002</c:v>
                </c:pt>
                <c:pt idx="12">
                  <c:v>157.54000000000002</c:v>
                </c:pt>
                <c:pt idx="13">
                  <c:v>157.54000000000002</c:v>
                </c:pt>
                <c:pt idx="14">
                  <c:v>157.54000000000002</c:v>
                </c:pt>
                <c:pt idx="15">
                  <c:v>157.54000000000002</c:v>
                </c:pt>
                <c:pt idx="16">
                  <c:v>157.54000000000002</c:v>
                </c:pt>
                <c:pt idx="17">
                  <c:v>157.54000000000002</c:v>
                </c:pt>
                <c:pt idx="18">
                  <c:v>157.54000000000002</c:v>
                </c:pt>
                <c:pt idx="19">
                  <c:v>157.54000000000002</c:v>
                </c:pt>
                <c:pt idx="20">
                  <c:v>157.54000000000002</c:v>
                </c:pt>
                <c:pt idx="21">
                  <c:v>157.54000000000002</c:v>
                </c:pt>
                <c:pt idx="22">
                  <c:v>157.54000000000002</c:v>
                </c:pt>
                <c:pt idx="23">
                  <c:v>157.54000000000002</c:v>
                </c:pt>
                <c:pt idx="24">
                  <c:v>157.54000000000002</c:v>
                </c:pt>
                <c:pt idx="25">
                  <c:v>157.54000000000002</c:v>
                </c:pt>
                <c:pt idx="26">
                  <c:v>157.54000000000002</c:v>
                </c:pt>
                <c:pt idx="27">
                  <c:v>157.54000000000002</c:v>
                </c:pt>
                <c:pt idx="28">
                  <c:v>157.54000000000002</c:v>
                </c:pt>
                <c:pt idx="29">
                  <c:v>157.54000000000002</c:v>
                </c:pt>
                <c:pt idx="30">
                  <c:v>157.54000000000002</c:v>
                </c:pt>
                <c:pt idx="31">
                  <c:v>157.54000000000002</c:v>
                </c:pt>
                <c:pt idx="32">
                  <c:v>157.54000000000002</c:v>
                </c:pt>
                <c:pt idx="33">
                  <c:v>157.54000000000002</c:v>
                </c:pt>
                <c:pt idx="34">
                  <c:v>157.54000000000002</c:v>
                </c:pt>
                <c:pt idx="35">
                  <c:v>157.54000000000002</c:v>
                </c:pt>
                <c:pt idx="36">
                  <c:v>157.54000000000002</c:v>
                </c:pt>
                <c:pt idx="37">
                  <c:v>157.54000000000002</c:v>
                </c:pt>
                <c:pt idx="38">
                  <c:v>157.54000000000002</c:v>
                </c:pt>
                <c:pt idx="39">
                  <c:v>157.54000000000002</c:v>
                </c:pt>
                <c:pt idx="40">
                  <c:v>157.54000000000002</c:v>
                </c:pt>
                <c:pt idx="41">
                  <c:v>157.54000000000002</c:v>
                </c:pt>
                <c:pt idx="42">
                  <c:v>157.54000000000002</c:v>
                </c:pt>
                <c:pt idx="43">
                  <c:v>157.54000000000002</c:v>
                </c:pt>
                <c:pt idx="44">
                  <c:v>157.54000000000002</c:v>
                </c:pt>
                <c:pt idx="45">
                  <c:v>157.54000000000002</c:v>
                </c:pt>
                <c:pt idx="46">
                  <c:v>157.54000000000002</c:v>
                </c:pt>
                <c:pt idx="47">
                  <c:v>157.54000000000002</c:v>
                </c:pt>
                <c:pt idx="48">
                  <c:v>157.54000000000002</c:v>
                </c:pt>
                <c:pt idx="49">
                  <c:v>157.54000000000002</c:v>
                </c:pt>
                <c:pt idx="50">
                  <c:v>157.54000000000002</c:v>
                </c:pt>
                <c:pt idx="51">
                  <c:v>157.54000000000002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37.499999999999972</c:v>
                </c:pt>
                <c:pt idx="1">
                  <c:v>37.499999999999972</c:v>
                </c:pt>
                <c:pt idx="2">
                  <c:v>37.499999999999972</c:v>
                </c:pt>
                <c:pt idx="3">
                  <c:v>37.499999999999972</c:v>
                </c:pt>
                <c:pt idx="4">
                  <c:v>37.499999999999972</c:v>
                </c:pt>
                <c:pt idx="5">
                  <c:v>37.499999999999972</c:v>
                </c:pt>
                <c:pt idx="6">
                  <c:v>37.499999999999972</c:v>
                </c:pt>
                <c:pt idx="7">
                  <c:v>37.499999999999972</c:v>
                </c:pt>
                <c:pt idx="8">
                  <c:v>37.499999999999972</c:v>
                </c:pt>
                <c:pt idx="9">
                  <c:v>37.499999999999972</c:v>
                </c:pt>
                <c:pt idx="10">
                  <c:v>37.499999999999972</c:v>
                </c:pt>
                <c:pt idx="11">
                  <c:v>37.499999999999972</c:v>
                </c:pt>
                <c:pt idx="12">
                  <c:v>37.499999999999972</c:v>
                </c:pt>
                <c:pt idx="13">
                  <c:v>37.499999999999972</c:v>
                </c:pt>
                <c:pt idx="14">
                  <c:v>37.499999999999972</c:v>
                </c:pt>
                <c:pt idx="15">
                  <c:v>37.499999999999972</c:v>
                </c:pt>
                <c:pt idx="16">
                  <c:v>37.499999999999972</c:v>
                </c:pt>
                <c:pt idx="17">
                  <c:v>37.499999999999972</c:v>
                </c:pt>
                <c:pt idx="18">
                  <c:v>37.499999999999972</c:v>
                </c:pt>
                <c:pt idx="19">
                  <c:v>37.499999999999972</c:v>
                </c:pt>
                <c:pt idx="20">
                  <c:v>37.499999999999972</c:v>
                </c:pt>
                <c:pt idx="21">
                  <c:v>37.499999999999972</c:v>
                </c:pt>
                <c:pt idx="22">
                  <c:v>37.499999999999972</c:v>
                </c:pt>
                <c:pt idx="23">
                  <c:v>37.499999999999972</c:v>
                </c:pt>
                <c:pt idx="24">
                  <c:v>37.499999999999972</c:v>
                </c:pt>
                <c:pt idx="25">
                  <c:v>37.499999999999972</c:v>
                </c:pt>
                <c:pt idx="26">
                  <c:v>37.499999999999972</c:v>
                </c:pt>
                <c:pt idx="27">
                  <c:v>37.499999999999972</c:v>
                </c:pt>
                <c:pt idx="28">
                  <c:v>37.499999999999972</c:v>
                </c:pt>
                <c:pt idx="29">
                  <c:v>37.499999999999972</c:v>
                </c:pt>
                <c:pt idx="30">
                  <c:v>37.499999999999972</c:v>
                </c:pt>
                <c:pt idx="31">
                  <c:v>37.499999999999972</c:v>
                </c:pt>
                <c:pt idx="32">
                  <c:v>37.499999999999972</c:v>
                </c:pt>
                <c:pt idx="33">
                  <c:v>37.499999999999972</c:v>
                </c:pt>
                <c:pt idx="34">
                  <c:v>37.499999999999972</c:v>
                </c:pt>
                <c:pt idx="35">
                  <c:v>37.499999999999972</c:v>
                </c:pt>
                <c:pt idx="36">
                  <c:v>37.499999999999972</c:v>
                </c:pt>
                <c:pt idx="37">
                  <c:v>37.499999999999972</c:v>
                </c:pt>
                <c:pt idx="38">
                  <c:v>37.499999999999972</c:v>
                </c:pt>
                <c:pt idx="39">
                  <c:v>37.499999999999972</c:v>
                </c:pt>
                <c:pt idx="40">
                  <c:v>37.499999999999972</c:v>
                </c:pt>
                <c:pt idx="41">
                  <c:v>37.499999999999972</c:v>
                </c:pt>
                <c:pt idx="42">
                  <c:v>37.499999999999972</c:v>
                </c:pt>
                <c:pt idx="43">
                  <c:v>37.499999999999972</c:v>
                </c:pt>
                <c:pt idx="44">
                  <c:v>37.499999999999972</c:v>
                </c:pt>
                <c:pt idx="45">
                  <c:v>37.499999999999972</c:v>
                </c:pt>
                <c:pt idx="46">
                  <c:v>37.499999999999972</c:v>
                </c:pt>
                <c:pt idx="47">
                  <c:v>37.499999999999972</c:v>
                </c:pt>
                <c:pt idx="48">
                  <c:v>37.499999999999972</c:v>
                </c:pt>
                <c:pt idx="49">
                  <c:v>37.499999999999972</c:v>
                </c:pt>
                <c:pt idx="50">
                  <c:v>37.499999999999972</c:v>
                </c:pt>
                <c:pt idx="51">
                  <c:v>37.499999999999972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5"/>
                <c:pt idx="0">
                  <c:v>20 Group Sessions</c:v>
                </c:pt>
                <c:pt idx="1">
                  <c:v>40 Group Session</c:v>
                </c:pt>
                <c:pt idx="2">
                  <c:v>8 Group Session</c:v>
                </c:pt>
                <c:pt idx="3">
                  <c:v>20 Individual</c:v>
                </c:pt>
                <c:pt idx="4">
                  <c:v>40 Individual</c:v>
                </c:pt>
              </c:strCache>
            </c:strRef>
          </c:cat>
          <c:val>
            <c:numRef>
              <c:f>'Required Capacity (Hide)'!$F$63:$F$77</c:f>
              <c:numCache>
                <c:formatCode>General</c:formatCode>
                <c:ptCount val="5"/>
                <c:pt idx="0">
                  <c:v>46.50250000000004</c:v>
                </c:pt>
                <c:pt idx="1">
                  <c:v>21.000000000000004</c:v>
                </c:pt>
                <c:pt idx="2">
                  <c:v>12</c:v>
                </c:pt>
                <c:pt idx="3">
                  <c:v>48.037499999999952</c:v>
                </c:pt>
                <c:pt idx="4">
                  <c:v>30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5"/>
                <c:pt idx="0">
                  <c:v>20 Group Sessions</c:v>
                </c:pt>
                <c:pt idx="1">
                  <c:v>40 Group Session</c:v>
                </c:pt>
                <c:pt idx="2">
                  <c:v>8 Group Session</c:v>
                </c:pt>
                <c:pt idx="3">
                  <c:v>20 Individual</c:v>
                </c:pt>
                <c:pt idx="4">
                  <c:v>40 Individual</c:v>
                </c:pt>
              </c:strCache>
            </c:strRef>
          </c:cat>
          <c:val>
            <c:numRef>
              <c:f>'Required Capacity (Hide)'!$G$63:$G$77</c:f>
              <c:numCache>
                <c:formatCode>General</c:formatCode>
                <c:ptCount val="5"/>
                <c:pt idx="0">
                  <c:v>7.4375</c:v>
                </c:pt>
                <c:pt idx="1">
                  <c:v>24.599999999999948</c:v>
                </c:pt>
                <c:pt idx="2">
                  <c:v>1.6666666666666666E-2</c:v>
                </c:pt>
                <c:pt idx="3">
                  <c:v>4.4625000000000483</c:v>
                </c:pt>
                <c:pt idx="4">
                  <c:v>1</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5"/>
                <c:pt idx="0">
                  <c:v>60</c:v>
                </c:pt>
                <c:pt idx="1">
                  <c:v>60</c:v>
                </c:pt>
                <c:pt idx="2">
                  <c:v>60</c:v>
                </c:pt>
                <c:pt idx="3">
                  <c:v>0</c:v>
                </c:pt>
                <c:pt idx="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Ideal</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Ideal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15.796714285714286</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157.54</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37.516666666666666</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180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2686.212</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550.18799999999692</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99.75</c:v>
                </c:pt>
                <c:pt idx="1">
                  <c:v>99.75</c:v>
                </c:pt>
                <c:pt idx="2">
                  <c:v>99.75</c:v>
                </c:pt>
                <c:pt idx="3">
                  <c:v>99.75</c:v>
                </c:pt>
                <c:pt idx="4">
                  <c:v>99.75</c:v>
                </c:pt>
                <c:pt idx="5">
                  <c:v>99.75</c:v>
                </c:pt>
                <c:pt idx="6">
                  <c:v>99.75</c:v>
                </c:pt>
                <c:pt idx="7">
                  <c:v>99.75</c:v>
                </c:pt>
                <c:pt idx="8">
                  <c:v>99.75</c:v>
                </c:pt>
                <c:pt idx="9">
                  <c:v>99.75</c:v>
                </c:pt>
                <c:pt idx="10">
                  <c:v>99.75</c:v>
                </c:pt>
                <c:pt idx="11">
                  <c:v>99.75</c:v>
                </c:pt>
                <c:pt idx="12">
                  <c:v>99.75</c:v>
                </c:pt>
                <c:pt idx="13">
                  <c:v>99.75</c:v>
                </c:pt>
                <c:pt idx="14">
                  <c:v>99.75</c:v>
                </c:pt>
                <c:pt idx="15">
                  <c:v>99.75</c:v>
                </c:pt>
                <c:pt idx="16">
                  <c:v>99.75</c:v>
                </c:pt>
                <c:pt idx="17">
                  <c:v>99.75</c:v>
                </c:pt>
                <c:pt idx="18">
                  <c:v>99.75</c:v>
                </c:pt>
                <c:pt idx="19">
                  <c:v>99.75</c:v>
                </c:pt>
                <c:pt idx="20">
                  <c:v>99.75</c:v>
                </c:pt>
                <c:pt idx="21">
                  <c:v>99.75</c:v>
                </c:pt>
                <c:pt idx="22">
                  <c:v>99.75</c:v>
                </c:pt>
                <c:pt idx="23">
                  <c:v>99.75</c:v>
                </c:pt>
                <c:pt idx="24">
                  <c:v>99.75</c:v>
                </c:pt>
                <c:pt idx="25">
                  <c:v>99.75</c:v>
                </c:pt>
                <c:pt idx="26">
                  <c:v>99.75</c:v>
                </c:pt>
                <c:pt idx="27">
                  <c:v>99.75</c:v>
                </c:pt>
                <c:pt idx="28">
                  <c:v>99.75</c:v>
                </c:pt>
                <c:pt idx="29">
                  <c:v>99.75</c:v>
                </c:pt>
                <c:pt idx="30">
                  <c:v>99.75</c:v>
                </c:pt>
                <c:pt idx="31">
                  <c:v>99.75</c:v>
                </c:pt>
                <c:pt idx="32">
                  <c:v>99.75</c:v>
                </c:pt>
                <c:pt idx="33">
                  <c:v>99.75</c:v>
                </c:pt>
                <c:pt idx="34">
                  <c:v>99.75</c:v>
                </c:pt>
                <c:pt idx="35">
                  <c:v>99.75</c:v>
                </c:pt>
                <c:pt idx="36">
                  <c:v>99.75</c:v>
                </c:pt>
                <c:pt idx="37">
                  <c:v>99.75</c:v>
                </c:pt>
                <c:pt idx="38">
                  <c:v>99.75</c:v>
                </c:pt>
                <c:pt idx="39">
                  <c:v>99.75</c:v>
                </c:pt>
                <c:pt idx="40">
                  <c:v>99.75</c:v>
                </c:pt>
                <c:pt idx="41">
                  <c:v>99.75</c:v>
                </c:pt>
                <c:pt idx="42">
                  <c:v>99.75</c:v>
                </c:pt>
                <c:pt idx="43">
                  <c:v>99.75</c:v>
                </c:pt>
                <c:pt idx="44">
                  <c:v>99.75</c:v>
                </c:pt>
                <c:pt idx="45">
                  <c:v>99.75</c:v>
                </c:pt>
                <c:pt idx="46">
                  <c:v>99.75</c:v>
                </c:pt>
                <c:pt idx="47">
                  <c:v>99.75</c:v>
                </c:pt>
                <c:pt idx="48">
                  <c:v>99.75</c:v>
                </c:pt>
                <c:pt idx="49">
                  <c:v>99.75</c:v>
                </c:pt>
                <c:pt idx="50">
                  <c:v>99.75</c:v>
                </c:pt>
                <c:pt idx="51">
                  <c:v>99.75</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10.5</c:v>
                </c:pt>
                <c:pt idx="1">
                  <c:v>10.5</c:v>
                </c:pt>
                <c:pt idx="2">
                  <c:v>10.5</c:v>
                </c:pt>
                <c:pt idx="3">
                  <c:v>10.5</c:v>
                </c:pt>
                <c:pt idx="4">
                  <c:v>10.5</c:v>
                </c:pt>
                <c:pt idx="5">
                  <c:v>10.5</c:v>
                </c:pt>
                <c:pt idx="6">
                  <c:v>10.5</c:v>
                </c:pt>
                <c:pt idx="7">
                  <c:v>10.5</c:v>
                </c:pt>
                <c:pt idx="8">
                  <c:v>10.5</c:v>
                </c:pt>
                <c:pt idx="9">
                  <c:v>10.5</c:v>
                </c:pt>
                <c:pt idx="10">
                  <c:v>10.5</c:v>
                </c:pt>
                <c:pt idx="11">
                  <c:v>10.5</c:v>
                </c:pt>
                <c:pt idx="12">
                  <c:v>10.5</c:v>
                </c:pt>
                <c:pt idx="13">
                  <c:v>10.5</c:v>
                </c:pt>
                <c:pt idx="14">
                  <c:v>10.5</c:v>
                </c:pt>
                <c:pt idx="15">
                  <c:v>10.5</c:v>
                </c:pt>
                <c:pt idx="16">
                  <c:v>10.5</c:v>
                </c:pt>
                <c:pt idx="17">
                  <c:v>10.5</c:v>
                </c:pt>
                <c:pt idx="18">
                  <c:v>10.5</c:v>
                </c:pt>
                <c:pt idx="19">
                  <c:v>10.5</c:v>
                </c:pt>
                <c:pt idx="20">
                  <c:v>10.5</c:v>
                </c:pt>
                <c:pt idx="21">
                  <c:v>10.5</c:v>
                </c:pt>
                <c:pt idx="22">
                  <c:v>10.5</c:v>
                </c:pt>
                <c:pt idx="23">
                  <c:v>10.5</c:v>
                </c:pt>
                <c:pt idx="24">
                  <c:v>10.5</c:v>
                </c:pt>
                <c:pt idx="25">
                  <c:v>10.5</c:v>
                </c:pt>
                <c:pt idx="26">
                  <c:v>10.5</c:v>
                </c:pt>
                <c:pt idx="27">
                  <c:v>10.5</c:v>
                </c:pt>
                <c:pt idx="28">
                  <c:v>10.5</c:v>
                </c:pt>
                <c:pt idx="29">
                  <c:v>10.5</c:v>
                </c:pt>
                <c:pt idx="30">
                  <c:v>10.5</c:v>
                </c:pt>
                <c:pt idx="31">
                  <c:v>10.5</c:v>
                </c:pt>
                <c:pt idx="32">
                  <c:v>10.5</c:v>
                </c:pt>
                <c:pt idx="33">
                  <c:v>10.5</c:v>
                </c:pt>
                <c:pt idx="34">
                  <c:v>10.5</c:v>
                </c:pt>
                <c:pt idx="35">
                  <c:v>10.5</c:v>
                </c:pt>
                <c:pt idx="36">
                  <c:v>10.5</c:v>
                </c:pt>
                <c:pt idx="37">
                  <c:v>10.5</c:v>
                </c:pt>
                <c:pt idx="38">
                  <c:v>10.5</c:v>
                </c:pt>
                <c:pt idx="39">
                  <c:v>10.5</c:v>
                </c:pt>
                <c:pt idx="40">
                  <c:v>10.5</c:v>
                </c:pt>
                <c:pt idx="41">
                  <c:v>10.5</c:v>
                </c:pt>
                <c:pt idx="42">
                  <c:v>10.5</c:v>
                </c:pt>
                <c:pt idx="43">
                  <c:v>10.5</c:v>
                </c:pt>
                <c:pt idx="44">
                  <c:v>10.5</c:v>
                </c:pt>
                <c:pt idx="45">
                  <c:v>10.5</c:v>
                </c:pt>
                <c:pt idx="46">
                  <c:v>10.5</c:v>
                </c:pt>
                <c:pt idx="47">
                  <c:v>10.5</c:v>
                </c:pt>
                <c:pt idx="48">
                  <c:v>10.5</c:v>
                </c:pt>
                <c:pt idx="49">
                  <c:v>10.5</c:v>
                </c:pt>
                <c:pt idx="50">
                  <c:v>10.5</c:v>
                </c:pt>
                <c:pt idx="51">
                  <c:v>10.5</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137.60999876405884</c:v>
                </c:pt>
                <c:pt idx="1">
                  <c:v>165.21999752811769</c:v>
                </c:pt>
                <c:pt idx="2">
                  <c:v>192.82999629217653</c:v>
                </c:pt>
                <c:pt idx="3">
                  <c:v>220.43999505623538</c:v>
                </c:pt>
                <c:pt idx="4">
                  <c:v>248.04999382029422</c:v>
                </c:pt>
                <c:pt idx="5">
                  <c:v>275.65999258435306</c:v>
                </c:pt>
                <c:pt idx="6">
                  <c:v>303.26999134841191</c:v>
                </c:pt>
                <c:pt idx="7">
                  <c:v>330.87999011247075</c:v>
                </c:pt>
                <c:pt idx="8">
                  <c:v>358.48998887652959</c:v>
                </c:pt>
                <c:pt idx="9">
                  <c:v>386.09998764058844</c:v>
                </c:pt>
                <c:pt idx="10">
                  <c:v>413.70998640464728</c:v>
                </c:pt>
                <c:pt idx="11">
                  <c:v>441.31998516870613</c:v>
                </c:pt>
                <c:pt idx="12">
                  <c:v>468.92998393276497</c:v>
                </c:pt>
                <c:pt idx="13">
                  <c:v>496.53998269682381</c:v>
                </c:pt>
                <c:pt idx="14">
                  <c:v>524.1499814608826</c:v>
                </c:pt>
                <c:pt idx="15">
                  <c:v>551.75998022494139</c:v>
                </c:pt>
                <c:pt idx="16">
                  <c:v>579.36997898900017</c:v>
                </c:pt>
                <c:pt idx="17">
                  <c:v>606.97997775305896</c:v>
                </c:pt>
                <c:pt idx="18">
                  <c:v>634.58997651711775</c:v>
                </c:pt>
                <c:pt idx="19">
                  <c:v>662.19997528117653</c:v>
                </c:pt>
                <c:pt idx="20">
                  <c:v>689.80997404523532</c:v>
                </c:pt>
                <c:pt idx="21">
                  <c:v>717.41997280929411</c:v>
                </c:pt>
                <c:pt idx="22">
                  <c:v>745.0299715733529</c:v>
                </c:pt>
                <c:pt idx="23">
                  <c:v>772.63997033741168</c:v>
                </c:pt>
                <c:pt idx="24">
                  <c:v>800.24996910147047</c:v>
                </c:pt>
                <c:pt idx="25">
                  <c:v>827.85996786552926</c:v>
                </c:pt>
                <c:pt idx="26">
                  <c:v>855.46996662958804</c:v>
                </c:pt>
                <c:pt idx="27">
                  <c:v>883.07996539364683</c:v>
                </c:pt>
                <c:pt idx="28">
                  <c:v>910.68996415770562</c:v>
                </c:pt>
                <c:pt idx="29">
                  <c:v>938.2999629217644</c:v>
                </c:pt>
                <c:pt idx="30">
                  <c:v>965.90996168582319</c:v>
                </c:pt>
                <c:pt idx="31">
                  <c:v>993.51996044988198</c:v>
                </c:pt>
                <c:pt idx="32">
                  <c:v>1021.1299592139408</c:v>
                </c:pt>
                <c:pt idx="33">
                  <c:v>1048.7399579779997</c:v>
                </c:pt>
                <c:pt idx="34">
                  <c:v>1076.3499567420586</c:v>
                </c:pt>
                <c:pt idx="35">
                  <c:v>1103.9599555061175</c:v>
                </c:pt>
                <c:pt idx="36">
                  <c:v>1131.5699542701764</c:v>
                </c:pt>
                <c:pt idx="37">
                  <c:v>1159.1799530342353</c:v>
                </c:pt>
                <c:pt idx="38">
                  <c:v>1186.7899517982942</c:v>
                </c:pt>
                <c:pt idx="39">
                  <c:v>1214.3999505623531</c:v>
                </c:pt>
                <c:pt idx="40">
                  <c:v>1242.009949326412</c:v>
                </c:pt>
                <c:pt idx="41">
                  <c:v>1269.6199480904709</c:v>
                </c:pt>
                <c:pt idx="42">
                  <c:v>1297.2299468545298</c:v>
                </c:pt>
                <c:pt idx="43">
                  <c:v>1324.8399456185887</c:v>
                </c:pt>
                <c:pt idx="44">
                  <c:v>1352.4499443826476</c:v>
                </c:pt>
                <c:pt idx="45">
                  <c:v>1380.0599431467065</c:v>
                </c:pt>
                <c:pt idx="46">
                  <c:v>1407.6699419107654</c:v>
                </c:pt>
                <c:pt idx="47">
                  <c:v>1435.2799406748243</c:v>
                </c:pt>
                <c:pt idx="48">
                  <c:v>1462.8899394388832</c:v>
                </c:pt>
                <c:pt idx="49">
                  <c:v>1490.4999382029421</c:v>
                </c:pt>
                <c:pt idx="50">
                  <c:v>1518.109936967001</c:v>
                </c:pt>
                <c:pt idx="51">
                  <c:v>1545.7199357310599</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447675</xdr:colOff>
      <xdr:row>1</xdr:row>
      <xdr:rowOff>160336</xdr:rowOff>
    </xdr:from>
    <xdr:to>
      <xdr:col>25</xdr:col>
      <xdr:colOff>447675</xdr:colOff>
      <xdr:row>24</xdr:row>
      <xdr:rowOff>123824</xdr:rowOff>
    </xdr:to>
    <xdr:graphicFrame macro="">
      <xdr:nvGraphicFramePr>
        <xdr:cNvPr id="2" name="TimeChart" hidden="1">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444500</xdr:colOff>
      <xdr:row>1</xdr:row>
      <xdr:rowOff>158750</xdr:rowOff>
    </xdr:from>
    <xdr:to>
      <xdr:col>25</xdr:col>
      <xdr:colOff>447675</xdr:colOff>
      <xdr:row>24</xdr:row>
      <xdr:rowOff>120650</xdr:rowOff>
    </xdr:to>
    <xdr:graphicFrame macro="">
      <xdr:nvGraphicFramePr>
        <xdr:cNvPr id="4" name="OverviewChart">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806450</xdr:colOff>
      <xdr:row>41</xdr:row>
      <xdr:rowOff>257174</xdr:rowOff>
    </xdr:from>
    <xdr:to>
      <xdr:col>26</xdr:col>
      <xdr:colOff>520701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800100</xdr:colOff>
      <xdr:row>41</xdr:row>
      <xdr:rowOff>193674</xdr:rowOff>
    </xdr:from>
    <xdr:to>
      <xdr:col>23</xdr:col>
      <xdr:colOff>368300</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457200</xdr:colOff>
      <xdr:row>1</xdr:row>
      <xdr:rowOff>158750</xdr:rowOff>
    </xdr:from>
    <xdr:to>
      <xdr:col>25</xdr:col>
      <xdr:colOff>485775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C1" workbookViewId="0">
      <selection activeCell="K9" sqref="K9"/>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164</v>
      </c>
      <c r="Z1" t="s">
        <v>183</v>
      </c>
      <c r="AB1" t="s">
        <v>190</v>
      </c>
      <c r="AD1" t="s">
        <v>197</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184</v>
      </c>
      <c r="AB2" t="s">
        <v>91</v>
      </c>
      <c r="AD2" t="s">
        <v>198</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179</v>
      </c>
      <c r="Z3" t="s">
        <v>100</v>
      </c>
      <c r="AB3" t="s">
        <v>134</v>
      </c>
      <c r="AD3" t="s">
        <v>199</v>
      </c>
    </row>
    <row r="4" spans="1:30" x14ac:dyDescent="0.35">
      <c r="B4" t="str">
        <f>Setup!A22</f>
        <v>8 Group Session</v>
      </c>
      <c r="D4">
        <v>3</v>
      </c>
      <c r="F4" t="s">
        <v>60</v>
      </c>
      <c r="H4" t="s">
        <v>75</v>
      </c>
      <c r="I4">
        <v>0.75</v>
      </c>
      <c r="K4" t="s">
        <v>78</v>
      </c>
      <c r="L4">
        <v>2</v>
      </c>
      <c r="T4" t="str">
        <f>Setup!A21</f>
        <v>40 Group Session</v>
      </c>
      <c r="X4" s="76" t="s">
        <v>165</v>
      </c>
    </row>
    <row r="5" spans="1:30" x14ac:dyDescent="0.35">
      <c r="B5" t="str">
        <f>Setup!A23</f>
        <v>20 Individual</v>
      </c>
      <c r="D5">
        <v>4</v>
      </c>
      <c r="H5" t="s">
        <v>76</v>
      </c>
      <c r="I5">
        <v>0.8</v>
      </c>
      <c r="K5" t="s">
        <v>79</v>
      </c>
      <c r="L5">
        <v>1</v>
      </c>
      <c r="T5" t="str">
        <f>Setup!A22</f>
        <v>8 Group Session</v>
      </c>
      <c r="X5" s="76" t="s">
        <v>166</v>
      </c>
    </row>
    <row r="6" spans="1:30" x14ac:dyDescent="0.35">
      <c r="B6" t="str">
        <f>Setup!A24</f>
        <v>40 Individual</v>
      </c>
      <c r="D6">
        <v>5</v>
      </c>
      <c r="K6" t="s">
        <v>80</v>
      </c>
      <c r="L6">
        <v>0.5</v>
      </c>
      <c r="T6" t="str">
        <f>Setup!A23</f>
        <v>20 Individual</v>
      </c>
      <c r="X6" s="76" t="s">
        <v>167</v>
      </c>
    </row>
    <row r="7" spans="1:30" x14ac:dyDescent="0.35">
      <c r="B7" t="str">
        <f>Setup!A25</f>
        <v>Caseload 6</v>
      </c>
      <c r="D7">
        <v>6</v>
      </c>
      <c r="K7" t="s">
        <v>81</v>
      </c>
      <c r="L7">
        <v>0.25</v>
      </c>
      <c r="T7" t="str">
        <f>Setup!A24</f>
        <v>40 Individual</v>
      </c>
      <c r="X7" s="76" t="s">
        <v>168</v>
      </c>
    </row>
    <row r="8" spans="1:30" x14ac:dyDescent="0.35">
      <c r="B8" t="str">
        <f>Setup!A26</f>
        <v>Caseload 7</v>
      </c>
      <c r="D8">
        <v>7</v>
      </c>
      <c r="K8" t="s">
        <v>82</v>
      </c>
      <c r="L8">
        <v>3.7999999999999999E-2</v>
      </c>
      <c r="T8" t="str">
        <f>Setup!A25</f>
        <v>Caseload 6</v>
      </c>
      <c r="X8" s="76" t="s">
        <v>169</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A8" sqref="A8"/>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230</v>
      </c>
      <c r="B1" s="172" t="s">
        <v>231</v>
      </c>
      <c r="C1" s="172" t="s">
        <v>232</v>
      </c>
    </row>
    <row r="2" spans="1:3" ht="58" x14ac:dyDescent="0.35">
      <c r="A2" s="170" t="s">
        <v>216</v>
      </c>
      <c r="B2" s="170" t="s">
        <v>233</v>
      </c>
      <c r="C2" s="171" t="s">
        <v>234</v>
      </c>
    </row>
    <row r="3" spans="1:3" ht="43.5" x14ac:dyDescent="0.35">
      <c r="A3" s="170" t="s">
        <v>235</v>
      </c>
      <c r="B3" s="170" t="s">
        <v>236</v>
      </c>
      <c r="C3" s="171" t="s">
        <v>237</v>
      </c>
    </row>
    <row r="4" spans="1:3" x14ac:dyDescent="0.35">
      <c r="A4" s="170" t="s">
        <v>238</v>
      </c>
      <c r="B4" s="170" t="s">
        <v>236</v>
      </c>
      <c r="C4" s="170" t="s">
        <v>239</v>
      </c>
    </row>
    <row r="5" spans="1:3" ht="29" x14ac:dyDescent="0.35">
      <c r="A5" s="170" t="s">
        <v>240</v>
      </c>
      <c r="B5" s="170" t="s">
        <v>233</v>
      </c>
      <c r="C5" s="171" t="s">
        <v>244</v>
      </c>
    </row>
    <row r="6" spans="1:3" ht="29" x14ac:dyDescent="0.35">
      <c r="A6" s="170" t="s">
        <v>247</v>
      </c>
      <c r="B6" s="170" t="s">
        <v>233</v>
      </c>
      <c r="C6" s="171" t="s">
        <v>248</v>
      </c>
    </row>
    <row r="7" spans="1:3" ht="43.5" x14ac:dyDescent="0.35">
      <c r="A7" s="170" t="s">
        <v>261</v>
      </c>
      <c r="B7" s="170" t="s">
        <v>233</v>
      </c>
      <c r="C7" s="171" t="s">
        <v>266</v>
      </c>
    </row>
    <row r="8" spans="1:3" x14ac:dyDescent="0.35">
      <c r="A8" s="170"/>
      <c r="B8" s="170"/>
      <c r="C8" s="170"/>
    </row>
    <row r="9" spans="1:3" x14ac:dyDescent="0.35">
      <c r="A9" s="170"/>
      <c r="B9" s="170"/>
      <c r="C9" s="170"/>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tabSelected="1"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9" t="str">
        <f>"Demand and capacity analysis notes for "&amp;Setup!B5</f>
        <v>Demand and capacity analysis notes for Test Organisation</v>
      </c>
      <c r="C2" s="179"/>
      <c r="D2" s="179"/>
      <c r="E2" s="179"/>
      <c r="F2" s="179"/>
      <c r="G2" s="179"/>
      <c r="H2" s="179"/>
      <c r="I2" s="179"/>
      <c r="J2" s="179"/>
      <c r="K2" s="179"/>
      <c r="L2" s="179"/>
      <c r="M2" s="179"/>
      <c r="N2" s="179"/>
      <c r="O2" s="179"/>
      <c r="P2" s="179"/>
      <c r="Q2" s="179"/>
      <c r="R2" s="179"/>
      <c r="S2" s="179"/>
      <c r="T2" s="179"/>
      <c r="U2" s="179"/>
    </row>
    <row r="3" spans="2:21" ht="15" thickBot="1" x14ac:dyDescent="0.4">
      <c r="B3" s="173" t="s">
        <v>242</v>
      </c>
    </row>
    <row r="4" spans="2:21" ht="15" thickBot="1" x14ac:dyDescent="0.4">
      <c r="B4" s="176"/>
      <c r="C4" s="177"/>
      <c r="D4" s="177"/>
      <c r="E4" s="177"/>
      <c r="F4" s="177"/>
      <c r="G4" s="177"/>
      <c r="H4" s="177"/>
      <c r="I4" s="177"/>
      <c r="J4" s="177"/>
      <c r="K4" s="177"/>
      <c r="L4" s="177"/>
      <c r="M4" s="177"/>
      <c r="N4" s="177"/>
      <c r="O4" s="177"/>
      <c r="P4" s="177"/>
      <c r="Q4" s="177"/>
      <c r="R4" s="177"/>
      <c r="S4" s="177"/>
      <c r="T4" s="177"/>
      <c r="U4" s="178"/>
    </row>
    <row r="5" spans="2:21" x14ac:dyDescent="0.35">
      <c r="B5" s="180"/>
      <c r="C5" s="180"/>
      <c r="D5" s="180"/>
      <c r="E5" s="180"/>
      <c r="F5" s="180"/>
      <c r="G5" s="180"/>
      <c r="H5" s="180"/>
      <c r="I5" s="180"/>
      <c r="J5" s="180"/>
      <c r="K5" s="180"/>
      <c r="L5" s="180"/>
      <c r="M5" s="180"/>
      <c r="N5" s="180"/>
      <c r="O5" s="180"/>
      <c r="P5" s="180"/>
      <c r="Q5" s="180"/>
      <c r="R5" s="180"/>
      <c r="S5" s="180"/>
      <c r="T5" s="180"/>
      <c r="U5" s="180"/>
    </row>
    <row r="6" spans="2:21" x14ac:dyDescent="0.35">
      <c r="B6" s="181"/>
      <c r="C6" s="181"/>
      <c r="D6" s="181"/>
      <c r="E6" s="181"/>
      <c r="F6" s="181"/>
      <c r="G6" s="181"/>
      <c r="H6" s="181"/>
      <c r="I6" s="181"/>
      <c r="J6" s="181"/>
      <c r="K6" s="181"/>
      <c r="L6" s="181"/>
      <c r="M6" s="181"/>
      <c r="N6" s="181"/>
      <c r="O6" s="181"/>
      <c r="P6" s="181"/>
      <c r="Q6" s="181"/>
      <c r="R6" s="181"/>
      <c r="S6" s="181"/>
      <c r="T6" s="181"/>
      <c r="U6" s="181"/>
    </row>
    <row r="7" spans="2:21" x14ac:dyDescent="0.35">
      <c r="B7" s="181"/>
      <c r="C7" s="181"/>
      <c r="D7" s="181"/>
      <c r="E7" s="181"/>
      <c r="F7" s="181"/>
      <c r="G7" s="181"/>
      <c r="H7" s="181"/>
      <c r="I7" s="181"/>
      <c r="J7" s="181"/>
      <c r="K7" s="181"/>
      <c r="L7" s="181"/>
      <c r="M7" s="181"/>
      <c r="N7" s="181"/>
      <c r="O7" s="181"/>
      <c r="P7" s="181"/>
      <c r="Q7" s="181"/>
      <c r="R7" s="181"/>
      <c r="S7" s="181"/>
      <c r="T7" s="181"/>
      <c r="U7" s="181"/>
    </row>
    <row r="8" spans="2:21" x14ac:dyDescent="0.35">
      <c r="B8" s="181"/>
      <c r="C8" s="181"/>
      <c r="D8" s="181"/>
      <c r="E8" s="181"/>
      <c r="F8" s="181"/>
      <c r="G8" s="181"/>
      <c r="H8" s="181"/>
      <c r="I8" s="181"/>
      <c r="J8" s="181"/>
      <c r="K8" s="181"/>
      <c r="L8" s="181"/>
      <c r="M8" s="181"/>
      <c r="N8" s="181"/>
      <c r="O8" s="181"/>
      <c r="P8" s="181"/>
      <c r="Q8" s="181"/>
      <c r="R8" s="181"/>
      <c r="S8" s="181"/>
      <c r="T8" s="181"/>
      <c r="U8" s="181"/>
    </row>
    <row r="9" spans="2:21" x14ac:dyDescent="0.35">
      <c r="B9" s="181"/>
      <c r="C9" s="181"/>
      <c r="D9" s="181"/>
      <c r="E9" s="181"/>
      <c r="F9" s="181"/>
      <c r="G9" s="181"/>
      <c r="H9" s="181"/>
      <c r="I9" s="181"/>
      <c r="J9" s="181"/>
      <c r="K9" s="181"/>
      <c r="L9" s="181"/>
      <c r="M9" s="181"/>
      <c r="N9" s="181"/>
      <c r="O9" s="181"/>
      <c r="P9" s="181"/>
      <c r="Q9" s="181"/>
      <c r="R9" s="181"/>
      <c r="S9" s="181"/>
      <c r="T9" s="181"/>
      <c r="U9" s="181"/>
    </row>
    <row r="10" spans="2:21" x14ac:dyDescent="0.35">
      <c r="B10" s="181"/>
      <c r="C10" s="181"/>
      <c r="D10" s="181"/>
      <c r="E10" s="181"/>
      <c r="F10" s="181"/>
      <c r="G10" s="181"/>
      <c r="H10" s="181"/>
      <c r="I10" s="181"/>
      <c r="J10" s="181"/>
      <c r="K10" s="181"/>
      <c r="L10" s="181"/>
      <c r="M10" s="181"/>
      <c r="N10" s="181"/>
      <c r="O10" s="181"/>
      <c r="P10" s="181"/>
      <c r="Q10" s="181"/>
      <c r="R10" s="181"/>
      <c r="S10" s="181"/>
      <c r="T10" s="181"/>
      <c r="U10" s="181"/>
    </row>
    <row r="11" spans="2:21" x14ac:dyDescent="0.35">
      <c r="B11" s="181"/>
      <c r="C11" s="181"/>
      <c r="D11" s="181"/>
      <c r="E11" s="181"/>
      <c r="F11" s="181"/>
      <c r="G11" s="181"/>
      <c r="H11" s="181"/>
      <c r="I11" s="181"/>
      <c r="J11" s="181"/>
      <c r="K11" s="181"/>
      <c r="L11" s="181"/>
      <c r="M11" s="181"/>
      <c r="N11" s="181"/>
      <c r="O11" s="181"/>
      <c r="P11" s="181"/>
      <c r="Q11" s="181"/>
      <c r="R11" s="181"/>
      <c r="S11" s="181"/>
      <c r="T11" s="181"/>
      <c r="U11" s="181"/>
    </row>
    <row r="12" spans="2:21" x14ac:dyDescent="0.35">
      <c r="B12" s="181"/>
      <c r="C12" s="181"/>
      <c r="D12" s="181"/>
      <c r="E12" s="181"/>
      <c r="F12" s="181"/>
      <c r="G12" s="181"/>
      <c r="H12" s="181"/>
      <c r="I12" s="181"/>
      <c r="J12" s="181"/>
      <c r="K12" s="181"/>
      <c r="L12" s="181"/>
      <c r="M12" s="181"/>
      <c r="N12" s="181"/>
      <c r="O12" s="181"/>
      <c r="P12" s="181"/>
      <c r="Q12" s="181"/>
      <c r="R12" s="181"/>
      <c r="S12" s="181"/>
      <c r="T12" s="181"/>
      <c r="U12" s="181"/>
    </row>
    <row r="13" spans="2:21" x14ac:dyDescent="0.35">
      <c r="B13" s="181"/>
      <c r="C13" s="181"/>
      <c r="D13" s="181"/>
      <c r="E13" s="181"/>
      <c r="F13" s="181"/>
      <c r="G13" s="181"/>
      <c r="H13" s="181"/>
      <c r="I13" s="181"/>
      <c r="J13" s="181"/>
      <c r="K13" s="181"/>
      <c r="L13" s="181"/>
      <c r="M13" s="181"/>
      <c r="N13" s="181"/>
      <c r="O13" s="181"/>
      <c r="P13" s="181"/>
      <c r="Q13" s="181"/>
      <c r="R13" s="181"/>
      <c r="S13" s="181"/>
      <c r="T13" s="181"/>
      <c r="U13" s="181"/>
    </row>
    <row r="14" spans="2:21" x14ac:dyDescent="0.35">
      <c r="B14" s="181"/>
      <c r="C14" s="181"/>
      <c r="D14" s="181"/>
      <c r="E14" s="181"/>
      <c r="F14" s="181"/>
      <c r="G14" s="181"/>
      <c r="H14" s="181"/>
      <c r="I14" s="181"/>
      <c r="J14" s="181"/>
      <c r="K14" s="181"/>
      <c r="L14" s="181"/>
      <c r="M14" s="181"/>
      <c r="N14" s="181"/>
      <c r="O14" s="181"/>
      <c r="P14" s="181"/>
      <c r="Q14" s="181"/>
      <c r="R14" s="181"/>
      <c r="S14" s="181"/>
      <c r="T14" s="181"/>
      <c r="U14" s="181"/>
    </row>
    <row r="15" spans="2:21" x14ac:dyDescent="0.35">
      <c r="B15" s="181"/>
      <c r="C15" s="181"/>
      <c r="D15" s="181"/>
      <c r="E15" s="181"/>
      <c r="F15" s="181"/>
      <c r="G15" s="181"/>
      <c r="H15" s="181"/>
      <c r="I15" s="181"/>
      <c r="J15" s="181"/>
      <c r="K15" s="181"/>
      <c r="L15" s="181"/>
      <c r="M15" s="181"/>
      <c r="N15" s="181"/>
      <c r="O15" s="181"/>
      <c r="P15" s="181"/>
      <c r="Q15" s="181"/>
      <c r="R15" s="181"/>
      <c r="S15" s="181"/>
      <c r="T15" s="181"/>
      <c r="U15" s="181"/>
    </row>
    <row r="16" spans="2:21" x14ac:dyDescent="0.35">
      <c r="B16" s="181"/>
      <c r="C16" s="181"/>
      <c r="D16" s="181"/>
      <c r="E16" s="181"/>
      <c r="F16" s="181"/>
      <c r="G16" s="181"/>
      <c r="H16" s="181"/>
      <c r="I16" s="181"/>
      <c r="J16" s="181"/>
      <c r="K16" s="181"/>
      <c r="L16" s="181"/>
      <c r="M16" s="181"/>
      <c r="N16" s="181"/>
      <c r="O16" s="181"/>
      <c r="P16" s="181"/>
      <c r="Q16" s="181"/>
      <c r="R16" s="181"/>
      <c r="S16" s="181"/>
      <c r="T16" s="181"/>
      <c r="U16" s="181"/>
    </row>
    <row r="17" spans="2:21" x14ac:dyDescent="0.35">
      <c r="B17" s="181"/>
      <c r="C17" s="181"/>
      <c r="D17" s="181"/>
      <c r="E17" s="181"/>
      <c r="F17" s="181"/>
      <c r="G17" s="181"/>
      <c r="H17" s="181"/>
      <c r="I17" s="181"/>
      <c r="J17" s="181"/>
      <c r="K17" s="181"/>
      <c r="L17" s="181"/>
      <c r="M17" s="181"/>
      <c r="N17" s="181"/>
      <c r="O17" s="181"/>
      <c r="P17" s="181"/>
      <c r="Q17" s="181"/>
      <c r="R17" s="181"/>
      <c r="S17" s="181"/>
      <c r="T17" s="181"/>
      <c r="U17" s="181"/>
    </row>
    <row r="18" spans="2:21" x14ac:dyDescent="0.35">
      <c r="B18" s="181"/>
      <c r="C18" s="181"/>
      <c r="D18" s="181"/>
      <c r="E18" s="181"/>
      <c r="F18" s="181"/>
      <c r="G18" s="181"/>
      <c r="H18" s="181"/>
      <c r="I18" s="181"/>
      <c r="J18" s="181"/>
      <c r="K18" s="181"/>
      <c r="L18" s="181"/>
      <c r="M18" s="181"/>
      <c r="N18" s="181"/>
      <c r="O18" s="181"/>
      <c r="P18" s="181"/>
      <c r="Q18" s="181"/>
      <c r="R18" s="181"/>
      <c r="S18" s="181"/>
      <c r="T18" s="181"/>
      <c r="U18" s="181"/>
    </row>
    <row r="19" spans="2:21" x14ac:dyDescent="0.35">
      <c r="B19" s="181"/>
      <c r="C19" s="181"/>
      <c r="D19" s="181"/>
      <c r="E19" s="181"/>
      <c r="F19" s="181"/>
      <c r="G19" s="181"/>
      <c r="H19" s="181"/>
      <c r="I19" s="181"/>
      <c r="J19" s="181"/>
      <c r="K19" s="181"/>
      <c r="L19" s="181"/>
      <c r="M19" s="181"/>
      <c r="N19" s="181"/>
      <c r="O19" s="181"/>
      <c r="P19" s="181"/>
      <c r="Q19" s="181"/>
      <c r="R19" s="181"/>
      <c r="S19" s="181"/>
      <c r="T19" s="181"/>
      <c r="U19" s="181"/>
    </row>
    <row r="20" spans="2:21" x14ac:dyDescent="0.35">
      <c r="B20" s="181"/>
      <c r="C20" s="181"/>
      <c r="D20" s="181"/>
      <c r="E20" s="181"/>
      <c r="F20" s="181"/>
      <c r="G20" s="181"/>
      <c r="H20" s="181"/>
      <c r="I20" s="181"/>
      <c r="J20" s="181"/>
      <c r="K20" s="181"/>
      <c r="L20" s="181"/>
      <c r="M20" s="181"/>
      <c r="N20" s="181"/>
      <c r="O20" s="181"/>
      <c r="P20" s="181"/>
      <c r="Q20" s="181"/>
      <c r="R20" s="181"/>
      <c r="S20" s="181"/>
      <c r="T20" s="181"/>
      <c r="U20" s="181"/>
    </row>
    <row r="21" spans="2:21" x14ac:dyDescent="0.35">
      <c r="B21" s="181"/>
      <c r="C21" s="181"/>
      <c r="D21" s="181"/>
      <c r="E21" s="181"/>
      <c r="F21" s="181"/>
      <c r="G21" s="181"/>
      <c r="H21" s="181"/>
      <c r="I21" s="181"/>
      <c r="J21" s="181"/>
      <c r="K21" s="181"/>
      <c r="L21" s="181"/>
      <c r="M21" s="181"/>
      <c r="N21" s="181"/>
      <c r="O21" s="181"/>
      <c r="P21" s="181"/>
      <c r="Q21" s="181"/>
      <c r="R21" s="181"/>
      <c r="S21" s="181"/>
      <c r="T21" s="181"/>
      <c r="U21" s="181"/>
    </row>
    <row r="22" spans="2:21" x14ac:dyDescent="0.35">
      <c r="B22" s="181"/>
      <c r="C22" s="181"/>
      <c r="D22" s="181"/>
      <c r="E22" s="181"/>
      <c r="F22" s="181"/>
      <c r="G22" s="181"/>
      <c r="H22" s="181"/>
      <c r="I22" s="181"/>
      <c r="J22" s="181"/>
      <c r="K22" s="181"/>
      <c r="L22" s="181"/>
      <c r="M22" s="181"/>
      <c r="N22" s="181"/>
      <c r="O22" s="181"/>
      <c r="P22" s="181"/>
      <c r="Q22" s="181"/>
      <c r="R22" s="181"/>
      <c r="S22" s="181"/>
      <c r="T22" s="181"/>
      <c r="U22" s="181"/>
    </row>
    <row r="23" spans="2:21" x14ac:dyDescent="0.35">
      <c r="B23" s="181"/>
      <c r="C23" s="181"/>
      <c r="D23" s="181"/>
      <c r="E23" s="181"/>
      <c r="F23" s="181"/>
      <c r="G23" s="181"/>
      <c r="H23" s="181"/>
      <c r="I23" s="181"/>
      <c r="J23" s="181"/>
      <c r="K23" s="181"/>
      <c r="L23" s="181"/>
      <c r="M23" s="181"/>
      <c r="N23" s="181"/>
      <c r="O23" s="181"/>
      <c r="P23" s="181"/>
      <c r="Q23" s="181"/>
      <c r="R23" s="181"/>
      <c r="S23" s="181"/>
      <c r="T23" s="181"/>
      <c r="U23" s="181"/>
    </row>
    <row r="24" spans="2:21" x14ac:dyDescent="0.35">
      <c r="B24" s="181"/>
      <c r="C24" s="181"/>
      <c r="D24" s="181"/>
      <c r="E24" s="181"/>
      <c r="F24" s="181"/>
      <c r="G24" s="181"/>
      <c r="H24" s="181"/>
      <c r="I24" s="181"/>
      <c r="J24" s="181"/>
      <c r="K24" s="181"/>
      <c r="L24" s="181"/>
      <c r="M24" s="181"/>
      <c r="N24" s="181"/>
      <c r="O24" s="181"/>
      <c r="P24" s="181"/>
      <c r="Q24" s="181"/>
      <c r="R24" s="181"/>
      <c r="S24" s="181"/>
      <c r="T24" s="181"/>
      <c r="U24" s="181"/>
    </row>
    <row r="25" spans="2:21" x14ac:dyDescent="0.35">
      <c r="B25" s="181"/>
      <c r="C25" s="181"/>
      <c r="D25" s="181"/>
      <c r="E25" s="181"/>
      <c r="F25" s="181"/>
      <c r="G25" s="181"/>
      <c r="H25" s="181"/>
      <c r="I25" s="181"/>
      <c r="J25" s="181"/>
      <c r="K25" s="181"/>
      <c r="L25" s="181"/>
      <c r="M25" s="181"/>
      <c r="N25" s="181"/>
      <c r="O25" s="181"/>
      <c r="P25" s="181"/>
      <c r="Q25" s="181"/>
      <c r="R25" s="181"/>
      <c r="S25" s="181"/>
      <c r="T25" s="181"/>
      <c r="U25" s="181"/>
    </row>
    <row r="26" spans="2:21" x14ac:dyDescent="0.35">
      <c r="B26" s="181"/>
      <c r="C26" s="181"/>
      <c r="D26" s="181"/>
      <c r="E26" s="181"/>
      <c r="F26" s="181"/>
      <c r="G26" s="181"/>
      <c r="H26" s="181"/>
      <c r="I26" s="181"/>
      <c r="J26" s="181"/>
      <c r="K26" s="181"/>
      <c r="L26" s="181"/>
      <c r="M26" s="181"/>
      <c r="N26" s="181"/>
      <c r="O26" s="181"/>
      <c r="P26" s="181"/>
      <c r="Q26" s="181"/>
      <c r="R26" s="181"/>
      <c r="S26" s="181"/>
      <c r="T26" s="181"/>
      <c r="U26" s="181"/>
    </row>
    <row r="27" spans="2:21" x14ac:dyDescent="0.35">
      <c r="B27" s="181"/>
      <c r="C27" s="181"/>
      <c r="D27" s="181"/>
      <c r="E27" s="181"/>
      <c r="F27" s="181"/>
      <c r="G27" s="181"/>
      <c r="H27" s="181"/>
      <c r="I27" s="181"/>
      <c r="J27" s="181"/>
      <c r="K27" s="181"/>
      <c r="L27" s="181"/>
      <c r="M27" s="181"/>
      <c r="N27" s="181"/>
      <c r="O27" s="181"/>
      <c r="P27" s="181"/>
      <c r="Q27" s="181"/>
      <c r="R27" s="181"/>
      <c r="S27" s="181"/>
      <c r="T27" s="181"/>
      <c r="U27" s="181"/>
    </row>
    <row r="28" spans="2:21" x14ac:dyDescent="0.35">
      <c r="B28" s="181"/>
      <c r="C28" s="181"/>
      <c r="D28" s="181"/>
      <c r="E28" s="181"/>
      <c r="F28" s="181"/>
      <c r="G28" s="181"/>
      <c r="H28" s="181"/>
      <c r="I28" s="181"/>
      <c r="J28" s="181"/>
      <c r="K28" s="181"/>
      <c r="L28" s="181"/>
      <c r="M28" s="181"/>
      <c r="N28" s="181"/>
      <c r="O28" s="181"/>
      <c r="P28" s="181"/>
      <c r="Q28" s="181"/>
      <c r="R28" s="181"/>
      <c r="S28" s="181"/>
      <c r="T28" s="181"/>
      <c r="U28" s="181"/>
    </row>
    <row r="29" spans="2:21" x14ac:dyDescent="0.35">
      <c r="B29" s="181"/>
      <c r="C29" s="181"/>
      <c r="D29" s="181"/>
      <c r="E29" s="181"/>
      <c r="F29" s="181"/>
      <c r="G29" s="181"/>
      <c r="H29" s="181"/>
      <c r="I29" s="181"/>
      <c r="J29" s="181"/>
      <c r="K29" s="181"/>
      <c r="L29" s="181"/>
      <c r="M29" s="181"/>
      <c r="N29" s="181"/>
      <c r="O29" s="181"/>
      <c r="P29" s="181"/>
      <c r="Q29" s="181"/>
      <c r="R29" s="181"/>
      <c r="S29" s="181"/>
      <c r="T29" s="181"/>
      <c r="U29" s="181"/>
    </row>
    <row r="30" spans="2:21" x14ac:dyDescent="0.35">
      <c r="B30" s="181"/>
      <c r="C30" s="181"/>
      <c r="D30" s="181"/>
      <c r="E30" s="181"/>
      <c r="F30" s="181"/>
      <c r="G30" s="181"/>
      <c r="H30" s="181"/>
      <c r="I30" s="181"/>
      <c r="J30" s="181"/>
      <c r="K30" s="181"/>
      <c r="L30" s="181"/>
      <c r="M30" s="181"/>
      <c r="N30" s="181"/>
      <c r="O30" s="181"/>
      <c r="P30" s="181"/>
      <c r="Q30" s="181"/>
      <c r="R30" s="181"/>
      <c r="S30" s="181"/>
      <c r="T30" s="181"/>
      <c r="U30" s="181"/>
    </row>
    <row r="31" spans="2:21" x14ac:dyDescent="0.35">
      <c r="B31" s="181"/>
      <c r="C31" s="181"/>
      <c r="D31" s="181"/>
      <c r="E31" s="181"/>
      <c r="F31" s="181"/>
      <c r="G31" s="181"/>
      <c r="H31" s="181"/>
      <c r="I31" s="181"/>
      <c r="J31" s="181"/>
      <c r="K31" s="181"/>
      <c r="L31" s="181"/>
      <c r="M31" s="181"/>
      <c r="N31" s="181"/>
      <c r="O31" s="181"/>
      <c r="P31" s="181"/>
      <c r="Q31" s="181"/>
      <c r="R31" s="181"/>
      <c r="S31" s="181"/>
      <c r="T31" s="181"/>
      <c r="U31" s="181"/>
    </row>
    <row r="32" spans="2:21" x14ac:dyDescent="0.35">
      <c r="B32" s="181"/>
      <c r="C32" s="181"/>
      <c r="D32" s="181"/>
      <c r="E32" s="181"/>
      <c r="F32" s="181"/>
      <c r="G32" s="181"/>
      <c r="H32" s="181"/>
      <c r="I32" s="181"/>
      <c r="J32" s="181"/>
      <c r="K32" s="181"/>
      <c r="L32" s="181"/>
      <c r="M32" s="181"/>
      <c r="N32" s="181"/>
      <c r="O32" s="181"/>
      <c r="P32" s="181"/>
      <c r="Q32" s="181"/>
      <c r="R32" s="181"/>
      <c r="S32" s="181"/>
      <c r="T32" s="181"/>
      <c r="U32" s="181"/>
    </row>
    <row r="33" spans="2:21" x14ac:dyDescent="0.35">
      <c r="B33" s="181"/>
      <c r="C33" s="181"/>
      <c r="D33" s="181"/>
      <c r="E33" s="181"/>
      <c r="F33" s="181"/>
      <c r="G33" s="181"/>
      <c r="H33" s="181"/>
      <c r="I33" s="181"/>
      <c r="J33" s="181"/>
      <c r="K33" s="181"/>
      <c r="L33" s="181"/>
      <c r="M33" s="181"/>
      <c r="N33" s="181"/>
      <c r="O33" s="181"/>
      <c r="P33" s="181"/>
      <c r="Q33" s="181"/>
      <c r="R33" s="181"/>
      <c r="S33" s="181"/>
      <c r="T33" s="181"/>
      <c r="U33" s="181"/>
    </row>
    <row r="34" spans="2:21" x14ac:dyDescent="0.35">
      <c r="B34" s="181"/>
      <c r="C34" s="181"/>
      <c r="D34" s="181"/>
      <c r="E34" s="181"/>
      <c r="F34" s="181"/>
      <c r="G34" s="181"/>
      <c r="H34" s="181"/>
      <c r="I34" s="181"/>
      <c r="J34" s="181"/>
      <c r="K34" s="181"/>
      <c r="L34" s="181"/>
      <c r="M34" s="181"/>
      <c r="N34" s="181"/>
      <c r="O34" s="181"/>
      <c r="P34" s="181"/>
      <c r="Q34" s="181"/>
      <c r="R34" s="181"/>
      <c r="S34" s="181"/>
      <c r="T34" s="181"/>
      <c r="U34" s="181"/>
    </row>
    <row r="35" spans="2:21" x14ac:dyDescent="0.35">
      <c r="B35" s="181"/>
      <c r="C35" s="181"/>
      <c r="D35" s="181"/>
      <c r="E35" s="181"/>
      <c r="F35" s="181"/>
      <c r="G35" s="181"/>
      <c r="H35" s="181"/>
      <c r="I35" s="181"/>
      <c r="J35" s="181"/>
      <c r="K35" s="181"/>
      <c r="L35" s="181"/>
      <c r="M35" s="181"/>
      <c r="N35" s="181"/>
      <c r="O35" s="181"/>
      <c r="P35" s="181"/>
      <c r="Q35" s="181"/>
      <c r="R35" s="181"/>
      <c r="S35" s="181"/>
      <c r="T35" s="181"/>
      <c r="U35" s="181"/>
    </row>
    <row r="36" spans="2:21" x14ac:dyDescent="0.35">
      <c r="B36" s="181"/>
      <c r="C36" s="181"/>
      <c r="D36" s="181"/>
      <c r="E36" s="181"/>
      <c r="F36" s="181"/>
      <c r="G36" s="181"/>
      <c r="H36" s="181"/>
      <c r="I36" s="181"/>
      <c r="J36" s="181"/>
      <c r="K36" s="181"/>
      <c r="L36" s="181"/>
      <c r="M36" s="181"/>
      <c r="N36" s="181"/>
      <c r="O36" s="181"/>
      <c r="P36" s="181"/>
      <c r="Q36" s="181"/>
      <c r="R36" s="181"/>
      <c r="S36" s="181"/>
      <c r="T36" s="181"/>
      <c r="U36" s="181"/>
    </row>
    <row r="37" spans="2:21" x14ac:dyDescent="0.35">
      <c r="B37" s="181"/>
      <c r="C37" s="181"/>
      <c r="D37" s="181"/>
      <c r="E37" s="181"/>
      <c r="F37" s="181"/>
      <c r="G37" s="181"/>
      <c r="H37" s="181"/>
      <c r="I37" s="181"/>
      <c r="J37" s="181"/>
      <c r="K37" s="181"/>
      <c r="L37" s="181"/>
      <c r="M37" s="181"/>
      <c r="N37" s="181"/>
      <c r="O37" s="181"/>
      <c r="P37" s="181"/>
      <c r="Q37" s="181"/>
      <c r="R37" s="181"/>
      <c r="S37" s="181"/>
      <c r="T37" s="181"/>
      <c r="U37" s="181"/>
    </row>
    <row r="38" spans="2:21" x14ac:dyDescent="0.35">
      <c r="B38" s="181"/>
      <c r="C38" s="181"/>
      <c r="D38" s="181"/>
      <c r="E38" s="181"/>
      <c r="F38" s="181"/>
      <c r="G38" s="181"/>
      <c r="H38" s="181"/>
      <c r="I38" s="181"/>
      <c r="J38" s="181"/>
      <c r="K38" s="181"/>
      <c r="L38" s="181"/>
      <c r="M38" s="181"/>
      <c r="N38" s="181"/>
      <c r="O38" s="181"/>
      <c r="P38" s="181"/>
      <c r="Q38" s="181"/>
      <c r="R38" s="181"/>
      <c r="S38" s="181"/>
      <c r="T38" s="181"/>
      <c r="U38" s="181"/>
    </row>
    <row r="39" spans="2:21" x14ac:dyDescent="0.35">
      <c r="B39" s="181"/>
      <c r="C39" s="181"/>
      <c r="D39" s="181"/>
      <c r="E39" s="181"/>
      <c r="F39" s="181"/>
      <c r="G39" s="181"/>
      <c r="H39" s="181"/>
      <c r="I39" s="181"/>
      <c r="J39" s="181"/>
      <c r="K39" s="181"/>
      <c r="L39" s="181"/>
      <c r="M39" s="181"/>
      <c r="N39" s="181"/>
      <c r="O39" s="181"/>
      <c r="P39" s="181"/>
      <c r="Q39" s="181"/>
      <c r="R39" s="181"/>
      <c r="S39" s="181"/>
      <c r="T39" s="181"/>
      <c r="U39" s="181"/>
    </row>
    <row r="40" spans="2:21" x14ac:dyDescent="0.35">
      <c r="B40" s="181"/>
      <c r="C40" s="181"/>
      <c r="D40" s="181"/>
      <c r="E40" s="181"/>
      <c r="F40" s="181"/>
      <c r="G40" s="181"/>
      <c r="H40" s="181"/>
      <c r="I40" s="181"/>
      <c r="J40" s="181"/>
      <c r="K40" s="181"/>
      <c r="L40" s="181"/>
      <c r="M40" s="181"/>
      <c r="N40" s="181"/>
      <c r="O40" s="181"/>
      <c r="P40" s="181"/>
      <c r="Q40" s="181"/>
      <c r="R40" s="181"/>
      <c r="S40" s="181"/>
      <c r="T40" s="181"/>
      <c r="U40" s="181"/>
    </row>
    <row r="41" spans="2:21" x14ac:dyDescent="0.35">
      <c r="B41" s="181"/>
      <c r="C41" s="181"/>
      <c r="D41" s="181"/>
      <c r="E41" s="181"/>
      <c r="F41" s="181"/>
      <c r="G41" s="181"/>
      <c r="H41" s="181"/>
      <c r="I41" s="181"/>
      <c r="J41" s="181"/>
      <c r="K41" s="181"/>
      <c r="L41" s="181"/>
      <c r="M41" s="181"/>
      <c r="N41" s="181"/>
      <c r="O41" s="181"/>
      <c r="P41" s="181"/>
      <c r="Q41" s="181"/>
      <c r="R41" s="181"/>
      <c r="S41" s="181"/>
      <c r="T41" s="181"/>
      <c r="U41" s="181"/>
    </row>
    <row r="42" spans="2:21" x14ac:dyDescent="0.35">
      <c r="B42" s="181"/>
      <c r="C42" s="181"/>
      <c r="D42" s="181"/>
      <c r="E42" s="181"/>
      <c r="F42" s="181"/>
      <c r="G42" s="181"/>
      <c r="H42" s="181"/>
      <c r="I42" s="181"/>
      <c r="J42" s="181"/>
      <c r="K42" s="181"/>
      <c r="L42" s="181"/>
      <c r="M42" s="181"/>
      <c r="N42" s="181"/>
      <c r="O42" s="181"/>
      <c r="P42" s="181"/>
      <c r="Q42" s="181"/>
      <c r="R42" s="181"/>
      <c r="S42" s="181"/>
      <c r="T42" s="181"/>
      <c r="U42" s="181"/>
    </row>
    <row r="43" spans="2:21" x14ac:dyDescent="0.35">
      <c r="B43" s="181"/>
      <c r="C43" s="181"/>
      <c r="D43" s="181"/>
      <c r="E43" s="181"/>
      <c r="F43" s="181"/>
      <c r="G43" s="181"/>
      <c r="H43" s="181"/>
      <c r="I43" s="181"/>
      <c r="J43" s="181"/>
      <c r="K43" s="181"/>
      <c r="L43" s="181"/>
      <c r="M43" s="181"/>
      <c r="N43" s="181"/>
      <c r="O43" s="181"/>
      <c r="P43" s="181"/>
      <c r="Q43" s="181"/>
      <c r="R43" s="181"/>
      <c r="S43" s="181"/>
      <c r="T43" s="181"/>
      <c r="U43" s="181"/>
    </row>
    <row r="44" spans="2:21" x14ac:dyDescent="0.35">
      <c r="B44" s="181"/>
      <c r="C44" s="181"/>
      <c r="D44" s="181"/>
      <c r="E44" s="181"/>
      <c r="F44" s="181"/>
      <c r="G44" s="181"/>
      <c r="H44" s="181"/>
      <c r="I44" s="181"/>
      <c r="J44" s="181"/>
      <c r="K44" s="181"/>
      <c r="L44" s="181"/>
      <c r="M44" s="181"/>
      <c r="N44" s="181"/>
      <c r="O44" s="181"/>
      <c r="P44" s="181"/>
      <c r="Q44" s="181"/>
      <c r="R44" s="181"/>
      <c r="S44" s="181"/>
      <c r="T44" s="181"/>
      <c r="U44" s="181"/>
    </row>
    <row r="45" spans="2:21" x14ac:dyDescent="0.35">
      <c r="B45" s="181"/>
      <c r="C45" s="181"/>
      <c r="D45" s="181"/>
      <c r="E45" s="181"/>
      <c r="F45" s="181"/>
      <c r="G45" s="181"/>
      <c r="H45" s="181"/>
      <c r="I45" s="181"/>
      <c r="J45" s="181"/>
      <c r="K45" s="181"/>
      <c r="L45" s="181"/>
      <c r="M45" s="181"/>
      <c r="N45" s="181"/>
      <c r="O45" s="181"/>
      <c r="P45" s="181"/>
      <c r="Q45" s="181"/>
      <c r="R45" s="181"/>
      <c r="S45" s="181"/>
      <c r="T45" s="181"/>
      <c r="U45" s="181"/>
    </row>
    <row r="46" spans="2:21" x14ac:dyDescent="0.35">
      <c r="B46" s="181"/>
      <c r="C46" s="181"/>
      <c r="D46" s="181"/>
      <c r="E46" s="181"/>
      <c r="F46" s="181"/>
      <c r="G46" s="181"/>
      <c r="H46" s="181"/>
      <c r="I46" s="181"/>
      <c r="J46" s="181"/>
      <c r="K46" s="181"/>
      <c r="L46" s="181"/>
      <c r="M46" s="181"/>
      <c r="N46" s="181"/>
      <c r="O46" s="181"/>
      <c r="P46" s="181"/>
      <c r="Q46" s="181"/>
      <c r="R46" s="181"/>
      <c r="S46" s="181"/>
      <c r="T46" s="181"/>
      <c r="U46" s="181"/>
    </row>
    <row r="47" spans="2:21" x14ac:dyDescent="0.35">
      <c r="B47" s="181"/>
      <c r="C47" s="181"/>
      <c r="D47" s="181"/>
      <c r="E47" s="181"/>
      <c r="F47" s="181"/>
      <c r="G47" s="181"/>
      <c r="H47" s="181"/>
      <c r="I47" s="181"/>
      <c r="J47" s="181"/>
      <c r="K47" s="181"/>
      <c r="L47" s="181"/>
      <c r="M47" s="181"/>
      <c r="N47" s="181"/>
      <c r="O47" s="181"/>
      <c r="P47" s="181"/>
      <c r="Q47" s="181"/>
      <c r="R47" s="181"/>
      <c r="S47" s="181"/>
      <c r="T47" s="181"/>
      <c r="U47" s="181"/>
    </row>
    <row r="48" spans="2:21" x14ac:dyDescent="0.35">
      <c r="B48" s="181"/>
      <c r="C48" s="181"/>
      <c r="D48" s="181"/>
      <c r="E48" s="181"/>
      <c r="F48" s="181"/>
      <c r="G48" s="181"/>
      <c r="H48" s="181"/>
      <c r="I48" s="181"/>
      <c r="J48" s="181"/>
      <c r="K48" s="181"/>
      <c r="L48" s="181"/>
      <c r="M48" s="181"/>
      <c r="N48" s="181"/>
      <c r="O48" s="181"/>
      <c r="P48" s="181"/>
      <c r="Q48" s="181"/>
      <c r="R48" s="181"/>
      <c r="S48" s="181"/>
      <c r="T48" s="181"/>
      <c r="U48" s="181"/>
    </row>
    <row r="49" spans="2:21" x14ac:dyDescent="0.35">
      <c r="B49" s="181"/>
      <c r="C49" s="181"/>
      <c r="D49" s="181"/>
      <c r="E49" s="181"/>
      <c r="F49" s="181"/>
      <c r="G49" s="181"/>
      <c r="H49" s="181"/>
      <c r="I49" s="181"/>
      <c r="J49" s="181"/>
      <c r="K49" s="181"/>
      <c r="L49" s="181"/>
      <c r="M49" s="181"/>
      <c r="N49" s="181"/>
      <c r="O49" s="181"/>
      <c r="P49" s="181"/>
      <c r="Q49" s="181"/>
      <c r="R49" s="181"/>
      <c r="S49" s="181"/>
      <c r="T49" s="181"/>
      <c r="U49" s="181"/>
    </row>
    <row r="50" spans="2:21" x14ac:dyDescent="0.35">
      <c r="B50" s="181"/>
      <c r="C50" s="181"/>
      <c r="D50" s="181"/>
      <c r="E50" s="181"/>
      <c r="F50" s="181"/>
      <c r="G50" s="181"/>
      <c r="H50" s="181"/>
      <c r="I50" s="181"/>
      <c r="J50" s="181"/>
      <c r="K50" s="181"/>
      <c r="L50" s="181"/>
      <c r="M50" s="181"/>
      <c r="N50" s="181"/>
      <c r="O50" s="181"/>
      <c r="P50" s="181"/>
      <c r="Q50" s="181"/>
      <c r="R50" s="181"/>
      <c r="S50" s="181"/>
      <c r="T50" s="181"/>
      <c r="U50" s="181"/>
    </row>
    <row r="51" spans="2:21" x14ac:dyDescent="0.35">
      <c r="B51" s="181"/>
      <c r="C51" s="181"/>
      <c r="D51" s="181"/>
      <c r="E51" s="181"/>
      <c r="F51" s="181"/>
      <c r="G51" s="181"/>
      <c r="H51" s="181"/>
      <c r="I51" s="181"/>
      <c r="J51" s="181"/>
      <c r="K51" s="181"/>
      <c r="L51" s="181"/>
      <c r="M51" s="181"/>
      <c r="N51" s="181"/>
      <c r="O51" s="181"/>
      <c r="P51" s="181"/>
      <c r="Q51" s="181"/>
      <c r="R51" s="181"/>
      <c r="S51" s="181"/>
      <c r="T51" s="181"/>
      <c r="U51" s="181"/>
    </row>
    <row r="52" spans="2:21" x14ac:dyDescent="0.35">
      <c r="B52" s="181"/>
      <c r="C52" s="181"/>
      <c r="D52" s="181"/>
      <c r="E52" s="181"/>
      <c r="F52" s="181"/>
      <c r="G52" s="181"/>
      <c r="H52" s="181"/>
      <c r="I52" s="181"/>
      <c r="J52" s="181"/>
      <c r="K52" s="181"/>
      <c r="L52" s="181"/>
      <c r="M52" s="181"/>
      <c r="N52" s="181"/>
      <c r="O52" s="181"/>
      <c r="P52" s="181"/>
      <c r="Q52" s="181"/>
      <c r="R52" s="181"/>
      <c r="S52" s="181"/>
      <c r="T52" s="181"/>
      <c r="U52" s="181"/>
    </row>
    <row r="53" spans="2:21" x14ac:dyDescent="0.35">
      <c r="B53" s="181"/>
      <c r="C53" s="181"/>
      <c r="D53" s="181"/>
      <c r="E53" s="181"/>
      <c r="F53" s="181"/>
      <c r="G53" s="181"/>
      <c r="H53" s="181"/>
      <c r="I53" s="181"/>
      <c r="J53" s="181"/>
      <c r="K53" s="181"/>
      <c r="L53" s="181"/>
      <c r="M53" s="181"/>
      <c r="N53" s="181"/>
      <c r="O53" s="181"/>
      <c r="P53" s="181"/>
      <c r="Q53" s="181"/>
      <c r="R53" s="181"/>
      <c r="S53" s="181"/>
      <c r="T53" s="181"/>
      <c r="U53" s="181"/>
    </row>
    <row r="54" spans="2:21" x14ac:dyDescent="0.35">
      <c r="B54" s="181"/>
      <c r="C54" s="181"/>
      <c r="D54" s="181"/>
      <c r="E54" s="181"/>
      <c r="F54" s="181"/>
      <c r="G54" s="181"/>
      <c r="H54" s="181"/>
      <c r="I54" s="181"/>
      <c r="J54" s="181"/>
      <c r="K54" s="181"/>
      <c r="L54" s="181"/>
      <c r="M54" s="181"/>
      <c r="N54" s="181"/>
      <c r="O54" s="181"/>
      <c r="P54" s="181"/>
      <c r="Q54" s="181"/>
      <c r="R54" s="181"/>
      <c r="S54" s="181"/>
      <c r="T54" s="181"/>
      <c r="U54" s="181"/>
    </row>
    <row r="55" spans="2:21" x14ac:dyDescent="0.35">
      <c r="B55" s="181"/>
      <c r="C55" s="181"/>
      <c r="D55" s="181"/>
      <c r="E55" s="181"/>
      <c r="F55" s="181"/>
      <c r="G55" s="181"/>
      <c r="H55" s="181"/>
      <c r="I55" s="181"/>
      <c r="J55" s="181"/>
      <c r="K55" s="181"/>
      <c r="L55" s="181"/>
      <c r="M55" s="181"/>
      <c r="N55" s="181"/>
      <c r="O55" s="181"/>
      <c r="P55" s="181"/>
      <c r="Q55" s="181"/>
      <c r="R55" s="181"/>
      <c r="S55" s="181"/>
      <c r="T55" s="181"/>
      <c r="U55" s="181"/>
    </row>
    <row r="56" spans="2:21" x14ac:dyDescent="0.35">
      <c r="B56" s="181"/>
      <c r="C56" s="181"/>
      <c r="D56" s="181"/>
      <c r="E56" s="181"/>
      <c r="F56" s="181"/>
      <c r="G56" s="181"/>
      <c r="H56" s="181"/>
      <c r="I56" s="181"/>
      <c r="J56" s="181"/>
      <c r="K56" s="181"/>
      <c r="L56" s="181"/>
      <c r="M56" s="181"/>
      <c r="N56" s="181"/>
      <c r="O56" s="181"/>
      <c r="P56" s="181"/>
      <c r="Q56" s="181"/>
      <c r="R56" s="181"/>
      <c r="S56" s="181"/>
      <c r="T56" s="181"/>
      <c r="U56" s="181"/>
    </row>
    <row r="57" spans="2:21" x14ac:dyDescent="0.35">
      <c r="B57" s="181"/>
      <c r="C57" s="181"/>
      <c r="D57" s="181"/>
      <c r="E57" s="181"/>
      <c r="F57" s="181"/>
      <c r="G57" s="181"/>
      <c r="H57" s="181"/>
      <c r="I57" s="181"/>
      <c r="J57" s="181"/>
      <c r="K57" s="181"/>
      <c r="L57" s="181"/>
      <c r="M57" s="181"/>
      <c r="N57" s="181"/>
      <c r="O57" s="181"/>
      <c r="P57" s="181"/>
      <c r="Q57" s="181"/>
      <c r="R57" s="181"/>
      <c r="S57" s="181"/>
      <c r="T57" s="181"/>
      <c r="U57" s="181"/>
    </row>
    <row r="58" spans="2:21" x14ac:dyDescent="0.35">
      <c r="B58" s="181"/>
      <c r="C58" s="181"/>
      <c r="D58" s="181"/>
      <c r="E58" s="181"/>
      <c r="F58" s="181"/>
      <c r="G58" s="181"/>
      <c r="H58" s="181"/>
      <c r="I58" s="181"/>
      <c r="J58" s="181"/>
      <c r="K58" s="181"/>
      <c r="L58" s="181"/>
      <c r="M58" s="181"/>
      <c r="N58" s="181"/>
      <c r="O58" s="181"/>
      <c r="P58" s="181"/>
      <c r="Q58" s="181"/>
      <c r="R58" s="181"/>
      <c r="S58" s="181"/>
      <c r="T58" s="181"/>
      <c r="U58" s="181"/>
    </row>
    <row r="59" spans="2:21" x14ac:dyDescent="0.35">
      <c r="B59" s="181"/>
      <c r="C59" s="181"/>
      <c r="D59" s="181"/>
      <c r="E59" s="181"/>
      <c r="F59" s="181"/>
      <c r="G59" s="181"/>
      <c r="H59" s="181"/>
      <c r="I59" s="181"/>
      <c r="J59" s="181"/>
      <c r="K59" s="181"/>
      <c r="L59" s="181"/>
      <c r="M59" s="181"/>
      <c r="N59" s="181"/>
      <c r="O59" s="181"/>
      <c r="P59" s="181"/>
      <c r="Q59" s="181"/>
      <c r="R59" s="181"/>
      <c r="S59" s="181"/>
      <c r="T59" s="181"/>
      <c r="U59" s="181"/>
    </row>
    <row r="60" spans="2:21" x14ac:dyDescent="0.35">
      <c r="B60" s="181"/>
      <c r="C60" s="181"/>
      <c r="D60" s="181"/>
      <c r="E60" s="181"/>
      <c r="F60" s="181"/>
      <c r="G60" s="181"/>
      <c r="H60" s="181"/>
      <c r="I60" s="181"/>
      <c r="J60" s="181"/>
      <c r="K60" s="181"/>
      <c r="L60" s="181"/>
      <c r="M60" s="181"/>
      <c r="N60" s="181"/>
      <c r="O60" s="181"/>
      <c r="P60" s="181"/>
      <c r="Q60" s="181"/>
      <c r="R60" s="181"/>
      <c r="S60" s="181"/>
      <c r="T60" s="181"/>
      <c r="U60" s="181"/>
    </row>
    <row r="61" spans="2:21" x14ac:dyDescent="0.35">
      <c r="B61" s="181"/>
      <c r="C61" s="181"/>
      <c r="D61" s="181"/>
      <c r="E61" s="181"/>
      <c r="F61" s="181"/>
      <c r="G61" s="181"/>
      <c r="H61" s="181"/>
      <c r="I61" s="181"/>
      <c r="J61" s="181"/>
      <c r="K61" s="181"/>
      <c r="L61" s="181"/>
      <c r="M61" s="181"/>
      <c r="N61" s="181"/>
      <c r="O61" s="181"/>
      <c r="P61" s="181"/>
      <c r="Q61" s="181"/>
      <c r="R61" s="181"/>
      <c r="S61" s="181"/>
      <c r="T61" s="181"/>
      <c r="U61" s="181"/>
    </row>
    <row r="62" spans="2:21" x14ac:dyDescent="0.35">
      <c r="B62" s="181"/>
      <c r="C62" s="181"/>
      <c r="D62" s="181"/>
      <c r="E62" s="181"/>
      <c r="F62" s="181"/>
      <c r="G62" s="181"/>
      <c r="H62" s="181"/>
      <c r="I62" s="181"/>
      <c r="J62" s="181"/>
      <c r="K62" s="181"/>
      <c r="L62" s="181"/>
      <c r="M62" s="181"/>
      <c r="N62" s="181"/>
      <c r="O62" s="181"/>
      <c r="P62" s="181"/>
      <c r="Q62" s="181"/>
      <c r="R62" s="181"/>
      <c r="S62" s="181"/>
      <c r="T62" s="181"/>
      <c r="U62" s="181"/>
    </row>
    <row r="63" spans="2:21" x14ac:dyDescent="0.35">
      <c r="B63" s="181"/>
      <c r="C63" s="181"/>
      <c r="D63" s="181"/>
      <c r="E63" s="181"/>
      <c r="F63" s="181"/>
      <c r="G63" s="181"/>
      <c r="H63" s="181"/>
      <c r="I63" s="181"/>
      <c r="J63" s="181"/>
      <c r="K63" s="181"/>
      <c r="L63" s="181"/>
      <c r="M63" s="181"/>
      <c r="N63" s="181"/>
      <c r="O63" s="181"/>
      <c r="P63" s="181"/>
      <c r="Q63" s="181"/>
      <c r="R63" s="181"/>
      <c r="S63" s="181"/>
      <c r="T63" s="181"/>
      <c r="U63" s="181"/>
    </row>
    <row r="64" spans="2:21" x14ac:dyDescent="0.35">
      <c r="B64" s="181"/>
      <c r="C64" s="181"/>
      <c r="D64" s="181"/>
      <c r="E64" s="181"/>
      <c r="F64" s="181"/>
      <c r="G64" s="181"/>
      <c r="H64" s="181"/>
      <c r="I64" s="181"/>
      <c r="J64" s="181"/>
      <c r="K64" s="181"/>
      <c r="L64" s="181"/>
      <c r="M64" s="181"/>
      <c r="N64" s="181"/>
      <c r="O64" s="181"/>
      <c r="P64" s="181"/>
      <c r="Q64" s="181"/>
      <c r="R64" s="181"/>
      <c r="S64" s="181"/>
      <c r="T64" s="181"/>
      <c r="U64" s="181"/>
    </row>
    <row r="65" spans="2:21" x14ac:dyDescent="0.35">
      <c r="B65" s="181"/>
      <c r="C65" s="181"/>
      <c r="D65" s="181"/>
      <c r="E65" s="181"/>
      <c r="F65" s="181"/>
      <c r="G65" s="181"/>
      <c r="H65" s="181"/>
      <c r="I65" s="181"/>
      <c r="J65" s="181"/>
      <c r="K65" s="181"/>
      <c r="L65" s="181"/>
      <c r="M65" s="181"/>
      <c r="N65" s="181"/>
      <c r="O65" s="181"/>
      <c r="P65" s="181"/>
      <c r="Q65" s="181"/>
      <c r="R65" s="181"/>
      <c r="S65" s="181"/>
      <c r="T65" s="181"/>
      <c r="U65" s="181"/>
    </row>
    <row r="66" spans="2:21" x14ac:dyDescent="0.35">
      <c r="B66" s="181"/>
      <c r="C66" s="181"/>
      <c r="D66" s="181"/>
      <c r="E66" s="181"/>
      <c r="F66" s="181"/>
      <c r="G66" s="181"/>
      <c r="H66" s="181"/>
      <c r="I66" s="181"/>
      <c r="J66" s="181"/>
      <c r="K66" s="181"/>
      <c r="L66" s="181"/>
      <c r="M66" s="181"/>
      <c r="N66" s="181"/>
      <c r="O66" s="181"/>
      <c r="P66" s="181"/>
      <c r="Q66" s="181"/>
      <c r="R66" s="181"/>
      <c r="S66" s="181"/>
      <c r="T66" s="181"/>
      <c r="U66" s="181"/>
    </row>
    <row r="67" spans="2:21" x14ac:dyDescent="0.35">
      <c r="B67" s="181"/>
      <c r="C67" s="181"/>
      <c r="D67" s="181"/>
      <c r="E67" s="181"/>
      <c r="F67" s="181"/>
      <c r="G67" s="181"/>
      <c r="H67" s="181"/>
      <c r="I67" s="181"/>
      <c r="J67" s="181"/>
      <c r="K67" s="181"/>
      <c r="L67" s="181"/>
      <c r="M67" s="181"/>
      <c r="N67" s="181"/>
      <c r="O67" s="181"/>
      <c r="P67" s="181"/>
      <c r="Q67" s="181"/>
      <c r="R67" s="181"/>
      <c r="S67" s="181"/>
      <c r="T67" s="181"/>
      <c r="U67" s="181"/>
    </row>
    <row r="68" spans="2:21" x14ac:dyDescent="0.35">
      <c r="B68" s="181"/>
      <c r="C68" s="181"/>
      <c r="D68" s="181"/>
      <c r="E68" s="181"/>
      <c r="F68" s="181"/>
      <c r="G68" s="181"/>
      <c r="H68" s="181"/>
      <c r="I68" s="181"/>
      <c r="J68" s="181"/>
      <c r="K68" s="181"/>
      <c r="L68" s="181"/>
      <c r="M68" s="181"/>
      <c r="N68" s="181"/>
      <c r="O68" s="181"/>
      <c r="P68" s="181"/>
      <c r="Q68" s="181"/>
      <c r="R68" s="181"/>
      <c r="S68" s="181"/>
      <c r="T68" s="181"/>
      <c r="U68" s="181"/>
    </row>
    <row r="69" spans="2:21" x14ac:dyDescent="0.35">
      <c r="B69" s="181"/>
      <c r="C69" s="181"/>
      <c r="D69" s="181"/>
      <c r="E69" s="181"/>
      <c r="F69" s="181"/>
      <c r="G69" s="181"/>
      <c r="H69" s="181"/>
      <c r="I69" s="181"/>
      <c r="J69" s="181"/>
      <c r="K69" s="181"/>
      <c r="L69" s="181"/>
      <c r="M69" s="181"/>
      <c r="N69" s="181"/>
      <c r="O69" s="181"/>
      <c r="P69" s="181"/>
      <c r="Q69" s="181"/>
      <c r="R69" s="181"/>
      <c r="S69" s="181"/>
      <c r="T69" s="181"/>
      <c r="U69" s="181"/>
    </row>
    <row r="70" spans="2:21" x14ac:dyDescent="0.35">
      <c r="B70" s="181"/>
      <c r="C70" s="181"/>
      <c r="D70" s="181"/>
      <c r="E70" s="181"/>
      <c r="F70" s="181"/>
      <c r="G70" s="181"/>
      <c r="H70" s="181"/>
      <c r="I70" s="181"/>
      <c r="J70" s="181"/>
      <c r="K70" s="181"/>
      <c r="L70" s="181"/>
      <c r="M70" s="181"/>
      <c r="N70" s="181"/>
      <c r="O70" s="181"/>
      <c r="P70" s="181"/>
      <c r="Q70" s="181"/>
      <c r="R70" s="181"/>
      <c r="S70" s="181"/>
      <c r="T70" s="181"/>
      <c r="U70" s="181"/>
    </row>
    <row r="71" spans="2:21" x14ac:dyDescent="0.35">
      <c r="B71" s="181"/>
      <c r="C71" s="181"/>
      <c r="D71" s="181"/>
      <c r="E71" s="181"/>
      <c r="F71" s="181"/>
      <c r="G71" s="181"/>
      <c r="H71" s="181"/>
      <c r="I71" s="181"/>
      <c r="J71" s="181"/>
      <c r="K71" s="181"/>
      <c r="L71" s="181"/>
      <c r="M71" s="181"/>
      <c r="N71" s="181"/>
      <c r="O71" s="181"/>
      <c r="P71" s="181"/>
      <c r="Q71" s="181"/>
      <c r="R71" s="181"/>
      <c r="S71" s="181"/>
      <c r="T71" s="181"/>
      <c r="U71" s="181"/>
    </row>
    <row r="72" spans="2:21" x14ac:dyDescent="0.35">
      <c r="B72" s="181"/>
      <c r="C72" s="181"/>
      <c r="D72" s="181"/>
      <c r="E72" s="181"/>
      <c r="F72" s="181"/>
      <c r="G72" s="181"/>
      <c r="H72" s="181"/>
      <c r="I72" s="181"/>
      <c r="J72" s="181"/>
      <c r="K72" s="181"/>
      <c r="L72" s="181"/>
      <c r="M72" s="181"/>
      <c r="N72" s="181"/>
      <c r="O72" s="181"/>
      <c r="P72" s="181"/>
      <c r="Q72" s="181"/>
      <c r="R72" s="181"/>
      <c r="S72" s="181"/>
      <c r="T72" s="181"/>
      <c r="U72" s="181"/>
    </row>
    <row r="73" spans="2:21" x14ac:dyDescent="0.35">
      <c r="B73" s="181"/>
      <c r="C73" s="181"/>
      <c r="D73" s="181"/>
      <c r="E73" s="181"/>
      <c r="F73" s="181"/>
      <c r="G73" s="181"/>
      <c r="H73" s="181"/>
      <c r="I73" s="181"/>
      <c r="J73" s="181"/>
      <c r="K73" s="181"/>
      <c r="L73" s="181"/>
      <c r="M73" s="181"/>
      <c r="N73" s="181"/>
      <c r="O73" s="181"/>
      <c r="P73" s="181"/>
      <c r="Q73" s="181"/>
      <c r="R73" s="181"/>
      <c r="S73" s="181"/>
      <c r="T73" s="181"/>
      <c r="U73" s="181"/>
    </row>
    <row r="74" spans="2:21" x14ac:dyDescent="0.35">
      <c r="B74" s="181"/>
      <c r="C74" s="181"/>
      <c r="D74" s="181"/>
      <c r="E74" s="181"/>
      <c r="F74" s="181"/>
      <c r="G74" s="181"/>
      <c r="H74" s="181"/>
      <c r="I74" s="181"/>
      <c r="J74" s="181"/>
      <c r="K74" s="181"/>
      <c r="L74" s="181"/>
      <c r="M74" s="181"/>
      <c r="N74" s="181"/>
      <c r="O74" s="181"/>
      <c r="P74" s="181"/>
      <c r="Q74" s="181"/>
      <c r="R74" s="181"/>
      <c r="S74" s="181"/>
      <c r="T74" s="181"/>
      <c r="U74" s="181"/>
    </row>
    <row r="75" spans="2:21" x14ac:dyDescent="0.35">
      <c r="B75" s="181"/>
      <c r="C75" s="181"/>
      <c r="D75" s="181"/>
      <c r="E75" s="181"/>
      <c r="F75" s="181"/>
      <c r="G75" s="181"/>
      <c r="H75" s="181"/>
      <c r="I75" s="181"/>
      <c r="J75" s="181"/>
      <c r="K75" s="181"/>
      <c r="L75" s="181"/>
      <c r="M75" s="181"/>
      <c r="N75" s="181"/>
      <c r="O75" s="181"/>
      <c r="P75" s="181"/>
      <c r="Q75" s="181"/>
      <c r="R75" s="181"/>
      <c r="S75" s="181"/>
      <c r="T75" s="181"/>
      <c r="U75" s="181"/>
    </row>
    <row r="76" spans="2:21" x14ac:dyDescent="0.35">
      <c r="B76" s="181"/>
      <c r="C76" s="181"/>
      <c r="D76" s="181"/>
      <c r="E76" s="181"/>
      <c r="F76" s="181"/>
      <c r="G76" s="181"/>
      <c r="H76" s="181"/>
      <c r="I76" s="181"/>
      <c r="J76" s="181"/>
      <c r="K76" s="181"/>
      <c r="L76" s="181"/>
      <c r="M76" s="181"/>
      <c r="N76" s="181"/>
      <c r="O76" s="181"/>
      <c r="P76" s="181"/>
      <c r="Q76" s="181"/>
      <c r="R76" s="181"/>
      <c r="S76" s="181"/>
      <c r="T76" s="181"/>
      <c r="U76" s="181"/>
    </row>
    <row r="77" spans="2:21" x14ac:dyDescent="0.35">
      <c r="B77" s="181"/>
      <c r="C77" s="181"/>
      <c r="D77" s="181"/>
      <c r="E77" s="181"/>
      <c r="F77" s="181"/>
      <c r="G77" s="181"/>
      <c r="H77" s="181"/>
      <c r="I77" s="181"/>
      <c r="J77" s="181"/>
      <c r="K77" s="181"/>
      <c r="L77" s="181"/>
      <c r="M77" s="181"/>
      <c r="N77" s="181"/>
      <c r="O77" s="181"/>
      <c r="P77" s="181"/>
      <c r="Q77" s="181"/>
      <c r="R77" s="181"/>
      <c r="S77" s="181"/>
      <c r="T77" s="181"/>
      <c r="U77" s="181"/>
    </row>
    <row r="78" spans="2:21" x14ac:dyDescent="0.35">
      <c r="B78" s="181"/>
      <c r="C78" s="181"/>
      <c r="D78" s="181"/>
      <c r="E78" s="181"/>
      <c r="F78" s="181"/>
      <c r="G78" s="181"/>
      <c r="H78" s="181"/>
      <c r="I78" s="181"/>
      <c r="J78" s="181"/>
      <c r="K78" s="181"/>
      <c r="L78" s="181"/>
      <c r="M78" s="181"/>
      <c r="N78" s="181"/>
      <c r="O78" s="181"/>
      <c r="P78" s="181"/>
      <c r="Q78" s="181"/>
      <c r="R78" s="181"/>
      <c r="S78" s="181"/>
      <c r="T78" s="181"/>
      <c r="U78" s="181"/>
    </row>
    <row r="79" spans="2:21" x14ac:dyDescent="0.35">
      <c r="B79" s="181"/>
      <c r="C79" s="181"/>
      <c r="D79" s="181"/>
      <c r="E79" s="181"/>
      <c r="F79" s="181"/>
      <c r="G79" s="181"/>
      <c r="H79" s="181"/>
      <c r="I79" s="181"/>
      <c r="J79" s="181"/>
      <c r="K79" s="181"/>
      <c r="L79" s="181"/>
      <c r="M79" s="181"/>
      <c r="N79" s="181"/>
      <c r="O79" s="181"/>
      <c r="P79" s="181"/>
      <c r="Q79" s="181"/>
      <c r="R79" s="181"/>
      <c r="S79" s="181"/>
      <c r="T79" s="181"/>
      <c r="U79" s="181"/>
    </row>
    <row r="80" spans="2:21" x14ac:dyDescent="0.35">
      <c r="B80" s="181"/>
      <c r="C80" s="181"/>
      <c r="D80" s="181"/>
      <c r="E80" s="181"/>
      <c r="F80" s="181"/>
      <c r="G80" s="181"/>
      <c r="H80" s="181"/>
      <c r="I80" s="181"/>
      <c r="J80" s="181"/>
      <c r="K80" s="181"/>
      <c r="L80" s="181"/>
      <c r="M80" s="181"/>
      <c r="N80" s="181"/>
      <c r="O80" s="181"/>
      <c r="P80" s="181"/>
      <c r="Q80" s="181"/>
      <c r="R80" s="181"/>
      <c r="S80" s="181"/>
      <c r="T80" s="181"/>
      <c r="U80" s="181"/>
    </row>
    <row r="81" spans="2:21" x14ac:dyDescent="0.35">
      <c r="B81" s="181"/>
      <c r="C81" s="181"/>
      <c r="D81" s="181"/>
      <c r="E81" s="181"/>
      <c r="F81" s="181"/>
      <c r="G81" s="181"/>
      <c r="H81" s="181"/>
      <c r="I81" s="181"/>
      <c r="J81" s="181"/>
      <c r="K81" s="181"/>
      <c r="L81" s="181"/>
      <c r="M81" s="181"/>
      <c r="N81" s="181"/>
      <c r="O81" s="181"/>
      <c r="P81" s="181"/>
      <c r="Q81" s="181"/>
      <c r="R81" s="181"/>
      <c r="S81" s="181"/>
      <c r="T81" s="181"/>
      <c r="U81" s="181"/>
    </row>
    <row r="82" spans="2:21" x14ac:dyDescent="0.35">
      <c r="B82" s="181"/>
      <c r="C82" s="181"/>
      <c r="D82" s="181"/>
      <c r="E82" s="181"/>
      <c r="F82" s="181"/>
      <c r="G82" s="181"/>
      <c r="H82" s="181"/>
      <c r="I82" s="181"/>
      <c r="J82" s="181"/>
      <c r="K82" s="181"/>
      <c r="L82" s="181"/>
      <c r="M82" s="181"/>
      <c r="N82" s="181"/>
      <c r="O82" s="181"/>
      <c r="P82" s="181"/>
      <c r="Q82" s="181"/>
      <c r="R82" s="181"/>
      <c r="S82" s="181"/>
      <c r="T82" s="181"/>
      <c r="U82" s="181"/>
    </row>
    <row r="83" spans="2:21" x14ac:dyDescent="0.35">
      <c r="B83" s="181"/>
      <c r="C83" s="181"/>
      <c r="D83" s="181"/>
      <c r="E83" s="181"/>
      <c r="F83" s="181"/>
      <c r="G83" s="181"/>
      <c r="H83" s="181"/>
      <c r="I83" s="181"/>
      <c r="J83" s="181"/>
      <c r="K83" s="181"/>
      <c r="L83" s="181"/>
      <c r="M83" s="181"/>
      <c r="N83" s="181"/>
      <c r="O83" s="181"/>
      <c r="P83" s="181"/>
      <c r="Q83" s="181"/>
      <c r="R83" s="181"/>
      <c r="S83" s="181"/>
      <c r="T83" s="181"/>
      <c r="U83" s="181"/>
    </row>
    <row r="84" spans="2:21" x14ac:dyDescent="0.35">
      <c r="B84" s="181"/>
      <c r="C84" s="181"/>
      <c r="D84" s="181"/>
      <c r="E84" s="181"/>
      <c r="F84" s="181"/>
      <c r="G84" s="181"/>
      <c r="H84" s="181"/>
      <c r="I84" s="181"/>
      <c r="J84" s="181"/>
      <c r="K84" s="181"/>
      <c r="L84" s="181"/>
      <c r="M84" s="181"/>
      <c r="N84" s="181"/>
      <c r="O84" s="181"/>
      <c r="P84" s="181"/>
      <c r="Q84" s="181"/>
      <c r="R84" s="181"/>
      <c r="S84" s="181"/>
      <c r="T84" s="181"/>
      <c r="U84" s="181"/>
    </row>
    <row r="85" spans="2:21" x14ac:dyDescent="0.35">
      <c r="B85" s="181"/>
      <c r="C85" s="181"/>
      <c r="D85" s="181"/>
      <c r="E85" s="181"/>
      <c r="F85" s="181"/>
      <c r="G85" s="181"/>
      <c r="H85" s="181"/>
      <c r="I85" s="181"/>
      <c r="J85" s="181"/>
      <c r="K85" s="181"/>
      <c r="L85" s="181"/>
      <c r="M85" s="181"/>
      <c r="N85" s="181"/>
      <c r="O85" s="181"/>
      <c r="P85" s="181"/>
      <c r="Q85" s="181"/>
      <c r="R85" s="181"/>
      <c r="S85" s="181"/>
      <c r="T85" s="181"/>
      <c r="U85" s="181"/>
    </row>
    <row r="86" spans="2:21" x14ac:dyDescent="0.35">
      <c r="B86" s="181"/>
      <c r="C86" s="181"/>
      <c r="D86" s="181"/>
      <c r="E86" s="181"/>
      <c r="F86" s="181"/>
      <c r="G86" s="181"/>
      <c r="H86" s="181"/>
      <c r="I86" s="181"/>
      <c r="J86" s="181"/>
      <c r="K86" s="181"/>
      <c r="L86" s="181"/>
      <c r="M86" s="181"/>
      <c r="N86" s="181"/>
      <c r="O86" s="181"/>
      <c r="P86" s="181"/>
      <c r="Q86" s="181"/>
      <c r="R86" s="181"/>
      <c r="S86" s="181"/>
      <c r="T86" s="181"/>
      <c r="U86" s="181"/>
    </row>
    <row r="87" spans="2:21" x14ac:dyDescent="0.35">
      <c r="B87" s="181"/>
      <c r="C87" s="181"/>
      <c r="D87" s="181"/>
      <c r="E87" s="181"/>
      <c r="F87" s="181"/>
      <c r="G87" s="181"/>
      <c r="H87" s="181"/>
      <c r="I87" s="181"/>
      <c r="J87" s="181"/>
      <c r="K87" s="181"/>
      <c r="L87" s="181"/>
      <c r="M87" s="181"/>
      <c r="N87" s="181"/>
      <c r="O87" s="181"/>
      <c r="P87" s="181"/>
      <c r="Q87" s="181"/>
      <c r="R87" s="181"/>
      <c r="S87" s="181"/>
      <c r="T87" s="181"/>
      <c r="U87" s="181"/>
    </row>
    <row r="88" spans="2:21" x14ac:dyDescent="0.35">
      <c r="B88" s="181"/>
      <c r="C88" s="181"/>
      <c r="D88" s="181"/>
      <c r="E88" s="181"/>
      <c r="F88" s="181"/>
      <c r="G88" s="181"/>
      <c r="H88" s="181"/>
      <c r="I88" s="181"/>
      <c r="J88" s="181"/>
      <c r="K88" s="181"/>
      <c r="L88" s="181"/>
      <c r="M88" s="181"/>
      <c r="N88" s="181"/>
      <c r="O88" s="181"/>
      <c r="P88" s="181"/>
      <c r="Q88" s="181"/>
      <c r="R88" s="181"/>
      <c r="S88" s="181"/>
      <c r="T88" s="181"/>
      <c r="U88" s="181"/>
    </row>
    <row r="89" spans="2:21" x14ac:dyDescent="0.35">
      <c r="B89" s="181"/>
      <c r="C89" s="181"/>
      <c r="D89" s="181"/>
      <c r="E89" s="181"/>
      <c r="F89" s="181"/>
      <c r="G89" s="181"/>
      <c r="H89" s="181"/>
      <c r="I89" s="181"/>
      <c r="J89" s="181"/>
      <c r="K89" s="181"/>
      <c r="L89" s="181"/>
      <c r="M89" s="181"/>
      <c r="N89" s="181"/>
      <c r="O89" s="181"/>
      <c r="P89" s="181"/>
      <c r="Q89" s="181"/>
      <c r="R89" s="181"/>
      <c r="S89" s="181"/>
      <c r="T89" s="181"/>
      <c r="U89" s="181"/>
    </row>
    <row r="90" spans="2:21" x14ac:dyDescent="0.35">
      <c r="B90" s="181"/>
      <c r="C90" s="181"/>
      <c r="D90" s="181"/>
      <c r="E90" s="181"/>
      <c r="F90" s="181"/>
      <c r="G90" s="181"/>
      <c r="H90" s="181"/>
      <c r="I90" s="181"/>
      <c r="J90" s="181"/>
      <c r="K90" s="181"/>
      <c r="L90" s="181"/>
      <c r="M90" s="181"/>
      <c r="N90" s="181"/>
      <c r="O90" s="181"/>
      <c r="P90" s="181"/>
      <c r="Q90" s="181"/>
      <c r="R90" s="181"/>
      <c r="S90" s="181"/>
      <c r="T90" s="181"/>
      <c r="U90" s="181"/>
    </row>
    <row r="91" spans="2:21" x14ac:dyDescent="0.35">
      <c r="B91" s="181"/>
      <c r="C91" s="181"/>
      <c r="D91" s="181"/>
      <c r="E91" s="181"/>
      <c r="F91" s="181"/>
      <c r="G91" s="181"/>
      <c r="H91" s="181"/>
      <c r="I91" s="181"/>
      <c r="J91" s="181"/>
      <c r="K91" s="181"/>
      <c r="L91" s="181"/>
      <c r="M91" s="181"/>
      <c r="N91" s="181"/>
      <c r="O91" s="181"/>
      <c r="P91" s="181"/>
      <c r="Q91" s="181"/>
      <c r="R91" s="181"/>
      <c r="S91" s="181"/>
      <c r="T91" s="181"/>
      <c r="U91" s="181"/>
    </row>
    <row r="92" spans="2:21" x14ac:dyDescent="0.35">
      <c r="B92" s="181"/>
      <c r="C92" s="181"/>
      <c r="D92" s="181"/>
      <c r="E92" s="181"/>
      <c r="F92" s="181"/>
      <c r="G92" s="181"/>
      <c r="H92" s="181"/>
      <c r="I92" s="181"/>
      <c r="J92" s="181"/>
      <c r="K92" s="181"/>
      <c r="L92" s="181"/>
      <c r="M92" s="181"/>
      <c r="N92" s="181"/>
      <c r="O92" s="181"/>
      <c r="P92" s="181"/>
      <c r="Q92" s="181"/>
      <c r="R92" s="181"/>
      <c r="S92" s="181"/>
      <c r="T92" s="181"/>
      <c r="U92" s="181"/>
    </row>
    <row r="93" spans="2:21" x14ac:dyDescent="0.35">
      <c r="B93" s="181"/>
      <c r="C93" s="181"/>
      <c r="D93" s="181"/>
      <c r="E93" s="181"/>
      <c r="F93" s="181"/>
      <c r="G93" s="181"/>
      <c r="H93" s="181"/>
      <c r="I93" s="181"/>
      <c r="J93" s="181"/>
      <c r="K93" s="181"/>
      <c r="L93" s="181"/>
      <c r="M93" s="181"/>
      <c r="N93" s="181"/>
      <c r="O93" s="181"/>
      <c r="P93" s="181"/>
      <c r="Q93" s="181"/>
      <c r="R93" s="181"/>
      <c r="S93" s="181"/>
      <c r="T93" s="181"/>
      <c r="U93" s="181"/>
    </row>
    <row r="94" spans="2:21" x14ac:dyDescent="0.35">
      <c r="B94" s="181"/>
      <c r="C94" s="181"/>
      <c r="D94" s="181"/>
      <c r="E94" s="181"/>
      <c r="F94" s="181"/>
      <c r="G94" s="181"/>
      <c r="H94" s="181"/>
      <c r="I94" s="181"/>
      <c r="J94" s="181"/>
      <c r="K94" s="181"/>
      <c r="L94" s="181"/>
      <c r="M94" s="181"/>
      <c r="N94" s="181"/>
      <c r="O94" s="181"/>
      <c r="P94" s="181"/>
      <c r="Q94" s="181"/>
      <c r="R94" s="181"/>
      <c r="S94" s="181"/>
      <c r="T94" s="181"/>
      <c r="U94" s="181"/>
    </row>
    <row r="95" spans="2:21" x14ac:dyDescent="0.35">
      <c r="B95" s="181"/>
      <c r="C95" s="181"/>
      <c r="D95" s="181"/>
      <c r="E95" s="181"/>
      <c r="F95" s="181"/>
      <c r="G95" s="181"/>
      <c r="H95" s="181"/>
      <c r="I95" s="181"/>
      <c r="J95" s="181"/>
      <c r="K95" s="181"/>
      <c r="L95" s="181"/>
      <c r="M95" s="181"/>
      <c r="N95" s="181"/>
      <c r="O95" s="181"/>
      <c r="P95" s="181"/>
      <c r="Q95" s="181"/>
      <c r="R95" s="181"/>
      <c r="S95" s="181"/>
      <c r="T95" s="181"/>
      <c r="U95" s="181"/>
    </row>
    <row r="96" spans="2:21" x14ac:dyDescent="0.35">
      <c r="B96" s="181"/>
      <c r="C96" s="181"/>
      <c r="D96" s="181"/>
      <c r="E96" s="181"/>
      <c r="F96" s="181"/>
      <c r="G96" s="181"/>
      <c r="H96" s="181"/>
      <c r="I96" s="181"/>
      <c r="J96" s="181"/>
      <c r="K96" s="181"/>
      <c r="L96" s="181"/>
      <c r="M96" s="181"/>
      <c r="N96" s="181"/>
      <c r="O96" s="181"/>
      <c r="P96" s="181"/>
      <c r="Q96" s="181"/>
      <c r="R96" s="181"/>
      <c r="S96" s="181"/>
      <c r="T96" s="181"/>
      <c r="U96" s="181"/>
    </row>
    <row r="97" spans="2:21" x14ac:dyDescent="0.35">
      <c r="B97" s="181"/>
      <c r="C97" s="181"/>
      <c r="D97" s="181"/>
      <c r="E97" s="181"/>
      <c r="F97" s="181"/>
      <c r="G97" s="181"/>
      <c r="H97" s="181"/>
      <c r="I97" s="181"/>
      <c r="J97" s="181"/>
      <c r="K97" s="181"/>
      <c r="L97" s="181"/>
      <c r="M97" s="181"/>
      <c r="N97" s="181"/>
      <c r="O97" s="181"/>
      <c r="P97" s="181"/>
      <c r="Q97" s="181"/>
      <c r="R97" s="181"/>
      <c r="S97" s="181"/>
      <c r="T97" s="181"/>
      <c r="U97" s="181"/>
    </row>
    <row r="98" spans="2:21" x14ac:dyDescent="0.35">
      <c r="B98" s="181"/>
      <c r="C98" s="181"/>
      <c r="D98" s="181"/>
      <c r="E98" s="181"/>
      <c r="F98" s="181"/>
      <c r="G98" s="181"/>
      <c r="H98" s="181"/>
      <c r="I98" s="181"/>
      <c r="J98" s="181"/>
      <c r="K98" s="181"/>
      <c r="L98" s="181"/>
      <c r="M98" s="181"/>
      <c r="N98" s="181"/>
      <c r="O98" s="181"/>
      <c r="P98" s="181"/>
      <c r="Q98" s="181"/>
      <c r="R98" s="181"/>
      <c r="S98" s="181"/>
      <c r="T98" s="181"/>
      <c r="U98" s="181"/>
    </row>
    <row r="99" spans="2:21" x14ac:dyDescent="0.35">
      <c r="B99" s="181"/>
      <c r="C99" s="181"/>
      <c r="D99" s="181"/>
      <c r="E99" s="181"/>
      <c r="F99" s="181"/>
      <c r="G99" s="181"/>
      <c r="H99" s="181"/>
      <c r="I99" s="181"/>
      <c r="J99" s="181"/>
      <c r="K99" s="181"/>
      <c r="L99" s="181"/>
      <c r="M99" s="181"/>
      <c r="N99" s="181"/>
      <c r="O99" s="181"/>
      <c r="P99" s="181"/>
      <c r="Q99" s="181"/>
      <c r="R99" s="181"/>
      <c r="S99" s="181"/>
      <c r="T99" s="181"/>
      <c r="U99" s="181"/>
    </row>
    <row r="100" spans="2:21" x14ac:dyDescent="0.35">
      <c r="B100" s="181"/>
      <c r="C100" s="181"/>
      <c r="D100" s="181"/>
      <c r="E100" s="181"/>
      <c r="F100" s="181"/>
      <c r="G100" s="181"/>
      <c r="H100" s="181"/>
      <c r="I100" s="181"/>
      <c r="J100" s="181"/>
      <c r="K100" s="181"/>
      <c r="L100" s="181"/>
      <c r="M100" s="181"/>
      <c r="N100" s="181"/>
      <c r="O100" s="181"/>
      <c r="P100" s="181"/>
      <c r="Q100" s="181"/>
      <c r="R100" s="181"/>
      <c r="S100" s="181"/>
      <c r="T100" s="181"/>
      <c r="U100" s="181"/>
    </row>
    <row r="101" spans="2:21" x14ac:dyDescent="0.35">
      <c r="B101" s="181"/>
      <c r="C101" s="181"/>
      <c r="D101" s="181"/>
      <c r="E101" s="181"/>
      <c r="F101" s="181"/>
      <c r="G101" s="181"/>
      <c r="H101" s="181"/>
      <c r="I101" s="181"/>
      <c r="J101" s="181"/>
      <c r="K101" s="181"/>
      <c r="L101" s="181"/>
      <c r="M101" s="181"/>
      <c r="N101" s="181"/>
      <c r="O101" s="181"/>
      <c r="P101" s="181"/>
      <c r="Q101" s="181"/>
      <c r="R101" s="181"/>
      <c r="S101" s="181"/>
      <c r="T101" s="181"/>
      <c r="U101" s="181"/>
    </row>
    <row r="102" spans="2:21" x14ac:dyDescent="0.35">
      <c r="B102" s="181"/>
      <c r="C102" s="181"/>
      <c r="D102" s="181"/>
      <c r="E102" s="181"/>
      <c r="F102" s="181"/>
      <c r="G102" s="181"/>
      <c r="H102" s="181"/>
      <c r="I102" s="181"/>
      <c r="J102" s="181"/>
      <c r="K102" s="181"/>
      <c r="L102" s="181"/>
      <c r="M102" s="181"/>
      <c r="N102" s="181"/>
      <c r="O102" s="181"/>
      <c r="P102" s="181"/>
      <c r="Q102" s="181"/>
      <c r="R102" s="181"/>
      <c r="S102" s="181"/>
      <c r="T102" s="181"/>
      <c r="U102" s="181"/>
    </row>
    <row r="103" spans="2:21" x14ac:dyDescent="0.35">
      <c r="B103" s="181"/>
      <c r="C103" s="181"/>
      <c r="D103" s="181"/>
      <c r="E103" s="181"/>
      <c r="F103" s="181"/>
      <c r="G103" s="181"/>
      <c r="H103" s="181"/>
      <c r="I103" s="181"/>
      <c r="J103" s="181"/>
      <c r="K103" s="181"/>
      <c r="L103" s="181"/>
      <c r="M103" s="181"/>
      <c r="N103" s="181"/>
      <c r="O103" s="181"/>
      <c r="P103" s="181"/>
      <c r="Q103" s="181"/>
      <c r="R103" s="181"/>
      <c r="S103" s="181"/>
      <c r="T103" s="181"/>
      <c r="U103" s="181"/>
    </row>
    <row r="104" spans="2:21" x14ac:dyDescent="0.35">
      <c r="B104" s="181"/>
      <c r="C104" s="181"/>
      <c r="D104" s="181"/>
      <c r="E104" s="181"/>
      <c r="F104" s="181"/>
      <c r="G104" s="181"/>
      <c r="H104" s="181"/>
      <c r="I104" s="181"/>
      <c r="J104" s="181"/>
      <c r="K104" s="181"/>
      <c r="L104" s="181"/>
      <c r="M104" s="181"/>
      <c r="N104" s="181"/>
      <c r="O104" s="181"/>
      <c r="P104" s="181"/>
      <c r="Q104" s="181"/>
      <c r="R104" s="181"/>
      <c r="S104" s="181"/>
      <c r="T104" s="181"/>
      <c r="U104" s="181"/>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F18" sqref="F18"/>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200</v>
      </c>
    </row>
    <row r="2" spans="1:19" x14ac:dyDescent="0.35">
      <c r="A2" s="148" t="s">
        <v>261</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2" t="s">
        <v>241</v>
      </c>
      <c r="C5" s="183"/>
      <c r="D5" s="183"/>
      <c r="E5" s="183"/>
      <c r="F5" s="183"/>
      <c r="G5" s="184"/>
    </row>
    <row r="6" spans="1:19" ht="15" thickBot="1" x14ac:dyDescent="0.4"/>
    <row r="7" spans="1:19" ht="15" thickBot="1" x14ac:dyDescent="0.4">
      <c r="A7" s="56" t="s">
        <v>1</v>
      </c>
      <c r="B7" s="182"/>
      <c r="C7" s="183"/>
      <c r="D7" s="183"/>
      <c r="E7" s="183"/>
      <c r="F7" s="183"/>
      <c r="G7" s="184"/>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163</v>
      </c>
      <c r="B15" s="120" t="s">
        <v>179</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201</v>
      </c>
      <c r="B20" s="121"/>
    </row>
    <row r="21" spans="1:2" x14ac:dyDescent="0.35">
      <c r="A21" s="122" t="s">
        <v>202</v>
      </c>
      <c r="B21" s="122"/>
    </row>
    <row r="22" spans="1:2" x14ac:dyDescent="0.35">
      <c r="A22" s="122" t="s">
        <v>203</v>
      </c>
      <c r="B22" s="122"/>
    </row>
    <row r="23" spans="1:2" x14ac:dyDescent="0.35">
      <c r="A23" s="122" t="s">
        <v>204</v>
      </c>
      <c r="B23" s="122"/>
    </row>
    <row r="24" spans="1:2" ht="15" thickBot="1" x14ac:dyDescent="0.4">
      <c r="A24" s="122" t="s">
        <v>205</v>
      </c>
      <c r="B24" s="122"/>
    </row>
    <row r="25" spans="1:2" hidden="1" x14ac:dyDescent="0.35">
      <c r="A25" s="122" t="s">
        <v>196</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69"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243</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217</v>
      </c>
    </row>
    <row r="14" spans="1:4" ht="15" thickBot="1" x14ac:dyDescent="0.4">
      <c r="A14" s="48" t="s">
        <v>94</v>
      </c>
      <c r="B14" s="123" t="s">
        <v>218</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245</v>
      </c>
    </row>
    <row r="29" spans="1:2" ht="15" thickBot="1" x14ac:dyDescent="0.4">
      <c r="A29" s="44"/>
      <c r="B29" t="s">
        <v>246</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topLeftCell="C1" workbookViewId="0">
      <selection activeCell="X5" sqref="X5"/>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180</v>
      </c>
      <c r="D4" s="89" t="s">
        <v>173</v>
      </c>
      <c r="E4" s="88" t="s">
        <v>156</v>
      </c>
      <c r="F4" s="88" t="s">
        <v>157</v>
      </c>
      <c r="G4" s="88" t="s">
        <v>84</v>
      </c>
      <c r="H4" s="88" t="s">
        <v>162</v>
      </c>
      <c r="I4" s="88" t="s">
        <v>172</v>
      </c>
      <c r="P4" s="164" t="s">
        <v>49</v>
      </c>
      <c r="R4" s="164" t="s">
        <v>47</v>
      </c>
      <c r="T4" s="164" t="s">
        <v>49</v>
      </c>
      <c r="U4" s="164" t="s">
        <v>47</v>
      </c>
      <c r="V4" s="164" t="s">
        <v>60</v>
      </c>
      <c r="W4" s="164" t="s">
        <v>60</v>
      </c>
      <c r="X4" s="16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164">
        <f>H5-(H5/100*5)</f>
        <v>99.75</v>
      </c>
      <c r="K5" s="164">
        <f>H5+(H5/100*5)</f>
        <v>110.25</v>
      </c>
      <c r="L5" s="164">
        <f>K5-J5</f>
        <v>10.5</v>
      </c>
      <c r="M5" s="175">
        <f>MAX(0,D5-J5)</f>
        <v>10.25</v>
      </c>
      <c r="N5" s="175">
        <f>MAX(0,D5-K5)</f>
        <v>0</v>
      </c>
      <c r="O5" s="164" t="str">
        <f>IF(TEXT(N5,"#")="",0,TEXT(N5,"#"))&amp;" - "&amp;IF(TEXT(M5,"#")="",0,TEXT(M5,"#"))</f>
        <v>0 - 10</v>
      </c>
      <c r="P5" s="164">
        <f>(N5*INDEX(Service!$B$6:$J$80,MATCH(B5,Service!$B$6:$B$80,0),8))/IF(Summary!$B$7="hours",60,1)</f>
        <v>0</v>
      </c>
      <c r="Q5" s="164">
        <f>(M5*INDEX(Service!$B$6:$J$80,MATCH(B5,Service!$B$6:$B$80,0),8))/IF(Summary!$B$7="hours",60,1)</f>
        <v>12.8125</v>
      </c>
      <c r="R5" s="164">
        <f>(N5*INDEX(Service!$B$6:$J$80,MATCH(B5,Service!$B$6:$B$80,0),9))/IF(Summary!$B$7="hours",60,1)</f>
        <v>0</v>
      </c>
      <c r="S5" s="164">
        <f>(M5*INDEX(Service!$B$6:$J$80,MATCH(B5,Service!$B$6:$B$80,0),9))/IF(Summary!$B$7="hours",60,1)</f>
        <v>2.9842142857142862</v>
      </c>
      <c r="T5" s="164" t="str">
        <f>IF(TEXT(P5,"#")="",0,TEXT(P5,"#"))&amp;" - "&amp;IF(TEXT(Q5,"#")="",0,TEXT(Q5,"#"))</f>
        <v>0 - 13</v>
      </c>
      <c r="U5" s="164" t="str">
        <f>IF(TEXT(R5,"#")="",0,TEXT(R5,"#"))&amp;" - "&amp;IF(TEXT(S5,"#")="",0,TEXT(S5,"#"))</f>
        <v>0 - 3</v>
      </c>
      <c r="V5" s="164">
        <f>P5+R5</f>
        <v>0</v>
      </c>
      <c r="W5" s="164">
        <f>Q5+S5</f>
        <v>15.796714285714286</v>
      </c>
      <c r="X5" s="164" t="str">
        <f>IF(TEXT(P5+R5,"#")="",0,TEXT(P5+R5,"#"))&amp;" - "&amp;IF(TEXT(Q5+S5,"#")="",0,TEXT(Q5+S5,"#"))</f>
        <v>0 - 16</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164">
        <f t="shared" ref="J6:J19" si="2">H6-(H6/100*5)</f>
        <v>299.25</v>
      </c>
      <c r="K6" s="164">
        <f t="shared" ref="K6:K19" si="3">H6+(H6/100*5)</f>
        <v>330.75</v>
      </c>
      <c r="L6" s="164">
        <f t="shared" ref="L6:L19" si="4">K6-J6</f>
        <v>31.5</v>
      </c>
      <c r="M6" s="175">
        <f t="shared" ref="M6:M20" si="5">MAX(0,D6-J6)</f>
        <v>0</v>
      </c>
      <c r="N6" s="175">
        <f t="shared" ref="N6:N20" si="6">MAX(0,D6-K6)</f>
        <v>0</v>
      </c>
      <c r="O6" s="164" t="str">
        <f t="shared" ref="O6:O20" si="7">IF(TEXT(N6,"#")="",0,TEXT(N6,"#"))&amp;" - "&amp;IF(TEXT(M6,"#")="",0,TEXT(M6,"#"))</f>
        <v>0 - 0</v>
      </c>
      <c r="P6" s="164">
        <f>(N6*INDEX(Service!$B$6:$J$80,MATCH(B6,Service!$B$6:$B$80,0),8))/IF(Summary!$B$7="hours",60,1)</f>
        <v>0</v>
      </c>
      <c r="Q6" s="164">
        <f>(M6*INDEX(Service!$B$6:$J$80,MATCH(B6,Service!$B$6:$B$80,0),8))/IF(Summary!$B$7="hours",60,1)</f>
        <v>0</v>
      </c>
      <c r="R6" s="164">
        <f>(N6*INDEX(Service!$B$6:$J$80,MATCH(B6,Service!$B$6:$B$80,0),9))/IF(Summary!$B$7="hours",60,1)</f>
        <v>0</v>
      </c>
      <c r="S6" s="164">
        <f>(M6*INDEX(Service!$B$6:$J$80,MATCH(B6,Service!$B$6:$B$80,0),9))/IF(Summary!$B$7="hours",60,1)</f>
        <v>0</v>
      </c>
      <c r="T6" s="164" t="str">
        <f t="shared" ref="T6:T20" si="8">IF(TEXT(P6,"#")="",0,TEXT(P6,"#"))&amp;" - "&amp;IF(TEXT(Q6,"#")="",0,TEXT(Q6,"#"))</f>
        <v>0 - 0</v>
      </c>
      <c r="U6" s="164" t="str">
        <f t="shared" ref="U6:U20" si="9">IF(TEXT(R6,"#")="",0,TEXT(R6,"#"))&amp;" - "&amp;IF(TEXT(S6,"#")="",0,TEXT(S6,"#"))</f>
        <v>0 - 0</v>
      </c>
      <c r="V6" s="164">
        <f t="shared" ref="V6:V20" si="10">P6+R6</f>
        <v>0</v>
      </c>
      <c r="W6" s="164">
        <f t="shared" ref="W6:W20" si="11">Q6+S6</f>
        <v>0</v>
      </c>
      <c r="X6" s="16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219</v>
      </c>
      <c r="H7" s="100">
        <f t="shared" si="0"/>
        <v>70</v>
      </c>
      <c r="I7" s="74" t="str">
        <f t="shared" si="1"/>
        <v>67 - 74</v>
      </c>
      <c r="J7" s="164">
        <f t="shared" si="2"/>
        <v>66.5</v>
      </c>
      <c r="K7" s="164">
        <f t="shared" si="3"/>
        <v>73.5</v>
      </c>
      <c r="L7" s="164">
        <f t="shared" si="4"/>
        <v>7</v>
      </c>
      <c r="M7" s="175">
        <f t="shared" si="5"/>
        <v>0</v>
      </c>
      <c r="N7" s="175">
        <f t="shared" si="6"/>
        <v>0</v>
      </c>
      <c r="O7" s="164" t="str">
        <f t="shared" si="7"/>
        <v>0 - 0</v>
      </c>
      <c r="P7" s="164">
        <f>(N7*INDEX(Service!$B$6:$J$80,MATCH(B7,Service!$B$6:$B$80,0),8))/IF(Summary!$B$7="hours",60,1)</f>
        <v>0</v>
      </c>
      <c r="Q7" s="164">
        <f>(M7*INDEX(Service!$B$6:$J$80,MATCH(B7,Service!$B$6:$B$80,0),8))/IF(Summary!$B$7="hours",60,1)</f>
        <v>0</v>
      </c>
      <c r="R7" s="164">
        <f>(N7*INDEX(Service!$B$6:$J$80,MATCH(B7,Service!$B$6:$B$80,0),9))/IF(Summary!$B$7="hours",60,1)</f>
        <v>0</v>
      </c>
      <c r="S7" s="164">
        <f>(M7*INDEX(Service!$B$6:$J$80,MATCH(B7,Service!$B$6:$B$80,0),9))/IF(Summary!$B$7="hours",60,1)</f>
        <v>0</v>
      </c>
      <c r="T7" s="164" t="str">
        <f t="shared" si="8"/>
        <v>0 - 0</v>
      </c>
      <c r="U7" s="164" t="str">
        <f t="shared" si="9"/>
        <v>0 - 0</v>
      </c>
      <c r="V7" s="164">
        <f t="shared" si="10"/>
        <v>0</v>
      </c>
      <c r="W7" s="164">
        <f t="shared" si="11"/>
        <v>0</v>
      </c>
      <c r="X7" s="164" t="str">
        <f t="shared" si="12"/>
        <v>0 - 0</v>
      </c>
    </row>
    <row r="8" spans="1:24" s="164" customFormat="1" x14ac:dyDescent="0.35">
      <c r="A8"/>
      <c r="B8" s="47" t="str">
        <f>Setup!A23</f>
        <v>20 Individual</v>
      </c>
      <c r="C8" s="130">
        <v>21</v>
      </c>
      <c r="D8" s="130">
        <v>256</v>
      </c>
      <c r="E8" s="131">
        <v>0</v>
      </c>
      <c r="F8" s="131">
        <v>7</v>
      </c>
      <c r="G8" s="122" t="s">
        <v>219</v>
      </c>
      <c r="H8" s="100">
        <f t="shared" si="0"/>
        <v>73.5</v>
      </c>
      <c r="I8" s="74" t="str">
        <f t="shared" si="1"/>
        <v>70 - 77</v>
      </c>
      <c r="J8" s="164">
        <f t="shared" si="2"/>
        <v>69.825000000000003</v>
      </c>
      <c r="K8" s="164">
        <f t="shared" si="3"/>
        <v>77.174999999999997</v>
      </c>
      <c r="L8" s="164">
        <f t="shared" si="4"/>
        <v>7.3499999999999943</v>
      </c>
      <c r="M8" s="175">
        <f t="shared" si="5"/>
        <v>186.17500000000001</v>
      </c>
      <c r="N8" s="175">
        <f t="shared" si="6"/>
        <v>178.82499999999999</v>
      </c>
      <c r="O8" s="164" t="str">
        <f t="shared" si="7"/>
        <v>179 - 186</v>
      </c>
      <c r="P8" s="164">
        <f>(N8*INDEX(Service!$B$6:$J$80,MATCH(B8,Service!$B$6:$B$80,0),8))/IF(Summary!$B$7="hours",60,1)</f>
        <v>134.11874999999998</v>
      </c>
      <c r="Q8" s="164">
        <f>(M8*INDEX(Service!$B$6:$J$80,MATCH(B8,Service!$B$6:$B$80,0),8))/IF(Summary!$B$7="hours",60,1)</f>
        <v>139.63124999999999</v>
      </c>
      <c r="R8" s="164">
        <f>(N8*INDEX(Service!$B$6:$J$80,MATCH(B8,Service!$B$6:$B$80,0),9))/IF(Summary!$B$7="hours",60,1)</f>
        <v>0</v>
      </c>
      <c r="S8" s="164">
        <f>(M8*INDEX(Service!$B$6:$J$80,MATCH(B8,Service!$B$6:$B$80,0),9))/IF(Summary!$B$7="hours",60,1)</f>
        <v>0</v>
      </c>
      <c r="T8" s="164" t="str">
        <f t="shared" si="8"/>
        <v>134 - 140</v>
      </c>
      <c r="U8" s="164" t="str">
        <f t="shared" si="9"/>
        <v>0 - 0</v>
      </c>
      <c r="V8" s="164">
        <f t="shared" si="10"/>
        <v>134.11874999999998</v>
      </c>
      <c r="W8" s="164">
        <f t="shared" si="11"/>
        <v>139.63124999999999</v>
      </c>
      <c r="X8" s="164" t="str">
        <f t="shared" si="12"/>
        <v>134 - 140</v>
      </c>
    </row>
    <row r="9" spans="1:24" s="164" customFormat="1" ht="15" thickBot="1" x14ac:dyDescent="0.4">
      <c r="A9"/>
      <c r="B9" s="47" t="str">
        <f>Setup!A24</f>
        <v>40 Individual</v>
      </c>
      <c r="C9" s="130">
        <v>15</v>
      </c>
      <c r="D9" s="130">
        <v>55</v>
      </c>
      <c r="E9" s="131">
        <v>0</v>
      </c>
      <c r="F9" s="131">
        <v>7</v>
      </c>
      <c r="G9" s="122" t="s">
        <v>219</v>
      </c>
      <c r="H9" s="100">
        <f t="shared" si="0"/>
        <v>52.5</v>
      </c>
      <c r="I9" s="74" t="str">
        <f t="shared" si="1"/>
        <v>50 - 55</v>
      </c>
      <c r="J9" s="164">
        <f t="shared" si="2"/>
        <v>49.875</v>
      </c>
      <c r="K9" s="164">
        <f t="shared" si="3"/>
        <v>55.125</v>
      </c>
      <c r="L9" s="164">
        <f t="shared" si="4"/>
        <v>5.25</v>
      </c>
      <c r="M9" s="175">
        <f t="shared" si="5"/>
        <v>5.125</v>
      </c>
      <c r="N9" s="175">
        <f t="shared" si="6"/>
        <v>0</v>
      </c>
      <c r="O9" s="164" t="str">
        <f t="shared" si="7"/>
        <v>0 - 5</v>
      </c>
      <c r="P9" s="164">
        <f>(N9*INDEX(Service!$B$6:$J$80,MATCH(B9,Service!$B$6:$B$80,0),8))/IF(Summary!$B$7="hours",60,1)</f>
        <v>0</v>
      </c>
      <c r="Q9" s="164">
        <f>(M9*INDEX(Service!$B$6:$J$80,MATCH(B9,Service!$B$6:$B$80,0),8))/IF(Summary!$B$7="hours",60,1)</f>
        <v>5.125</v>
      </c>
      <c r="R9" s="164">
        <f>(N9*INDEX(Service!$B$6:$J$80,MATCH(B9,Service!$B$6:$B$80,0),9))/IF(Summary!$B$7="hours",60,1)</f>
        <v>0</v>
      </c>
      <c r="S9" s="164">
        <f>(M9*INDEX(Service!$B$6:$J$80,MATCH(B9,Service!$B$6:$B$80,0),9))/IF(Summary!$B$7="hours",60,1)</f>
        <v>0</v>
      </c>
      <c r="T9" s="164" t="str">
        <f t="shared" si="8"/>
        <v>0 - 5</v>
      </c>
      <c r="U9" s="164" t="str">
        <f t="shared" si="9"/>
        <v>0 - 0</v>
      </c>
      <c r="V9" s="164">
        <f t="shared" si="10"/>
        <v>0</v>
      </c>
      <c r="W9" s="164">
        <f t="shared" si="11"/>
        <v>5.125</v>
      </c>
      <c r="X9" s="16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164">
        <f t="shared" si="2"/>
        <v>0</v>
      </c>
      <c r="K10" s="164">
        <f t="shared" si="3"/>
        <v>0</v>
      </c>
      <c r="L10" s="164">
        <f t="shared" si="4"/>
        <v>0</v>
      </c>
      <c r="M10" s="175">
        <f t="shared" si="5"/>
        <v>0</v>
      </c>
      <c r="N10" s="175">
        <f t="shared" si="6"/>
        <v>0</v>
      </c>
      <c r="O10" s="164" t="str">
        <f t="shared" si="7"/>
        <v>0 - 0</v>
      </c>
      <c r="P10" s="164">
        <f>(N10*INDEX(Service!$B$6:$J$80,MATCH(B10,Service!$B$6:$B$80,0),8))/IF(Summary!$B$7="hours",60,1)</f>
        <v>0</v>
      </c>
      <c r="Q10" s="164">
        <f>(M10*INDEX(Service!$B$6:$J$80,MATCH(B10,Service!$B$6:$B$80,0),8))/IF(Summary!$B$7="hours",60,1)</f>
        <v>0</v>
      </c>
      <c r="R10" s="164">
        <f>(N10*INDEX(Service!$B$6:$J$80,MATCH(B10,Service!$B$6:$B$80,0),9))/IF(Summary!$B$7="hours",60,1)</f>
        <v>0</v>
      </c>
      <c r="S10" s="164">
        <f>(M10*INDEX(Service!$B$6:$J$80,MATCH(B10,Service!$B$6:$B$80,0),9))/IF(Summary!$B$7="hours",60,1)</f>
        <v>0</v>
      </c>
      <c r="T10" s="164" t="str">
        <f t="shared" si="8"/>
        <v>0 - 0</v>
      </c>
      <c r="U10" s="164" t="str">
        <f t="shared" si="9"/>
        <v>0 - 0</v>
      </c>
      <c r="V10" s="164">
        <f t="shared" si="10"/>
        <v>0</v>
      </c>
      <c r="W10" s="164">
        <f t="shared" si="11"/>
        <v>0</v>
      </c>
      <c r="X10" s="16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164">
        <f t="shared" si="2"/>
        <v>0</v>
      </c>
      <c r="K11" s="164">
        <f t="shared" si="3"/>
        <v>0</v>
      </c>
      <c r="L11" s="164">
        <f t="shared" si="4"/>
        <v>0</v>
      </c>
      <c r="M11" s="175">
        <f t="shared" si="5"/>
        <v>0</v>
      </c>
      <c r="N11" s="175">
        <f t="shared" si="6"/>
        <v>0</v>
      </c>
      <c r="O11" s="164" t="str">
        <f t="shared" si="7"/>
        <v>0 - 0</v>
      </c>
      <c r="P11" s="164">
        <f>(N11*INDEX(Service!$B$6:$J$80,MATCH(B11,Service!$B$6:$B$80,0),8))/IF(Summary!$B$7="hours",60,1)</f>
        <v>0</v>
      </c>
      <c r="Q11" s="164">
        <f>(M11*INDEX(Service!$B$6:$J$80,MATCH(B11,Service!$B$6:$B$80,0),8))/IF(Summary!$B$7="hours",60,1)</f>
        <v>0</v>
      </c>
      <c r="R11" s="164">
        <f>(N11*INDEX(Service!$B$6:$J$80,MATCH(B11,Service!$B$6:$B$80,0),9))/IF(Summary!$B$7="hours",60,1)</f>
        <v>0</v>
      </c>
      <c r="S11" s="164">
        <f>(M11*INDEX(Service!$B$6:$J$80,MATCH(B11,Service!$B$6:$B$80,0),9))/IF(Summary!$B$7="hours",60,1)</f>
        <v>0</v>
      </c>
      <c r="T11" s="164" t="str">
        <f t="shared" si="8"/>
        <v>0 - 0</v>
      </c>
      <c r="U11" s="164" t="str">
        <f t="shared" si="9"/>
        <v>0 - 0</v>
      </c>
      <c r="V11" s="164">
        <f t="shared" si="10"/>
        <v>0</v>
      </c>
      <c r="W11" s="164">
        <f t="shared" si="11"/>
        <v>0</v>
      </c>
      <c r="X11" s="16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164">
        <f t="shared" si="2"/>
        <v>0</v>
      </c>
      <c r="K12" s="164">
        <f t="shared" si="3"/>
        <v>0</v>
      </c>
      <c r="L12" s="164">
        <f t="shared" si="4"/>
        <v>0</v>
      </c>
      <c r="M12" s="175">
        <f t="shared" si="5"/>
        <v>0</v>
      </c>
      <c r="N12" s="175">
        <f t="shared" si="6"/>
        <v>0</v>
      </c>
      <c r="O12" s="164" t="str">
        <f t="shared" si="7"/>
        <v>0 - 0</v>
      </c>
      <c r="P12" s="164">
        <f>(N12*INDEX(Service!$B$6:$J$80,MATCH(B12,Service!$B$6:$B$80,0),8))/IF(Summary!$B$7="hours",60,1)</f>
        <v>0</v>
      </c>
      <c r="Q12" s="164">
        <f>(M12*INDEX(Service!$B$6:$J$80,MATCH(B12,Service!$B$6:$B$80,0),8))/IF(Summary!$B$7="hours",60,1)</f>
        <v>0</v>
      </c>
      <c r="R12" s="164">
        <f>(N12*INDEX(Service!$B$6:$J$80,MATCH(B12,Service!$B$6:$B$80,0),9))/IF(Summary!$B$7="hours",60,1)</f>
        <v>0</v>
      </c>
      <c r="S12" s="164">
        <f>(M12*INDEX(Service!$B$6:$J$80,MATCH(B12,Service!$B$6:$B$80,0),9))/IF(Summary!$B$7="hours",60,1)</f>
        <v>0</v>
      </c>
      <c r="T12" s="164" t="str">
        <f t="shared" si="8"/>
        <v>0 - 0</v>
      </c>
      <c r="U12" s="164" t="str">
        <f t="shared" si="9"/>
        <v>0 - 0</v>
      </c>
      <c r="V12" s="164">
        <f t="shared" si="10"/>
        <v>0</v>
      </c>
      <c r="W12" s="164">
        <f t="shared" si="11"/>
        <v>0</v>
      </c>
      <c r="X12" s="16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164">
        <f t="shared" si="2"/>
        <v>0</v>
      </c>
      <c r="K13" s="164">
        <f t="shared" si="3"/>
        <v>0</v>
      </c>
      <c r="L13" s="164">
        <f t="shared" si="4"/>
        <v>0</v>
      </c>
      <c r="M13" s="175">
        <f t="shared" si="5"/>
        <v>0</v>
      </c>
      <c r="N13" s="175">
        <f t="shared" si="6"/>
        <v>0</v>
      </c>
      <c r="O13" s="164" t="str">
        <f t="shared" si="7"/>
        <v>0 - 0</v>
      </c>
      <c r="P13" s="164">
        <f>(N13*INDEX(Service!$B$6:$J$80,MATCH(B13,Service!$B$6:$B$80,0),8))/IF(Summary!$B$7="hours",60,1)</f>
        <v>0</v>
      </c>
      <c r="Q13" s="164">
        <f>(M13*INDEX(Service!$B$6:$J$80,MATCH(B13,Service!$B$6:$B$80,0),8))/IF(Summary!$B$7="hours",60,1)</f>
        <v>0</v>
      </c>
      <c r="R13" s="164">
        <f>(N13*INDEX(Service!$B$6:$J$80,MATCH(B13,Service!$B$6:$B$80,0),9))/IF(Summary!$B$7="hours",60,1)</f>
        <v>0</v>
      </c>
      <c r="S13" s="164">
        <f>(M13*INDEX(Service!$B$6:$J$80,MATCH(B13,Service!$B$6:$B$80,0),9))/IF(Summary!$B$7="hours",60,1)</f>
        <v>0</v>
      </c>
      <c r="T13" s="164" t="str">
        <f t="shared" si="8"/>
        <v>0 - 0</v>
      </c>
      <c r="U13" s="164" t="str">
        <f t="shared" si="9"/>
        <v>0 - 0</v>
      </c>
      <c r="V13" s="164">
        <f t="shared" si="10"/>
        <v>0</v>
      </c>
      <c r="W13" s="164">
        <f t="shared" si="11"/>
        <v>0</v>
      </c>
      <c r="X13" s="16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164">
        <f t="shared" si="2"/>
        <v>0</v>
      </c>
      <c r="K14" s="164">
        <f t="shared" si="3"/>
        <v>0</v>
      </c>
      <c r="L14" s="164">
        <f t="shared" si="4"/>
        <v>0</v>
      </c>
      <c r="M14" s="175">
        <f t="shared" si="5"/>
        <v>0</v>
      </c>
      <c r="N14" s="175">
        <f t="shared" si="6"/>
        <v>0</v>
      </c>
      <c r="O14" s="164" t="str">
        <f t="shared" si="7"/>
        <v>0 - 0</v>
      </c>
      <c r="P14" s="164">
        <f>(N14*INDEX(Service!$B$6:$J$80,MATCH(B14,Service!$B$6:$B$80,0),8))/IF(Summary!$B$7="hours",60,1)</f>
        <v>0</v>
      </c>
      <c r="Q14" s="164">
        <f>(M14*INDEX(Service!$B$6:$J$80,MATCH(B14,Service!$B$6:$B$80,0),8))/IF(Summary!$B$7="hours",60,1)</f>
        <v>0</v>
      </c>
      <c r="R14" s="164">
        <f>(N14*INDEX(Service!$B$6:$J$80,MATCH(B14,Service!$B$6:$B$80,0),9))/IF(Summary!$B$7="hours",60,1)</f>
        <v>0</v>
      </c>
      <c r="S14" s="164">
        <f>(M14*INDEX(Service!$B$6:$J$80,MATCH(B14,Service!$B$6:$B$80,0),9))/IF(Summary!$B$7="hours",60,1)</f>
        <v>0</v>
      </c>
      <c r="T14" s="164" t="str">
        <f t="shared" si="8"/>
        <v>0 - 0</v>
      </c>
      <c r="U14" s="164" t="str">
        <f t="shared" si="9"/>
        <v>0 - 0</v>
      </c>
      <c r="V14" s="164">
        <f t="shared" si="10"/>
        <v>0</v>
      </c>
      <c r="W14" s="164">
        <f t="shared" si="11"/>
        <v>0</v>
      </c>
      <c r="X14" s="16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164">
        <f t="shared" si="2"/>
        <v>0</v>
      </c>
      <c r="K15" s="164">
        <f t="shared" si="3"/>
        <v>0</v>
      </c>
      <c r="L15" s="164">
        <f t="shared" si="4"/>
        <v>0</v>
      </c>
      <c r="M15" s="175">
        <f t="shared" si="5"/>
        <v>0</v>
      </c>
      <c r="N15" s="175">
        <f t="shared" si="6"/>
        <v>0</v>
      </c>
      <c r="O15" s="164" t="str">
        <f t="shared" si="7"/>
        <v>0 - 0</v>
      </c>
      <c r="P15" s="164">
        <f>(N15*INDEX(Service!$B$6:$J$80,MATCH(B15,Service!$B$6:$B$80,0),8))/IF(Summary!$B$7="hours",60,1)</f>
        <v>0</v>
      </c>
      <c r="Q15" s="164">
        <f>(M15*INDEX(Service!$B$6:$J$80,MATCH(B15,Service!$B$6:$B$80,0),8))/IF(Summary!$B$7="hours",60,1)</f>
        <v>0</v>
      </c>
      <c r="R15" s="164">
        <f>(N15*INDEX(Service!$B$6:$J$80,MATCH(B15,Service!$B$6:$B$80,0),9))/IF(Summary!$B$7="hours",60,1)</f>
        <v>0</v>
      </c>
      <c r="S15" s="164">
        <f>(M15*INDEX(Service!$B$6:$J$80,MATCH(B15,Service!$B$6:$B$80,0),9))/IF(Summary!$B$7="hours",60,1)</f>
        <v>0</v>
      </c>
      <c r="T15" s="164" t="str">
        <f t="shared" si="8"/>
        <v>0 - 0</v>
      </c>
      <c r="U15" s="164" t="str">
        <f t="shared" si="9"/>
        <v>0 - 0</v>
      </c>
      <c r="V15" s="164">
        <f t="shared" si="10"/>
        <v>0</v>
      </c>
      <c r="W15" s="164">
        <f t="shared" si="11"/>
        <v>0</v>
      </c>
      <c r="X15" s="16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164">
        <f t="shared" si="2"/>
        <v>0</v>
      </c>
      <c r="K16" s="164">
        <f t="shared" si="3"/>
        <v>0</v>
      </c>
      <c r="L16" s="164">
        <f t="shared" si="4"/>
        <v>0</v>
      </c>
      <c r="M16" s="175">
        <f t="shared" si="5"/>
        <v>0</v>
      </c>
      <c r="N16" s="175">
        <f t="shared" si="6"/>
        <v>0</v>
      </c>
      <c r="O16" s="164" t="str">
        <f t="shared" si="7"/>
        <v>0 - 0</v>
      </c>
      <c r="P16" s="164">
        <f>(N16*INDEX(Service!$B$6:$J$80,MATCH(B16,Service!$B$6:$B$80,0),8))/IF(Summary!$B$7="hours",60,1)</f>
        <v>0</v>
      </c>
      <c r="Q16" s="164">
        <f>(M16*INDEX(Service!$B$6:$J$80,MATCH(B16,Service!$B$6:$B$80,0),8))/IF(Summary!$B$7="hours",60,1)</f>
        <v>0</v>
      </c>
      <c r="R16" s="164">
        <f>(N16*INDEX(Service!$B$6:$J$80,MATCH(B16,Service!$B$6:$B$80,0),9))/IF(Summary!$B$7="hours",60,1)</f>
        <v>0</v>
      </c>
      <c r="S16" s="164">
        <f>(M16*INDEX(Service!$B$6:$J$80,MATCH(B16,Service!$B$6:$B$80,0),9))/IF(Summary!$B$7="hours",60,1)</f>
        <v>0</v>
      </c>
      <c r="T16" s="164" t="str">
        <f t="shared" si="8"/>
        <v>0 - 0</v>
      </c>
      <c r="U16" s="164" t="str">
        <f t="shared" si="9"/>
        <v>0 - 0</v>
      </c>
      <c r="V16" s="164">
        <f t="shared" si="10"/>
        <v>0</v>
      </c>
      <c r="W16" s="164">
        <f t="shared" si="11"/>
        <v>0</v>
      </c>
      <c r="X16" s="16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164">
        <f t="shared" si="2"/>
        <v>0</v>
      </c>
      <c r="K17" s="164">
        <f t="shared" si="3"/>
        <v>0</v>
      </c>
      <c r="L17" s="164">
        <f t="shared" si="4"/>
        <v>0</v>
      </c>
      <c r="M17" s="175">
        <f t="shared" si="5"/>
        <v>0</v>
      </c>
      <c r="N17" s="175">
        <f t="shared" si="6"/>
        <v>0</v>
      </c>
      <c r="O17" s="164" t="str">
        <f t="shared" si="7"/>
        <v>0 - 0</v>
      </c>
      <c r="P17" s="164">
        <f>(N17*INDEX(Service!$B$6:$J$80,MATCH(B17,Service!$B$6:$B$80,0),8))/IF(Summary!$B$7="hours",60,1)</f>
        <v>0</v>
      </c>
      <c r="Q17" s="164">
        <f>(M17*INDEX(Service!$B$6:$J$80,MATCH(B17,Service!$B$6:$B$80,0),8))/IF(Summary!$B$7="hours",60,1)</f>
        <v>0</v>
      </c>
      <c r="R17" s="164">
        <f>(N17*INDEX(Service!$B$6:$J$80,MATCH(B17,Service!$B$6:$B$80,0),9))/IF(Summary!$B$7="hours",60,1)</f>
        <v>0</v>
      </c>
      <c r="S17" s="164">
        <f>(M17*INDEX(Service!$B$6:$J$80,MATCH(B17,Service!$B$6:$B$80,0),9))/IF(Summary!$B$7="hours",60,1)</f>
        <v>0</v>
      </c>
      <c r="T17" s="164" t="str">
        <f t="shared" si="8"/>
        <v>0 - 0</v>
      </c>
      <c r="U17" s="164" t="str">
        <f t="shared" si="9"/>
        <v>0 - 0</v>
      </c>
      <c r="V17" s="164">
        <f t="shared" si="10"/>
        <v>0</v>
      </c>
      <c r="W17" s="164">
        <f t="shared" si="11"/>
        <v>0</v>
      </c>
      <c r="X17" s="16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164">
        <f t="shared" si="2"/>
        <v>0</v>
      </c>
      <c r="K18" s="164">
        <f t="shared" si="3"/>
        <v>0</v>
      </c>
      <c r="L18" s="164">
        <f t="shared" si="4"/>
        <v>0</v>
      </c>
      <c r="M18" s="175">
        <f t="shared" si="5"/>
        <v>0</v>
      </c>
      <c r="N18" s="175">
        <f t="shared" si="6"/>
        <v>0</v>
      </c>
      <c r="O18" s="164" t="str">
        <f t="shared" si="7"/>
        <v>0 - 0</v>
      </c>
      <c r="P18" s="164">
        <f>(N18*INDEX(Service!$B$6:$J$80,MATCH(B18,Service!$B$6:$B$80,0),8))/IF(Summary!$B$7="hours",60,1)</f>
        <v>0</v>
      </c>
      <c r="Q18" s="164">
        <f>(M18*INDEX(Service!$B$6:$J$80,MATCH(B18,Service!$B$6:$B$80,0),8))/IF(Summary!$B$7="hours",60,1)</f>
        <v>0</v>
      </c>
      <c r="R18" s="164">
        <f>(N18*INDEX(Service!$B$6:$J$80,MATCH(B18,Service!$B$6:$B$80,0),9))/IF(Summary!$B$7="hours",60,1)</f>
        <v>0</v>
      </c>
      <c r="S18" s="164">
        <f>(M18*INDEX(Service!$B$6:$J$80,MATCH(B18,Service!$B$6:$B$80,0),9))/IF(Summary!$B$7="hours",60,1)</f>
        <v>0</v>
      </c>
      <c r="T18" s="164" t="str">
        <f t="shared" si="8"/>
        <v>0 - 0</v>
      </c>
      <c r="U18" s="164" t="str">
        <f t="shared" si="9"/>
        <v>0 - 0</v>
      </c>
      <c r="V18" s="164">
        <f t="shared" si="10"/>
        <v>0</v>
      </c>
      <c r="W18" s="164">
        <f t="shared" si="11"/>
        <v>0</v>
      </c>
      <c r="X18" s="16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164">
        <f t="shared" si="2"/>
        <v>0</v>
      </c>
      <c r="K19" s="164">
        <f t="shared" si="3"/>
        <v>0</v>
      </c>
      <c r="L19" s="164">
        <f t="shared" si="4"/>
        <v>0</v>
      </c>
      <c r="M19" s="175">
        <f t="shared" si="5"/>
        <v>0</v>
      </c>
      <c r="N19" s="175">
        <f t="shared" si="6"/>
        <v>0</v>
      </c>
      <c r="O19" s="164" t="str">
        <f t="shared" si="7"/>
        <v>0 - 0</v>
      </c>
      <c r="P19" s="164">
        <f>(N19*INDEX(Service!$B$6:$J$80,MATCH(B19,Service!$B$6:$B$80,0),8))/IF(Summary!$B$7="hours",60,1)</f>
        <v>0</v>
      </c>
      <c r="Q19" s="164">
        <f>(M19*INDEX(Service!$B$6:$J$80,MATCH(B19,Service!$B$6:$B$80,0),8))/IF(Summary!$B$7="hours",60,1)</f>
        <v>0</v>
      </c>
      <c r="R19" s="164">
        <f>(N19*INDEX(Service!$B$6:$J$80,MATCH(B19,Service!$B$6:$B$80,0),9))/IF(Summary!$B$7="hours",60,1)</f>
        <v>0</v>
      </c>
      <c r="S19" s="164">
        <f>(M19*INDEX(Service!$B$6:$J$80,MATCH(B19,Service!$B$6:$B$80,0),9))/IF(Summary!$B$7="hours",60,1)</f>
        <v>0</v>
      </c>
      <c r="T19" s="164" t="str">
        <f t="shared" si="8"/>
        <v>0 - 0</v>
      </c>
      <c r="U19" s="164" t="str">
        <f t="shared" si="9"/>
        <v>0 - 0</v>
      </c>
      <c r="V19" s="164">
        <f t="shared" si="10"/>
        <v>0</v>
      </c>
      <c r="W19" s="164">
        <f t="shared" si="11"/>
        <v>0</v>
      </c>
      <c r="X19" s="164" t="str">
        <f t="shared" si="12"/>
        <v>0 - 0</v>
      </c>
    </row>
    <row r="20" spans="1:24" s="164" customFormat="1" ht="15" thickBot="1" x14ac:dyDescent="0.4">
      <c r="A20"/>
      <c r="B20" s="91" t="s">
        <v>174</v>
      </c>
      <c r="C20" s="120">
        <v>60</v>
      </c>
      <c r="D20" s="120">
        <v>195</v>
      </c>
      <c r="E20" s="120">
        <v>0</v>
      </c>
      <c r="F20" s="120">
        <v>1</v>
      </c>
      <c r="G20" s="126" t="s">
        <v>160</v>
      </c>
      <c r="H20" s="102">
        <f t="shared" si="0"/>
        <v>210</v>
      </c>
      <c r="I20" s="90" t="str">
        <f t="shared" si="1"/>
        <v>200 - 221</v>
      </c>
      <c r="J20" s="164">
        <f>H20-(H20/100*5)</f>
        <v>199.5</v>
      </c>
      <c r="K20" s="164">
        <f>H20+(H20/100*5)</f>
        <v>220.5</v>
      </c>
      <c r="L20" s="164">
        <f>K20-J20</f>
        <v>21</v>
      </c>
      <c r="M20" s="175">
        <f t="shared" si="5"/>
        <v>0</v>
      </c>
      <c r="N20" s="175">
        <f t="shared" si="6"/>
        <v>0</v>
      </c>
      <c r="O20" s="164" t="str">
        <f t="shared" si="7"/>
        <v>0 - 0</v>
      </c>
      <c r="P20" s="164" t="e">
        <f>(N20*INDEX(Service!$B$6:$J$80,MATCH(B20,Service!$B$6:$B$80,0),8))/IF(Summary!$B$7="hours",60,1)</f>
        <v>#N/A</v>
      </c>
      <c r="Q20" s="164" t="e">
        <f>(M20*INDEX(Service!$B$6:$J$80,MATCH(B20,Service!$B$6:$B$80,0),8))/IF(Summary!$B$7="hours",60,1)</f>
        <v>#N/A</v>
      </c>
      <c r="R20" s="164" t="e">
        <f>(N20*INDEX(Service!$B$6:$J$80,MATCH(B20,Service!$B$6:$B$80,0),9))/IF(Summary!$B$7="hours",60,1)</f>
        <v>#N/A</v>
      </c>
      <c r="S20" s="164" t="e">
        <f>(M20*INDEX(Service!$B$6:$J$80,MATCH(B20,Service!$B$6:$B$80,0),9))/IF(Summary!$B$7="hours",60,1)</f>
        <v>#N/A</v>
      </c>
      <c r="T20" s="164" t="e">
        <f t="shared" si="8"/>
        <v>#N/A</v>
      </c>
      <c r="U20" s="164" t="e">
        <f t="shared" si="9"/>
        <v>#N/A</v>
      </c>
      <c r="V20" s="164" t="e">
        <f t="shared" si="10"/>
        <v>#N/A</v>
      </c>
      <c r="W20" s="164" t="e">
        <f t="shared" si="11"/>
        <v>#N/A</v>
      </c>
      <c r="X20" s="164" t="e">
        <f t="shared" si="12"/>
        <v>#N/A</v>
      </c>
    </row>
    <row r="21" spans="1:24" s="164" customFormat="1" x14ac:dyDescent="0.35">
      <c r="A21"/>
      <c r="B21"/>
      <c r="C21"/>
      <c r="D21"/>
      <c r="E21"/>
      <c r="F21"/>
      <c r="G21"/>
      <c r="H21"/>
      <c r="I21"/>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G6" sqref="G6"/>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188</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220</v>
      </c>
      <c r="D6" s="137">
        <v>120</v>
      </c>
      <c r="E6" s="137">
        <v>7</v>
      </c>
      <c r="F6" s="138" t="s">
        <v>83</v>
      </c>
      <c r="G6" s="4">
        <f>INDEX('Data Validation (Hide)'!$K$2:$L$9,MATCH(Service!F6,'Data Validation (Hide)'!$K$2:$K$9,0),2)</f>
        <v>1.9E-2</v>
      </c>
      <c r="H6" s="70">
        <f>IFERROR((G6*D6)/E6,"")</f>
        <v>0.32571428571428568</v>
      </c>
      <c r="I6" s="188">
        <f>SUMIF($E$6:$E$10,1,$H$6:$H$10)</f>
        <v>75</v>
      </c>
      <c r="J6" s="191">
        <f>SUMIF($E$6:$E$10,"&gt;"&amp;1,$H$6:$H$10)</f>
        <v>17.46857142857143</v>
      </c>
    </row>
    <row r="7" spans="1:10" x14ac:dyDescent="0.35">
      <c r="B7" s="95" t="str" cm="1">
        <f t="array" ref="B7">INDEX('Data Validation (Hide)'!$B$2:$B$16,ROUNDUP(ROW(A2)/5,0),1)</f>
        <v>20 Group Sessions</v>
      </c>
      <c r="C7" s="139" t="s">
        <v>221</v>
      </c>
      <c r="D7" s="140">
        <v>15</v>
      </c>
      <c r="E7" s="140">
        <v>1</v>
      </c>
      <c r="F7" s="141" t="s">
        <v>112</v>
      </c>
      <c r="G7" s="18">
        <f>INDEX('Data Validation (Hide)'!$K$2:$L$9,MATCH(Service!F7,'Data Validation (Hide)'!$K$2:$K$9,0),2)</f>
        <v>5</v>
      </c>
      <c r="H7" s="71">
        <f t="shared" ref="H7:H37" si="0">IFERROR((G7*D7)/E7,"")</f>
        <v>75</v>
      </c>
      <c r="I7" s="189"/>
      <c r="J7" s="192"/>
    </row>
    <row r="8" spans="1:10" x14ac:dyDescent="0.35">
      <c r="B8" s="93" t="str" cm="1">
        <f t="array" ref="B8">INDEX('Data Validation (Hide)'!$B$2:$B$16,ROUNDUP(ROW(A3)/5,0),1)</f>
        <v>20 Group Sessions</v>
      </c>
      <c r="C8" s="139" t="s">
        <v>220</v>
      </c>
      <c r="D8" s="140">
        <v>120</v>
      </c>
      <c r="E8" s="140">
        <v>7</v>
      </c>
      <c r="F8" s="141" t="s">
        <v>79</v>
      </c>
      <c r="G8" s="5">
        <f>INDEX('Data Validation (Hide)'!$K$2:$L$9,MATCH(Service!F8,'Data Validation (Hide)'!$K$2:$K$9,0),2)</f>
        <v>1</v>
      </c>
      <c r="H8" s="71">
        <f t="shared" si="0"/>
        <v>17.142857142857142</v>
      </c>
      <c r="I8" s="189"/>
      <c r="J8" s="192"/>
    </row>
    <row r="9" spans="1:10" x14ac:dyDescent="0.35">
      <c r="B9" s="107" t="str" cm="1">
        <f t="array" ref="B9">INDEX('Data Validation (Hide)'!$B$2:$B$16,ROUNDUP(ROW(A4)/5,0),1)</f>
        <v>20 Group Sessions</v>
      </c>
      <c r="C9" s="139"/>
      <c r="D9" s="140"/>
      <c r="E9" s="140"/>
      <c r="F9" s="141"/>
      <c r="G9" s="5" t="e">
        <f>INDEX('Data Validation (Hide)'!$K$2:$L$9,MATCH(Service!F9,'Data Validation (Hide)'!$K$2:$K$9,0),2)</f>
        <v>#N/A</v>
      </c>
      <c r="H9" s="71" t="str">
        <f t="shared" si="0"/>
        <v/>
      </c>
      <c r="I9" s="189"/>
      <c r="J9" s="192"/>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(Hide)'!$K$2:$K$9,0),2)</f>
        <v>#N/A</v>
      </c>
      <c r="H10" s="72" t="str">
        <f t="shared" si="0"/>
        <v/>
      </c>
      <c r="I10" s="190"/>
      <c r="J10" s="193"/>
    </row>
    <row r="11" spans="1:10" x14ac:dyDescent="0.35">
      <c r="B11" s="94" t="str" cm="1">
        <f t="array" ref="B11">INDEX('Data Validation (Hide)'!$B$2:$B$16,ROUNDUP(ROW(A6)/5,0),1)</f>
        <v>40 Group Session</v>
      </c>
      <c r="C11" s="136" t="s">
        <v>222</v>
      </c>
      <c r="D11" s="137">
        <v>120</v>
      </c>
      <c r="E11" s="137">
        <v>7</v>
      </c>
      <c r="F11" s="138" t="s">
        <v>79</v>
      </c>
      <c r="G11" s="4">
        <f>INDEX('Data Validation (Hide)'!$K$2:$L$9,MATCH(Service!F11,'Data Validation (Hide)'!$K$2:$K$9,0),2)</f>
        <v>1</v>
      </c>
      <c r="H11" s="70">
        <f t="shared" si="0"/>
        <v>17.142857142857142</v>
      </c>
      <c r="I11" s="188">
        <f>SUMIF($E$11:$E$15,1,$H$11:$H$15)</f>
        <v>120</v>
      </c>
      <c r="J11" s="188">
        <f>SUMIF($E$11:$E$15,"&gt;"&amp;1,$H$11:$H$15)</f>
        <v>17.142857142857142</v>
      </c>
    </row>
    <row r="12" spans="1:10" x14ac:dyDescent="0.35">
      <c r="B12" s="95" t="str" cm="1">
        <f t="array" ref="B12">INDEX('Data Validation (Hide)'!$B$2:$B$16,ROUNDUP(ROW(A7)/5,0),1)</f>
        <v>40 Group Session</v>
      </c>
      <c r="C12" s="139" t="s">
        <v>223</v>
      </c>
      <c r="D12" s="140">
        <v>120</v>
      </c>
      <c r="E12" s="140">
        <v>1</v>
      </c>
      <c r="F12" s="141" t="s">
        <v>79</v>
      </c>
      <c r="G12" s="5">
        <f>INDEX('Data Validation (Hide)'!$K$2:$L$9,MATCH(Service!F12,'Data Validation (Hide)'!$K$2:$K$9,0),2)</f>
        <v>1</v>
      </c>
      <c r="H12" s="71">
        <f t="shared" si="0"/>
        <v>120</v>
      </c>
      <c r="I12" s="189"/>
      <c r="J12" s="189"/>
    </row>
    <row r="13" spans="1:10" x14ac:dyDescent="0.35">
      <c r="B13" s="93" t="str" cm="1">
        <f t="array" ref="B13">INDEX('Data Validation (Hide)'!$B$2:$B$16,ROUNDUP(ROW(A8)/5,0),1)</f>
        <v>40 Group Session</v>
      </c>
      <c r="C13" s="139"/>
      <c r="D13" s="140"/>
      <c r="E13" s="140"/>
      <c r="F13" s="141"/>
      <c r="G13" s="5" t="e">
        <f>INDEX('Data Validation (Hide)'!$K$2:$L$9,MATCH(Service!F13,'Data Validation (Hide)'!$K$2:$K$9,0),2)</f>
        <v>#N/A</v>
      </c>
      <c r="H13" s="71" t="str">
        <f t="shared" si="0"/>
        <v/>
      </c>
      <c r="I13" s="189"/>
      <c r="J13" s="189"/>
    </row>
    <row r="14" spans="1:10" x14ac:dyDescent="0.35">
      <c r="B14" s="95" t="str" cm="1">
        <f t="array" ref="B14">INDEX('Data Validation (Hide)'!$B$2:$B$16,ROUNDUP(ROW(A9)/5,0),1)</f>
        <v>40 Group Session</v>
      </c>
      <c r="C14" s="139"/>
      <c r="D14" s="140"/>
      <c r="E14" s="140"/>
      <c r="F14" s="141"/>
      <c r="G14" s="5" t="e">
        <f>INDEX('Data Validation (Hide)'!$K$2:$L$9,MATCH(Service!F14,'Data Validation (Hide)'!$K$2:$K$9,0),2)</f>
        <v>#N/A</v>
      </c>
      <c r="H14" s="71" t="str">
        <f t="shared" si="0"/>
        <v/>
      </c>
      <c r="I14" s="189"/>
      <c r="J14" s="189"/>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(Hide)'!$K$2:$K$9,0),2)</f>
        <v>#N/A</v>
      </c>
      <c r="H15" s="72" t="str">
        <f t="shared" si="0"/>
        <v/>
      </c>
      <c r="I15" s="190"/>
      <c r="J15" s="190"/>
    </row>
    <row r="16" spans="1:10" x14ac:dyDescent="0.35">
      <c r="B16" s="94" t="str" cm="1">
        <f t="array" ref="B16">INDEX('Data Validation (Hide)'!$B$2:$B$16,ROUNDUP(ROW(A11)/5,0),1)</f>
        <v>8 Group Session</v>
      </c>
      <c r="C16" s="136" t="s">
        <v>220</v>
      </c>
      <c r="D16" s="137">
        <v>240</v>
      </c>
      <c r="E16" s="137">
        <v>7</v>
      </c>
      <c r="F16" s="138" t="s">
        <v>79</v>
      </c>
      <c r="G16" s="4">
        <f>INDEX('Data Validation (Hide)'!$K$2:$L$9,MATCH(Service!F16,'Data Validation (Hide)'!$K$2:$K$9,0),2)</f>
        <v>1</v>
      </c>
      <c r="H16" s="70">
        <f t="shared" si="0"/>
        <v>34.285714285714285</v>
      </c>
      <c r="I16" s="188">
        <f>SUMIF($E$16:$E$20,1,$H$16:$H$20)</f>
        <v>0</v>
      </c>
      <c r="J16" s="188">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(Hide)'!$K$2:$K$9,0),2)</f>
        <v>#N/A</v>
      </c>
      <c r="H17" s="71" t="str">
        <f t="shared" si="0"/>
        <v/>
      </c>
      <c r="I17" s="189"/>
      <c r="J17" s="189"/>
    </row>
    <row r="18" spans="2:10" x14ac:dyDescent="0.35">
      <c r="B18" s="93" t="str" cm="1">
        <f t="array" ref="B18">INDEX('Data Validation (Hide)'!$B$2:$B$16,ROUNDUP(ROW(A13)/5,0),1)</f>
        <v>8 Group Session</v>
      </c>
      <c r="C18" s="139"/>
      <c r="D18" s="140"/>
      <c r="E18" s="140"/>
      <c r="F18" s="141"/>
      <c r="G18" s="5" t="e">
        <f>INDEX('Data Validation (Hide)'!$K$2:$L$9,MATCH(Service!F18,'Data Validation (Hide)'!$K$2:$K$9,0),2)</f>
        <v>#N/A</v>
      </c>
      <c r="H18" s="71" t="str">
        <f t="shared" si="0"/>
        <v/>
      </c>
      <c r="I18" s="189"/>
      <c r="J18" s="189"/>
    </row>
    <row r="19" spans="2:10" x14ac:dyDescent="0.35">
      <c r="B19" s="95" t="str" cm="1">
        <f t="array" ref="B19">INDEX('Data Validation (Hide)'!$B$2:$B$16,ROUNDUP(ROW(A14)/5,0),1)</f>
        <v>8 Group Session</v>
      </c>
      <c r="C19" s="139"/>
      <c r="D19" s="140"/>
      <c r="E19" s="140"/>
      <c r="F19" s="141"/>
      <c r="G19" s="5" t="e">
        <f>INDEX('Data Validation (Hide)'!$K$2:$L$9,MATCH(Service!F19,'Data Validation (Hide)'!$K$2:$K$9,0),2)</f>
        <v>#N/A</v>
      </c>
      <c r="H19" s="71" t="str">
        <f t="shared" si="0"/>
        <v/>
      </c>
      <c r="I19" s="189"/>
      <c r="J19" s="189"/>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(Hide)'!$K$2:$K$9,0),2)</f>
        <v>#N/A</v>
      </c>
      <c r="H20" s="72" t="str">
        <f t="shared" si="0"/>
        <v/>
      </c>
      <c r="I20" s="190"/>
      <c r="J20" s="190"/>
    </row>
    <row r="21" spans="2:10" x14ac:dyDescent="0.35">
      <c r="B21" s="94" t="str" cm="1">
        <f t="array" ref="B21">INDEX('Data Validation (Hide)'!$B$2:$B$16,ROUNDUP(ROW(A16)/5,0),1)</f>
        <v>20 Individual</v>
      </c>
      <c r="C21" s="136" t="s">
        <v>221</v>
      </c>
      <c r="D21" s="137">
        <v>45</v>
      </c>
      <c r="E21" s="137">
        <v>1</v>
      </c>
      <c r="F21" s="138" t="s">
        <v>79</v>
      </c>
      <c r="G21" s="4">
        <f>INDEX('Data Validation (Hide)'!$K$2:$L$9,MATCH(Service!F21,'Data Validation (Hide)'!$K$2:$K$9,0),2)</f>
        <v>1</v>
      </c>
      <c r="H21" s="70">
        <f t="shared" si="0"/>
        <v>45</v>
      </c>
      <c r="I21" s="188">
        <f>SUMIF($E$21:$E$25,1,$H$21:$H$25)</f>
        <v>45</v>
      </c>
      <c r="J21" s="188">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(Hide)'!$K$2:$K$9,0),2)</f>
        <v>#N/A</v>
      </c>
      <c r="H22" s="71" t="str">
        <f t="shared" si="0"/>
        <v/>
      </c>
      <c r="I22" s="189"/>
      <c r="J22" s="189"/>
    </row>
    <row r="23" spans="2:10" x14ac:dyDescent="0.35">
      <c r="B23" s="93" t="str" cm="1">
        <f t="array" ref="B23">INDEX('Data Validation (Hide)'!$B$2:$B$16,ROUNDUP(ROW(A18)/5,0),1)</f>
        <v>20 Individual</v>
      </c>
      <c r="C23" s="139"/>
      <c r="D23" s="140"/>
      <c r="E23" s="140"/>
      <c r="F23" s="141"/>
      <c r="G23" s="5" t="e">
        <f>INDEX('Data Validation (Hide)'!$K$2:$L$9,MATCH(Service!F23,'Data Validation (Hide)'!$K$2:$K$9,0),2)</f>
        <v>#N/A</v>
      </c>
      <c r="H23" s="71" t="str">
        <f t="shared" si="0"/>
        <v/>
      </c>
      <c r="I23" s="189"/>
      <c r="J23" s="189"/>
    </row>
    <row r="24" spans="2:10" x14ac:dyDescent="0.35">
      <c r="B24" s="95" t="str" cm="1">
        <f t="array" ref="B24">INDEX('Data Validation (Hide)'!$B$2:$B$16,ROUNDUP(ROW(A19)/5,0),1)</f>
        <v>20 Individual</v>
      </c>
      <c r="C24" s="139"/>
      <c r="D24" s="140"/>
      <c r="E24" s="140"/>
      <c r="F24" s="141"/>
      <c r="G24" s="5" t="e">
        <f>INDEX('Data Validation (Hide)'!$K$2:$L$9,MATCH(Service!F24,'Data Validation (Hide)'!$K$2:$K$9,0),2)</f>
        <v>#N/A</v>
      </c>
      <c r="H24" s="71" t="str">
        <f t="shared" si="0"/>
        <v/>
      </c>
      <c r="I24" s="189"/>
      <c r="J24" s="189"/>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(Hide)'!$K$2:$K$9,0),2)</f>
        <v>#N/A</v>
      </c>
      <c r="H25" s="72" t="str">
        <f t="shared" si="0"/>
        <v/>
      </c>
      <c r="I25" s="190"/>
      <c r="J25" s="190"/>
    </row>
    <row r="26" spans="2:10" x14ac:dyDescent="0.35">
      <c r="B26" s="94" t="str" cm="1">
        <f t="array" ref="B26">INDEX('Data Validation (Hide)'!$B$2:$B$16,ROUNDUP(ROW(A21)/5,0),1)</f>
        <v>40 Individual</v>
      </c>
      <c r="C26" s="136" t="s">
        <v>221</v>
      </c>
      <c r="D26" s="137">
        <v>60</v>
      </c>
      <c r="E26" s="137">
        <v>1</v>
      </c>
      <c r="F26" s="138" t="s">
        <v>79</v>
      </c>
      <c r="G26" s="4">
        <f>INDEX('Data Validation (Hide)'!$K$2:$L$9,MATCH(Service!F26,'Data Validation (Hide)'!$K$2:$K$9,0),2)</f>
        <v>1</v>
      </c>
      <c r="H26" s="70">
        <f t="shared" si="0"/>
        <v>60</v>
      </c>
      <c r="I26" s="188">
        <f>SUMIF($E$26:$E$30,1,$H$26:$H$30)</f>
        <v>60</v>
      </c>
      <c r="J26" s="188">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(Hide)'!$K$2:$K$9,0),2)</f>
        <v>#N/A</v>
      </c>
      <c r="H27" s="71" t="str">
        <f t="shared" si="0"/>
        <v/>
      </c>
      <c r="I27" s="189"/>
      <c r="J27" s="189"/>
    </row>
    <row r="28" spans="2:10" x14ac:dyDescent="0.35">
      <c r="B28" s="93" t="str" cm="1">
        <f t="array" ref="B28">INDEX('Data Validation (Hide)'!$B$2:$B$16,ROUNDUP(ROW(A23)/5,0),1)</f>
        <v>40 Individual</v>
      </c>
      <c r="C28" s="139"/>
      <c r="D28" s="140"/>
      <c r="E28" s="140"/>
      <c r="F28" s="141"/>
      <c r="G28" s="5" t="e">
        <f>INDEX('Data Validation (Hide)'!$K$2:$L$9,MATCH(Service!F28,'Data Validation (Hide)'!$K$2:$K$9,0),2)</f>
        <v>#N/A</v>
      </c>
      <c r="H28" s="71" t="str">
        <f t="shared" si="0"/>
        <v/>
      </c>
      <c r="I28" s="189"/>
      <c r="J28" s="189"/>
    </row>
    <row r="29" spans="2:10" x14ac:dyDescent="0.35">
      <c r="B29" s="95" t="str" cm="1">
        <f t="array" ref="B29">INDEX('Data Validation (Hide)'!$B$2:$B$16,ROUNDUP(ROW(A24)/5,0),1)</f>
        <v>40 Individual</v>
      </c>
      <c r="C29" s="139"/>
      <c r="D29" s="140"/>
      <c r="E29" s="140"/>
      <c r="F29" s="141"/>
      <c r="G29" s="5" t="e">
        <f>INDEX('Data Validation (Hide)'!$K$2:$L$9,MATCH(Service!F29,'Data Validation (Hide)'!$K$2:$K$9,0),2)</f>
        <v>#N/A</v>
      </c>
      <c r="H29" s="71" t="str">
        <f t="shared" si="0"/>
        <v/>
      </c>
      <c r="I29" s="189"/>
      <c r="J29" s="189"/>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(Hide)'!$K$2:$K$9,0),2)</f>
        <v>#N/A</v>
      </c>
      <c r="H30" s="72" t="str">
        <f t="shared" si="0"/>
        <v/>
      </c>
      <c r="I30" s="190"/>
      <c r="J30" s="190"/>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5">
        <f>SUMIF($E$31:$E$35,1,$H$31:$H$35)</f>
        <v>0</v>
      </c>
      <c r="J31" s="185">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6"/>
      <c r="J32" s="186"/>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6"/>
      <c r="J33" s="186"/>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6"/>
      <c r="J34" s="186"/>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7"/>
      <c r="J35" s="187"/>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5">
        <f>SUMIF($E$36:$E$40,1,$H$36:$H$40)</f>
        <v>0</v>
      </c>
      <c r="J36" s="185">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6"/>
      <c r="J37" s="186"/>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6"/>
      <c r="J38" s="186"/>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6"/>
      <c r="J39" s="186"/>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7"/>
      <c r="J40" s="187"/>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5">
        <f>SUMIF($E$41:$E$45,1,$H$41:$H$45)</f>
        <v>0</v>
      </c>
      <c r="J41" s="185">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6"/>
      <c r="J42" s="186"/>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6"/>
      <c r="J43" s="186"/>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6"/>
      <c r="J44" s="186"/>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7"/>
      <c r="J45" s="187"/>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5">
        <f>SUMIF($E$46:$E$50,1,$H$46:$H$50)</f>
        <v>0</v>
      </c>
      <c r="J46" s="185">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6"/>
      <c r="J47" s="186"/>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6"/>
      <c r="J48" s="186"/>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6"/>
      <c r="J49" s="186"/>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7"/>
      <c r="J50" s="187"/>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5">
        <f>SUMIF($E$51:$E$55,1,$H$51:$H$55)</f>
        <v>0</v>
      </c>
      <c r="J51" s="185">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6"/>
      <c r="J52" s="186"/>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6"/>
      <c r="J53" s="186"/>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6"/>
      <c r="J54" s="186"/>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7"/>
      <c r="J55" s="187"/>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5">
        <f>SUMIF($E$56:$E$60,1,$H$56:$H$60)</f>
        <v>0</v>
      </c>
      <c r="J56" s="185">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6"/>
      <c r="J57" s="186"/>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6"/>
      <c r="J58" s="186"/>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6"/>
      <c r="J59" s="186"/>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7"/>
      <c r="J60" s="187"/>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5">
        <f>SUMIF($E$61:$E$65,1,$H$61:$H$65)</f>
        <v>0</v>
      </c>
      <c r="J61" s="185">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6"/>
      <c r="J62" s="186"/>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6"/>
      <c r="J63" s="186"/>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6"/>
      <c r="J64" s="186"/>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7"/>
      <c r="J65" s="187"/>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5">
        <f>SUMIF($E$66:$E$70,1,$H$66:$H$70)</f>
        <v>0</v>
      </c>
      <c r="J66" s="185">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6"/>
      <c r="J67" s="186"/>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6"/>
      <c r="J68" s="186"/>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6"/>
      <c r="J69" s="186"/>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7"/>
      <c r="J70" s="187"/>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5">
        <f>SUMIF($E$71:$E$75,1,$H$71:$H$75)</f>
        <v>0</v>
      </c>
      <c r="J71" s="185">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6"/>
      <c r="J72" s="186"/>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6"/>
      <c r="J73" s="186"/>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6"/>
      <c r="J74" s="186"/>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7"/>
      <c r="J75" s="187"/>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5">
        <f>SUMIF($E$76:$E$80,1,$H$76:$H$80)</f>
        <v>0</v>
      </c>
      <c r="J76" s="185">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6"/>
      <c r="J77" s="186"/>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6"/>
      <c r="J78" s="186"/>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6"/>
      <c r="J79" s="186"/>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7"/>
      <c r="J80" s="187"/>
    </row>
    <row r="81" spans="5:10" x14ac:dyDescent="0.35">
      <c r="E81" s="29"/>
      <c r="H81" s="29"/>
      <c r="I81" s="29"/>
      <c r="J81" s="29"/>
    </row>
  </sheetData>
  <sheetProtection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187</v>
      </c>
      <c r="H1" t="s">
        <v>189</v>
      </c>
    </row>
    <row r="2" spans="2:9" x14ac:dyDescent="0.35">
      <c r="B2" t="str">
        <f>Service!B5</f>
        <v>Clusters</v>
      </c>
      <c r="C2" t="str">
        <f>Service!D5</f>
        <v>Resource required (minutes)</v>
      </c>
      <c r="D2" t="str">
        <f>Service!E5</f>
        <v>Group size</v>
      </c>
      <c r="E2" t="s">
        <v>265</v>
      </c>
      <c r="F2" t="s">
        <v>185</v>
      </c>
      <c r="G2" t="s">
        <v>186</v>
      </c>
      <c r="H2" t="s">
        <v>185</v>
      </c>
      <c r="I2" t="s">
        <v>186</v>
      </c>
    </row>
    <row r="3" spans="2:9" x14ac:dyDescent="0.35">
      <c r="B3" t="str">
        <f>Service!B6</f>
        <v>20 Group Sessions</v>
      </c>
      <c r="C3">
        <f>Service!D6</f>
        <v>120</v>
      </c>
      <c r="D3">
        <f>Service!E6</f>
        <v>7</v>
      </c>
      <c r="E3">
        <f>Service!G6</f>
        <v>1.9E-2</v>
      </c>
      <c r="F3">
        <f>IF($D3&gt;1,($C3*(ROUNDUP(INDEX('Required Capacity (Hide)'!$B$5:$C$19,MATCH('Service Backing (H)'!$B3,'Required Capacity (Hide)'!$A$5:$A$19,0),1)/$D3,0))/INDEX('Required Capacity (Hide)'!$B$5:$C$19,MATCH('Service Backing (H)'!$B3,'Required Capacity (Hide)'!$A$5:$A$19,0),1))*E3,0)</f>
        <v>0.39242685025817553</v>
      </c>
      <c r="G3">
        <f>IF($D3&gt;1,($C3*(ROUNDUP(INDEX('Required Capacity (Hide)'!$B$5:$C$19,MATCH('Service Backing (H)'!$B3,'Required Capacity (Hide)'!$A$5:$A$19,0),2)/$D3,0))/INDEX('Required Capacity (Hide)'!$B$5:$C$19,MATCH('Service Backing (H)'!$B3,'Required Capacity (Hide)'!$A$5:$A$19,0),2))*E3,0)</f>
        <v>0.32571428571428568</v>
      </c>
      <c r="H3">
        <f>SUMIF(INDEX($D$3:$D$77,ROW(A1),0):INDEX($D$3:$D$77,ROUNDUP(ROW(A1)/5,0)*5,1),"&gt;"&amp;1,INDEX($F$3:$F$77,ROW(A1),0):INDEX($F$3:$F$77,ROUNDUP(ROW(A1)/5,0)*5,1))</f>
        <v>21.046471600688466</v>
      </c>
      <c r="I3">
        <f>SUMIF(INDEX($D$3:$D$77,ROW(A1),0):INDEX($D$3:$D$77,ROUNDUP(ROW(A1)/5,0)*5,1),"&gt;"&amp;1,INDEX($G$3:$G$77,ROW(A1),0):INDEX($G$3:$G$77,ROUNDUP(ROW(A1)/5,0)*5,1))</f>
        <v>17.46857142857143</v>
      </c>
    </row>
    <row r="4" spans="2:9" x14ac:dyDescent="0.35">
      <c r="B4" t="str">
        <f>Service!B7</f>
        <v>20 Group Sessions</v>
      </c>
      <c r="C4">
        <f>Service!D7</f>
        <v>15</v>
      </c>
      <c r="D4">
        <f>Service!E7</f>
        <v>1</v>
      </c>
      <c r="E4">
        <f>Service!G7</f>
        <v>5</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20.654044750430291</v>
      </c>
      <c r="I4">
        <f>SUMIF(INDEX($D$3:$D$77,ROW(A2),0):INDEX($D$3:$D$77,ROUNDUP(ROW(A2)/5,0)*5,1),"&gt;"&amp;1,INDEX($G$3:$G$77,ROW(A2),0):INDEX($G$3:$G$77,ROUNDUP(ROW(A2)/5,0)*5,1))</f>
        <v>17.142857142857142</v>
      </c>
    </row>
    <row r="5" spans="2:9" x14ac:dyDescent="0.35">
      <c r="B5" t="str">
        <f>Service!B8</f>
        <v>20 Group Sessions</v>
      </c>
      <c r="C5">
        <f>Service!D8</f>
        <v>120</v>
      </c>
      <c r="D5">
        <f>Service!E8</f>
        <v>7</v>
      </c>
      <c r="E5">
        <f>Service!G8</f>
        <v>1</v>
      </c>
      <c r="F5">
        <f>IF($D5&gt;1,($C5*(ROUNDUP(INDEX('Required Capacity (Hide)'!$B$5:$C$19,MATCH('Service Backing (H)'!$B5,'Required Capacity (Hide)'!$A$5:$A$19,0),1)/$D5,0))/INDEX('Required Capacity (Hide)'!$B$5:$C$19,MATCH('Service Backing (H)'!$B5,'Required Capacity (Hide)'!$A$5:$A$19,0),1))*E5,0)</f>
        <v>20.654044750430291</v>
      </c>
      <c r="G5">
        <f>IF($D5&gt;1,($C5*(ROUNDUP(INDEX('Required Capacity (Hide)'!$B$5:$C$19,MATCH('Service Backing (H)'!$B5,'Required Capacity (Hide)'!$A$5:$A$19,0),2)/$D5,0))/INDEX('Required Capacity (Hide)'!$B$5:$C$19,MATCH('Service Backing (H)'!$B5,'Required Capacity (Hide)'!$A$5:$A$19,0),2))*E5,0)</f>
        <v>17.142857142857142</v>
      </c>
      <c r="H5">
        <f>SUMIF(INDEX($D$3:$D$77,ROW(A3),0):INDEX($D$3:$D$77,ROUNDUP(ROW(A3)/5,0)*5,1),"&gt;"&amp;1,INDEX($F$3:$F$77,ROW(A3),0):INDEX($F$3:$F$77,ROUNDUP(ROW(A3)/5,0)*5,1))</f>
        <v>20.654044750430291</v>
      </c>
      <c r="I5">
        <f>SUMIF(INDEX($D$3:$D$77,ROW(A3),0):INDEX($D$3:$D$77,ROUNDUP(ROW(A3)/5,0)*5,1),"&gt;"&amp;1,INDEX($G$3:$G$77,ROW(A3),0):INDEX($G$3:$G$77,ROUNDUP(ROW(A3)/5,0)*5,1))</f>
        <v>17.142857142857142</v>
      </c>
    </row>
    <row r="6" spans="2:9" x14ac:dyDescent="0.35">
      <c r="B6" t="str">
        <f>Service!B9</f>
        <v>20 Group Sessions</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20 Group Sessions</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40 Group Session</v>
      </c>
      <c r="C8">
        <f>Service!D11</f>
        <v>120</v>
      </c>
      <c r="D8">
        <f>Service!E11</f>
        <v>7</v>
      </c>
      <c r="E8">
        <f>Service!G11</f>
        <v>1</v>
      </c>
      <c r="F8">
        <f>IF($D8&gt;1,($C8*(ROUNDUP(INDEX('Required Capacity (Hide)'!$B$5:$C$19,MATCH('Service Backing (H)'!$B8,'Required Capacity (Hide)'!$A$5:$A$19,0),1)/$D8,0))/INDEX('Required Capacity (Hide)'!$B$5:$C$19,MATCH('Service Backing (H)'!$B8,'Required Capacity (Hide)'!$A$5:$A$19,0),1))*E8,0)</f>
        <v>28.235294117647047</v>
      </c>
      <c r="G8">
        <f>IF($D8&gt;1,($C8*(ROUNDUP(INDEX('Required Capacity (Hide)'!$B$5:$C$19,MATCH('Service Backing (H)'!$B8,'Required Capacity (Hide)'!$A$5:$A$19,0),2)/$D8,0))/INDEX('Required Capacity (Hide)'!$B$5:$C$19,MATCH('Service Backing (H)'!$B8,'Required Capacity (Hide)'!$A$5:$A$19,0),2))*E8,0)</f>
        <v>18.181818181818183</v>
      </c>
      <c r="H8">
        <f>SUMIF(INDEX($D$3:$D$77,ROW(A6),0):INDEX($D$3:$D$77,ROUNDUP(ROW(A6)/5,0)*5,1),"&gt;"&amp;1,INDEX($F$3:$F$77,ROW(A6),0):INDEX($F$3:$F$77,ROUNDUP(ROW(A6)/5,0)*5,1))</f>
        <v>28.235294117647047</v>
      </c>
      <c r="I8">
        <f>SUMIF(INDEX($D$3:$D$77,ROW(A6),0):INDEX($D$3:$D$77,ROUNDUP(ROW(A6)/5,0)*5,1),"&gt;"&amp;1,INDEX($G$3:$G$77,ROW(A6),0):INDEX($G$3:$G$77,ROUNDUP(ROW(A6)/5,0)*5,1))</f>
        <v>18.181818181818183</v>
      </c>
    </row>
    <row r="9" spans="2:9" x14ac:dyDescent="0.35">
      <c r="B9" t="str">
        <f>Service!B12</f>
        <v>40 Group Session</v>
      </c>
      <c r="C9">
        <f>Service!D12</f>
        <v>120</v>
      </c>
      <c r="D9">
        <f>Service!E12</f>
        <v>1</v>
      </c>
      <c r="E9">
        <f>Service!G12</f>
        <v>1</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40 Group Session</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40 Group Session</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40 Group Session</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8 Group Session</v>
      </c>
      <c r="C13">
        <f>Service!D16</f>
        <v>240</v>
      </c>
      <c r="D13">
        <f>Service!E16</f>
        <v>7</v>
      </c>
      <c r="E13">
        <f>Service!G16</f>
        <v>1</v>
      </c>
      <c r="F13">
        <f>IF($D13&gt;1,($C13*(ROUNDUP(INDEX('Required Capacity (Hide)'!$B$5:$C$19,MATCH('Service Backing (H)'!$B13,'Required Capacity (Hide)'!$A$5:$A$19,0),1)/$D13,0))/INDEX('Required Capacity (Hide)'!$B$5:$C$19,MATCH('Service Backing (H)'!$B13,'Required Capacity (Hide)'!$A$5:$A$19,0),1))*E13,0)</f>
        <v>40</v>
      </c>
      <c r="G13">
        <f>IF($D13&gt;1,($C13*(ROUNDUP(INDEX('Required Capacity (Hide)'!$B$5:$C$19,MATCH('Service Backing (H)'!$B13,'Required Capacity (Hide)'!$A$5:$A$19,0),2)/$D13,0))/INDEX('Required Capacity (Hide)'!$B$5:$C$19,MATCH('Service Backing (H)'!$B13,'Required Capacity (Hide)'!$A$5:$A$19,0),2))*E13,0)</f>
        <v>37.20930232558139</v>
      </c>
      <c r="H13">
        <f>SUMIF(INDEX($D$3:$D$77,ROW(A11),0):INDEX($D$3:$D$77,ROUNDUP(ROW(A11)/5,0)*5,1),"&gt;"&amp;1,INDEX($F$3:$F$77,ROW(A11),0):INDEX($F$3:$F$77,ROUNDUP(ROW(A11)/5,0)*5,1))</f>
        <v>40</v>
      </c>
      <c r="I13">
        <f>SUMIF(INDEX($D$3:$D$77,ROW(A11),0):INDEX($D$3:$D$77,ROUNDUP(ROW(A11)/5,0)*5,1),"&gt;"&amp;1,INDEX($G$3:$G$77,ROW(A11),0):INDEX($G$3:$G$77,ROUNDUP(ROW(A11)/5,0)*5,1))</f>
        <v>37.20930232558139</v>
      </c>
    </row>
    <row r="14" spans="2:9" x14ac:dyDescent="0.35">
      <c r="B14" t="str">
        <f>Service!B17</f>
        <v>8 Group Session</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8 Group Session</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8 Group Session</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8 Group Session</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20 Individual</v>
      </c>
      <c r="C18">
        <f>Service!D21</f>
        <v>45</v>
      </c>
      <c r="D18">
        <f>Service!E21</f>
        <v>1</v>
      </c>
      <c r="E18">
        <f>Service!G21</f>
        <v>1</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20 Individual</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20 Individual</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20 Individual</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20 Individual</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40 Individual</v>
      </c>
      <c r="C23">
        <f>Service!D26</f>
        <v>60</v>
      </c>
      <c r="D23">
        <f>Service!E26</f>
        <v>1</v>
      </c>
      <c r="E23">
        <f>Service!G26</f>
        <v>1</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40 Individual</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40 Individual</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40 Individual</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40 Individual</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(H)'!$H$3:$I$77,MATCH('Required Capacity (Hide)'!H$1,'Service Backing (H)'!$B$3:$B$75,0),1)/IF(Summary!$B$7="Minutes",1,60))</f>
        <v>0.35077452667814113</v>
      </c>
      <c r="I3" s="28">
        <f>IF(Service!$C$3="Yes",INDEX(Service!$I$6:$J$80,MATCH('Required Capacity (Hide)'!I$1,Service!$B$6:$B$80,0),2)/IF(Summary!$B$7="Minutes",1,60),INDEX('Service Backing (H)'!$H$3:$I$77,MATCH('Required Capacity (Hide)'!I$1,'Service Backing (H)'!$B$3:$B$75,0),2)/IF(Summary!$B$7="Minutes",1,60))</f>
        <v>0.29114285714285715</v>
      </c>
      <c r="J3" s="27"/>
      <c r="K3" s="28"/>
      <c r="L3" s="26">
        <f>INDEX(Service!$I$6:$J$80,MATCH('Required Capacity (Hide)'!L$1,Service!$B$6:$B$80,0),1)/IF(Summary!$B$7="Minutes",1,60)</f>
        <v>2</v>
      </c>
      <c r="M3" s="28"/>
      <c r="N3" s="26">
        <f>IF(Service!$C$3="Yes",INDEX(Service!$I$6:$J$80,MATCH('Required Capacity (Hide)'!N$1,Service!$B$6:$B$80,0),2)/IF(Summary!$B$7="Minutes",1,60),INDEX('Service Backing (H)'!$H$3:$I$77,MATCH('Required Capacity (Hide)'!N$1,'Service Backing (H)'!$B$3:$B$75,0),1)/IF(Summary!$B$7="Minutes",1,60))</f>
        <v>0.47058823529411747</v>
      </c>
      <c r="O3" s="28">
        <f>IF(Service!$C$3="Yes",INDEX(Service!$I$6:$J$80,MATCH('Required Capacity (Hide)'!O$1,Service!$B$6:$B$80,0),2)/IF(Summary!$B$7="Minutes",1,60),INDEX('Service Backing (H)'!$H$3:$I$77,MATCH('Required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0.66666666666666663</v>
      </c>
      <c r="U3" s="28">
        <f>IF(Service!$C$3="Yes",INDEX(Service!$I$6:$J$80,MATCH('Required Capacity (Hide)'!U$1,Service!$B$6:$B$80,0),2)/IF(Summary!$B$7="Minutes",1,60),INDEX('Service Backing (H)'!$H$3:$I$77,MATCH('Required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10.190000000000001</v>
      </c>
      <c r="I5" s="15">
        <f>INDEX($B$5:$C$19,MATCH(F$1,$A$5:$A$19,0),2)*I$3</f>
        <v>10.19</v>
      </c>
      <c r="J5" s="5">
        <f>SUMIF(F$4:I$4,J$4,F5:I5)</f>
        <v>46.502500000000012</v>
      </c>
      <c r="K5" s="6">
        <f>SUMIF(F$4:I$4,K$4,F5:I5)</f>
        <v>53.94</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26.19</v>
      </c>
      <c r="CU5" s="7">
        <f>SUMIFS($F5:$CQ5,$F$2:$CQ$2,CU$2,$F$4:$CQ$4,CU$4)</f>
        <v>28.189999999999998</v>
      </c>
      <c r="CV5" s="5">
        <f>SUM(CR5,CT5)</f>
        <v>157.54000000000002</v>
      </c>
      <c r="CW5" s="6">
        <f>SUM(CS5,CU5)</f>
        <v>195.04</v>
      </c>
      <c r="CY5" s="7">
        <f t="array" ref="CY5:CY56">Summary_LowerBound</f>
        <v>157.54000000000002</v>
      </c>
      <c r="CZ5" s="5">
        <f t="array" ref="CZ5">Summary_UpperBound</f>
        <v>195.04</v>
      </c>
      <c r="DA5" s="6">
        <f>IF(ROUND(CZ5-CY5,0)=0,1/IF(Summary!$B$7="minutes",1,60),CZ5-CY5)</f>
        <v>37.499999999999972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10.190000000000001</v>
      </c>
      <c r="I6" s="6">
        <f t="shared" ref="I6:I56" si="3">INDEX($B$5:$C$19,MATCH(F$1,$A$5:$A$19,0),2)*I$3</f>
        <v>10.19</v>
      </c>
      <c r="J6" s="5">
        <f t="shared" ref="J6:J56" si="4">SUMIF(F$4:I$4,J$4,F6:I6)</f>
        <v>46.502500000000012</v>
      </c>
      <c r="K6" s="6">
        <f t="shared" ref="K6:K56" si="5">SUMIF(F$4:I$4,K$4,F6:I6)</f>
        <v>53.94</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26.19</v>
      </c>
      <c r="CU6" s="7">
        <f t="shared" si="90"/>
        <v>28.189999999999998</v>
      </c>
      <c r="CV6" s="5">
        <f t="shared" ref="CV6:CV56" si="91">SUM(CR6,CT6)</f>
        <v>157.54000000000002</v>
      </c>
      <c r="CW6" s="6">
        <f t="shared" ref="CW6:CW56" si="92">SUM(CS6,CU6)</f>
        <v>195.04</v>
      </c>
      <c r="CY6" s="7">
        <v>157.54000000000002</v>
      </c>
      <c r="CZ6" s="5">
        <f t="array" ref="CZ6">Summary_UpperBound</f>
        <v>195.04</v>
      </c>
      <c r="DA6" s="6">
        <f>IF(ROUND(CZ6-CY6,0)=0,1/IF(Summary!$B$7="minutes",1,60),CZ6-CY6)</f>
        <v>37.499999999999972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10.190000000000001</v>
      </c>
      <c r="I7" s="6">
        <f t="shared" si="3"/>
        <v>10.19</v>
      </c>
      <c r="J7" s="5">
        <f t="shared" si="4"/>
        <v>46.502500000000012</v>
      </c>
      <c r="K7" s="6">
        <f t="shared" si="5"/>
        <v>53.94</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26.19</v>
      </c>
      <c r="CU7" s="7">
        <f t="shared" si="90"/>
        <v>28.189999999999998</v>
      </c>
      <c r="CV7" s="5">
        <f t="shared" si="91"/>
        <v>157.54000000000002</v>
      </c>
      <c r="CW7" s="6">
        <f t="shared" si="92"/>
        <v>195.04</v>
      </c>
      <c r="CY7" s="7">
        <v>157.54000000000002</v>
      </c>
      <c r="CZ7" s="5">
        <f t="array" ref="CZ7">Summary_UpperBound</f>
        <v>195.04</v>
      </c>
      <c r="DA7" s="6">
        <f>IF(ROUND(CZ7-CY7,0)=0,1/IF(Summary!$B$7="minutes",1,60),CZ7-CY7)</f>
        <v>37.499999999999972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10.190000000000001</v>
      </c>
      <c r="I8" s="6">
        <f t="shared" si="3"/>
        <v>10.19</v>
      </c>
      <c r="J8" s="5">
        <f t="shared" si="4"/>
        <v>46.502500000000012</v>
      </c>
      <c r="K8" s="6">
        <f t="shared" si="5"/>
        <v>53.94</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26.19</v>
      </c>
      <c r="CU8" s="7">
        <f t="shared" si="90"/>
        <v>28.189999999999998</v>
      </c>
      <c r="CV8" s="5">
        <f t="shared" si="91"/>
        <v>157.54000000000002</v>
      </c>
      <c r="CW8" s="6">
        <f t="shared" si="92"/>
        <v>195.04</v>
      </c>
      <c r="CY8" s="7">
        <v>157.54000000000002</v>
      </c>
      <c r="CZ8" s="5">
        <f t="array" ref="CZ8">Summary_UpperBound</f>
        <v>195.04</v>
      </c>
      <c r="DA8" s="6">
        <f>IF(ROUND(CZ8-CY8,0)=0,1/IF(Summary!$B$7="minutes",1,60),CZ8-CY8)</f>
        <v>37.499999999999972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10.190000000000001</v>
      </c>
      <c r="I9" s="6">
        <f t="shared" si="3"/>
        <v>10.19</v>
      </c>
      <c r="J9" s="5">
        <f t="shared" si="4"/>
        <v>46.502500000000012</v>
      </c>
      <c r="K9" s="6">
        <f t="shared" si="5"/>
        <v>53.94</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26.19</v>
      </c>
      <c r="CU9" s="7">
        <f t="shared" si="90"/>
        <v>28.189999999999998</v>
      </c>
      <c r="CV9" s="5">
        <f t="shared" si="91"/>
        <v>157.54000000000002</v>
      </c>
      <c r="CW9" s="6">
        <f t="shared" si="92"/>
        <v>195.04</v>
      </c>
      <c r="CY9" s="7">
        <v>157.54000000000002</v>
      </c>
      <c r="CZ9" s="5">
        <f t="array" ref="CZ9">Summary_UpperBound</f>
        <v>195.04</v>
      </c>
      <c r="DA9" s="6">
        <f>IF(ROUND(CZ9-CY9,0)=0,1/IF(Summary!$B$7="minutes",1,60),CZ9-CY9)</f>
        <v>37.499999999999972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10.190000000000001</v>
      </c>
      <c r="I10" s="6">
        <f t="shared" si="3"/>
        <v>10.19</v>
      </c>
      <c r="J10" s="5">
        <f t="shared" si="4"/>
        <v>46.502500000000012</v>
      </c>
      <c r="K10" s="6">
        <f t="shared" si="5"/>
        <v>53.94</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26.19</v>
      </c>
      <c r="CU10" s="7">
        <f t="shared" si="90"/>
        <v>28.189999999999998</v>
      </c>
      <c r="CV10" s="5">
        <f t="shared" si="91"/>
        <v>157.54000000000002</v>
      </c>
      <c r="CW10" s="6">
        <f t="shared" si="92"/>
        <v>195.04</v>
      </c>
      <c r="CY10" s="7">
        <v>157.54000000000002</v>
      </c>
      <c r="CZ10" s="5">
        <f t="array" ref="CZ10">Summary_UpperBound</f>
        <v>195.04</v>
      </c>
      <c r="DA10" s="6">
        <f>IF(ROUND(CZ10-CY10,0)=0,1/IF(Summary!$B$7="minutes",1,60),CZ10-CY10)</f>
        <v>37.499999999999972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10.190000000000001</v>
      </c>
      <c r="I11" s="6">
        <f t="shared" si="3"/>
        <v>10.19</v>
      </c>
      <c r="J11" s="5">
        <f t="shared" si="4"/>
        <v>46.502500000000012</v>
      </c>
      <c r="K11" s="6">
        <f t="shared" si="5"/>
        <v>53.94</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26.19</v>
      </c>
      <c r="CU11" s="7">
        <f t="shared" si="90"/>
        <v>28.189999999999998</v>
      </c>
      <c r="CV11" s="5">
        <f t="shared" si="91"/>
        <v>157.54000000000002</v>
      </c>
      <c r="CW11" s="6">
        <f t="shared" si="92"/>
        <v>195.04</v>
      </c>
      <c r="CY11" s="7">
        <v>157.54000000000002</v>
      </c>
      <c r="CZ11" s="5">
        <f t="array" ref="CZ11">Summary_UpperBound</f>
        <v>195.04</v>
      </c>
      <c r="DA11" s="6">
        <f>IF(ROUND(CZ11-CY11,0)=0,1/IF(Summary!$B$7="minutes",1,60),CZ11-CY11)</f>
        <v>37.499999999999972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10.190000000000001</v>
      </c>
      <c r="I12" s="6">
        <f t="shared" si="3"/>
        <v>10.19</v>
      </c>
      <c r="J12" s="5">
        <f t="shared" si="4"/>
        <v>46.502500000000012</v>
      </c>
      <c r="K12" s="6">
        <f t="shared" si="5"/>
        <v>53.94</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26.19</v>
      </c>
      <c r="CU12" s="7">
        <f t="shared" si="90"/>
        <v>28.189999999999998</v>
      </c>
      <c r="CV12" s="5">
        <f t="shared" si="91"/>
        <v>157.54000000000002</v>
      </c>
      <c r="CW12" s="6">
        <f t="shared" si="92"/>
        <v>195.04</v>
      </c>
      <c r="CY12" s="7">
        <v>157.54000000000002</v>
      </c>
      <c r="CZ12" s="5">
        <f t="array" ref="CZ12">Summary_UpperBound</f>
        <v>195.04</v>
      </c>
      <c r="DA12" s="6">
        <f>IF(ROUND(CZ12-CY12,0)=0,1/IF(Summary!$B$7="minutes",1,60),CZ12-CY12)</f>
        <v>37.499999999999972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10.190000000000001</v>
      </c>
      <c r="I13" s="6">
        <f t="shared" si="3"/>
        <v>10.19</v>
      </c>
      <c r="J13" s="5">
        <f t="shared" si="4"/>
        <v>46.502500000000012</v>
      </c>
      <c r="K13" s="6">
        <f t="shared" si="5"/>
        <v>53.94</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26.19</v>
      </c>
      <c r="CU13" s="7">
        <f t="shared" si="90"/>
        <v>28.189999999999998</v>
      </c>
      <c r="CV13" s="5">
        <f t="shared" si="91"/>
        <v>157.54000000000002</v>
      </c>
      <c r="CW13" s="6">
        <f t="shared" si="92"/>
        <v>195.04</v>
      </c>
      <c r="CY13" s="7">
        <v>157.54000000000002</v>
      </c>
      <c r="CZ13" s="5">
        <f t="array" ref="CZ13">Summary_UpperBound</f>
        <v>195.04</v>
      </c>
      <c r="DA13" s="6">
        <f>IF(ROUND(CZ13-CY13,0)=0,1/IF(Summary!$B$7="minutes",1,60),CZ13-CY13)</f>
        <v>37.499999999999972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10.190000000000001</v>
      </c>
      <c r="I14" s="6">
        <f t="shared" si="3"/>
        <v>10.19</v>
      </c>
      <c r="J14" s="5">
        <f t="shared" si="4"/>
        <v>46.502500000000012</v>
      </c>
      <c r="K14" s="6">
        <f t="shared" si="5"/>
        <v>53.94</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26.19</v>
      </c>
      <c r="CU14" s="7">
        <f t="shared" si="90"/>
        <v>28.189999999999998</v>
      </c>
      <c r="CV14" s="5">
        <f t="shared" si="91"/>
        <v>157.54000000000002</v>
      </c>
      <c r="CW14" s="6">
        <f t="shared" si="92"/>
        <v>195.04</v>
      </c>
      <c r="CY14" s="7">
        <v>157.54000000000002</v>
      </c>
      <c r="CZ14" s="5">
        <f t="array" ref="CZ14">Summary_UpperBound</f>
        <v>195.04</v>
      </c>
      <c r="DA14" s="6">
        <f>IF(ROUND(CZ14-CY14,0)=0,1/IF(Summary!$B$7="minutes",1,60),CZ14-CY14)</f>
        <v>37.499999999999972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10.190000000000001</v>
      </c>
      <c r="I15" s="6">
        <f t="shared" si="3"/>
        <v>10.19</v>
      </c>
      <c r="J15" s="5">
        <f t="shared" si="4"/>
        <v>46.502500000000012</v>
      </c>
      <c r="K15" s="6">
        <f t="shared" si="5"/>
        <v>53.94</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26.19</v>
      </c>
      <c r="CU15" s="7">
        <f t="shared" si="90"/>
        <v>28.189999999999998</v>
      </c>
      <c r="CV15" s="5">
        <f t="shared" si="91"/>
        <v>157.54000000000002</v>
      </c>
      <c r="CW15" s="6">
        <f t="shared" si="92"/>
        <v>195.04</v>
      </c>
      <c r="CY15" s="7">
        <v>157.54000000000002</v>
      </c>
      <c r="CZ15" s="5">
        <f t="array" ref="CZ15">Summary_UpperBound</f>
        <v>195.04</v>
      </c>
      <c r="DA15" s="6">
        <f>IF(ROUND(CZ15-CY15,0)=0,1/IF(Summary!$B$7="minutes",1,60),CZ15-CY15)</f>
        <v>37.499999999999972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10.190000000000001</v>
      </c>
      <c r="I16" s="6">
        <f t="shared" si="3"/>
        <v>10.19</v>
      </c>
      <c r="J16" s="5">
        <f t="shared" si="4"/>
        <v>46.502500000000012</v>
      </c>
      <c r="K16" s="6">
        <f t="shared" si="5"/>
        <v>53.94</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26.19</v>
      </c>
      <c r="CU16" s="7">
        <f t="shared" si="90"/>
        <v>28.189999999999998</v>
      </c>
      <c r="CV16" s="5">
        <f t="shared" si="91"/>
        <v>157.54000000000002</v>
      </c>
      <c r="CW16" s="6">
        <f t="shared" si="92"/>
        <v>195.04</v>
      </c>
      <c r="CY16" s="7">
        <v>157.54000000000002</v>
      </c>
      <c r="CZ16" s="5">
        <f t="array" ref="CZ16">Summary_UpperBound</f>
        <v>195.04</v>
      </c>
      <c r="DA16" s="6">
        <f>IF(ROUND(CZ16-CY16,0)=0,1/IF(Summary!$B$7="minutes",1,60),CZ16-CY16)</f>
        <v>37.499999999999972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10.190000000000001</v>
      </c>
      <c r="I17" s="6">
        <f t="shared" si="3"/>
        <v>10.19</v>
      </c>
      <c r="J17" s="5">
        <f t="shared" si="4"/>
        <v>46.502500000000012</v>
      </c>
      <c r="K17" s="6">
        <f t="shared" si="5"/>
        <v>53.94</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26.19</v>
      </c>
      <c r="CU17" s="7">
        <f t="shared" si="90"/>
        <v>28.189999999999998</v>
      </c>
      <c r="CV17" s="5">
        <f t="shared" si="91"/>
        <v>157.54000000000002</v>
      </c>
      <c r="CW17" s="6">
        <f t="shared" si="92"/>
        <v>195.04</v>
      </c>
      <c r="CY17" s="7">
        <v>157.54000000000002</v>
      </c>
      <c r="CZ17" s="5">
        <f t="array" ref="CZ17">Summary_UpperBound</f>
        <v>195.04</v>
      </c>
      <c r="DA17" s="6">
        <f>IF(ROUND(CZ17-CY17,0)=0,1/IF(Summary!$B$7="minutes",1,60),CZ17-CY17)</f>
        <v>37.499999999999972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10.190000000000001</v>
      </c>
      <c r="I18" s="6">
        <f t="shared" si="3"/>
        <v>10.19</v>
      </c>
      <c r="J18" s="5">
        <f t="shared" si="4"/>
        <v>46.502500000000012</v>
      </c>
      <c r="K18" s="6">
        <f t="shared" si="5"/>
        <v>53.94</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26.19</v>
      </c>
      <c r="CU18" s="7">
        <f t="shared" si="90"/>
        <v>28.189999999999998</v>
      </c>
      <c r="CV18" s="5">
        <f t="shared" si="91"/>
        <v>157.54000000000002</v>
      </c>
      <c r="CW18" s="6">
        <f t="shared" si="92"/>
        <v>195.04</v>
      </c>
      <c r="CY18" s="7">
        <v>157.54000000000002</v>
      </c>
      <c r="CZ18" s="5">
        <f t="array" ref="CZ18">Summary_UpperBound</f>
        <v>195.04</v>
      </c>
      <c r="DA18" s="6">
        <f>IF(ROUND(CZ18-CY18,0)=0,1/IF(Summary!$B$7="minutes",1,60),CZ18-CY18)</f>
        <v>37.499999999999972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10.190000000000001</v>
      </c>
      <c r="I19" s="6">
        <f t="shared" si="3"/>
        <v>10.19</v>
      </c>
      <c r="J19" s="5">
        <f t="shared" si="4"/>
        <v>46.502500000000012</v>
      </c>
      <c r="K19" s="6">
        <f t="shared" si="5"/>
        <v>53.94</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26.19</v>
      </c>
      <c r="CU19" s="7">
        <f t="shared" si="90"/>
        <v>28.189999999999998</v>
      </c>
      <c r="CV19" s="5">
        <f t="shared" si="91"/>
        <v>157.54000000000002</v>
      </c>
      <c r="CW19" s="6">
        <f t="shared" si="92"/>
        <v>195.04</v>
      </c>
      <c r="CY19" s="7">
        <v>157.54000000000002</v>
      </c>
      <c r="CZ19" s="5">
        <f t="array" ref="CZ19">Summary_UpperBound</f>
        <v>195.04</v>
      </c>
      <c r="DA19" s="6">
        <f>IF(ROUND(CZ19-CY19,0)=0,1/IF(Summary!$B$7="minutes",1,60),CZ19-CY19)</f>
        <v>37.499999999999972</v>
      </c>
    </row>
    <row r="20" spans="1:105" x14ac:dyDescent="0.35">
      <c r="B20" s="14"/>
      <c r="E20" s="12">
        <f t="shared" ca="1" si="93"/>
        <v>44333</v>
      </c>
      <c r="F20" s="7">
        <f t="shared" si="0"/>
        <v>36.312500000000007</v>
      </c>
      <c r="G20" s="6">
        <f t="shared" si="1"/>
        <v>43.75</v>
      </c>
      <c r="H20" s="7">
        <f t="shared" si="2"/>
        <v>10.190000000000001</v>
      </c>
      <c r="I20" s="6">
        <f t="shared" si="3"/>
        <v>10.19</v>
      </c>
      <c r="J20" s="5">
        <f t="shared" si="4"/>
        <v>46.502500000000012</v>
      </c>
      <c r="K20" s="6">
        <f t="shared" si="5"/>
        <v>53.94</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26.19</v>
      </c>
      <c r="CU20" s="7">
        <f t="shared" si="90"/>
        <v>28.189999999999998</v>
      </c>
      <c r="CV20" s="5">
        <f t="shared" si="91"/>
        <v>157.54000000000002</v>
      </c>
      <c r="CW20" s="6">
        <f t="shared" si="92"/>
        <v>195.04</v>
      </c>
      <c r="CY20" s="7">
        <v>157.54000000000002</v>
      </c>
      <c r="CZ20" s="5">
        <f t="array" ref="CZ20">Summary_UpperBound</f>
        <v>195.04</v>
      </c>
      <c r="DA20" s="6">
        <f>IF(ROUND(CZ20-CY20,0)=0,1/IF(Summary!$B$7="minutes",1,60),CZ20-CY20)</f>
        <v>37.499999999999972</v>
      </c>
    </row>
    <row r="21" spans="1:105" x14ac:dyDescent="0.35">
      <c r="B21" s="14"/>
      <c r="E21" s="12">
        <f t="shared" ca="1" si="93"/>
        <v>44340</v>
      </c>
      <c r="F21" s="7">
        <f t="shared" si="0"/>
        <v>36.312500000000007</v>
      </c>
      <c r="G21" s="6">
        <f t="shared" si="1"/>
        <v>43.75</v>
      </c>
      <c r="H21" s="7">
        <f t="shared" si="2"/>
        <v>10.190000000000001</v>
      </c>
      <c r="I21" s="6">
        <f t="shared" si="3"/>
        <v>10.19</v>
      </c>
      <c r="J21" s="5">
        <f t="shared" si="4"/>
        <v>46.502500000000012</v>
      </c>
      <c r="K21" s="6">
        <f t="shared" si="5"/>
        <v>53.94</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26.19</v>
      </c>
      <c r="CU21" s="7">
        <f t="shared" si="90"/>
        <v>28.189999999999998</v>
      </c>
      <c r="CV21" s="5">
        <f t="shared" si="91"/>
        <v>157.54000000000002</v>
      </c>
      <c r="CW21" s="6">
        <f t="shared" si="92"/>
        <v>195.04</v>
      </c>
      <c r="CY21" s="7">
        <v>157.54000000000002</v>
      </c>
      <c r="CZ21" s="5">
        <f t="array" ref="CZ21">Summary_UpperBound</f>
        <v>195.04</v>
      </c>
      <c r="DA21" s="6">
        <f>IF(ROUND(CZ21-CY21,0)=0,1/IF(Summary!$B$7="minutes",1,60),CZ21-CY21)</f>
        <v>37.499999999999972</v>
      </c>
    </row>
    <row r="22" spans="1:105" x14ac:dyDescent="0.35">
      <c r="B22" s="14"/>
      <c r="E22" s="12">
        <f t="shared" ca="1" si="93"/>
        <v>44347</v>
      </c>
      <c r="F22" s="7">
        <f t="shared" si="0"/>
        <v>36.312500000000007</v>
      </c>
      <c r="G22" s="6">
        <f t="shared" si="1"/>
        <v>43.75</v>
      </c>
      <c r="H22" s="7">
        <f t="shared" si="2"/>
        <v>10.190000000000001</v>
      </c>
      <c r="I22" s="6">
        <f t="shared" si="3"/>
        <v>10.19</v>
      </c>
      <c r="J22" s="5">
        <f t="shared" si="4"/>
        <v>46.502500000000012</v>
      </c>
      <c r="K22" s="6">
        <f t="shared" si="5"/>
        <v>53.94</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26.19</v>
      </c>
      <c r="CU22" s="7">
        <f t="shared" si="90"/>
        <v>28.189999999999998</v>
      </c>
      <c r="CV22" s="5">
        <f t="shared" si="91"/>
        <v>157.54000000000002</v>
      </c>
      <c r="CW22" s="6">
        <f t="shared" si="92"/>
        <v>195.04</v>
      </c>
      <c r="CY22" s="7">
        <v>157.54000000000002</v>
      </c>
      <c r="CZ22" s="5">
        <f t="array" ref="CZ22">Summary_UpperBound</f>
        <v>195.04</v>
      </c>
      <c r="DA22" s="6">
        <f>IF(ROUND(CZ22-CY22,0)=0,1/IF(Summary!$B$7="minutes",1,60),CZ22-CY22)</f>
        <v>37.499999999999972</v>
      </c>
    </row>
    <row r="23" spans="1:105" x14ac:dyDescent="0.35">
      <c r="B23" s="14"/>
      <c r="E23" s="12">
        <f t="shared" ca="1" si="93"/>
        <v>44354</v>
      </c>
      <c r="F23" s="7">
        <f t="shared" si="0"/>
        <v>36.312500000000007</v>
      </c>
      <c r="G23" s="6">
        <f t="shared" si="1"/>
        <v>43.75</v>
      </c>
      <c r="H23" s="7">
        <f t="shared" si="2"/>
        <v>10.190000000000001</v>
      </c>
      <c r="I23" s="6">
        <f t="shared" si="3"/>
        <v>10.19</v>
      </c>
      <c r="J23" s="5">
        <f t="shared" si="4"/>
        <v>46.502500000000012</v>
      </c>
      <c r="K23" s="6">
        <f t="shared" si="5"/>
        <v>53.94</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26.19</v>
      </c>
      <c r="CU23" s="7">
        <f t="shared" si="90"/>
        <v>28.189999999999998</v>
      </c>
      <c r="CV23" s="5">
        <f t="shared" si="91"/>
        <v>157.54000000000002</v>
      </c>
      <c r="CW23" s="6">
        <f t="shared" si="92"/>
        <v>195.04</v>
      </c>
      <c r="CY23" s="7">
        <v>157.54000000000002</v>
      </c>
      <c r="CZ23" s="5">
        <f t="array" ref="CZ23">Summary_UpperBound</f>
        <v>195.04</v>
      </c>
      <c r="DA23" s="6">
        <f>IF(ROUND(CZ23-CY23,0)=0,1/IF(Summary!$B$7="minutes",1,60),CZ23-CY23)</f>
        <v>37.499999999999972</v>
      </c>
    </row>
    <row r="24" spans="1:105" x14ac:dyDescent="0.35">
      <c r="B24" s="14"/>
      <c r="E24" s="12">
        <f t="shared" ca="1" si="93"/>
        <v>44361</v>
      </c>
      <c r="F24" s="7">
        <f t="shared" si="0"/>
        <v>36.312500000000007</v>
      </c>
      <c r="G24" s="6">
        <f t="shared" si="1"/>
        <v>43.75</v>
      </c>
      <c r="H24" s="7">
        <f t="shared" si="2"/>
        <v>10.190000000000001</v>
      </c>
      <c r="I24" s="6">
        <f t="shared" si="3"/>
        <v>10.19</v>
      </c>
      <c r="J24" s="5">
        <f t="shared" si="4"/>
        <v>46.502500000000012</v>
      </c>
      <c r="K24" s="6">
        <f t="shared" si="5"/>
        <v>53.94</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26.19</v>
      </c>
      <c r="CU24" s="7">
        <f t="shared" si="90"/>
        <v>28.189999999999998</v>
      </c>
      <c r="CV24" s="5">
        <f t="shared" si="91"/>
        <v>157.54000000000002</v>
      </c>
      <c r="CW24" s="6">
        <f t="shared" si="92"/>
        <v>195.04</v>
      </c>
      <c r="CY24" s="7">
        <v>157.54000000000002</v>
      </c>
      <c r="CZ24" s="5">
        <f t="array" ref="CZ24">Summary_UpperBound</f>
        <v>195.04</v>
      </c>
      <c r="DA24" s="6">
        <f>IF(ROUND(CZ24-CY24,0)=0,1/IF(Summary!$B$7="minutes",1,60),CZ24-CY24)</f>
        <v>37.499999999999972</v>
      </c>
    </row>
    <row r="25" spans="1:105" x14ac:dyDescent="0.35">
      <c r="B25" s="14"/>
      <c r="E25" s="12">
        <f t="shared" ca="1" si="93"/>
        <v>44368</v>
      </c>
      <c r="F25" s="7">
        <f t="shared" si="0"/>
        <v>36.312500000000007</v>
      </c>
      <c r="G25" s="6">
        <f t="shared" si="1"/>
        <v>43.75</v>
      </c>
      <c r="H25" s="7">
        <f t="shared" si="2"/>
        <v>10.190000000000001</v>
      </c>
      <c r="I25" s="6">
        <f t="shared" si="3"/>
        <v>10.19</v>
      </c>
      <c r="J25" s="5">
        <f t="shared" si="4"/>
        <v>46.502500000000012</v>
      </c>
      <c r="K25" s="6">
        <f t="shared" si="5"/>
        <v>53.94</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26.19</v>
      </c>
      <c r="CU25" s="7">
        <f t="shared" si="90"/>
        <v>28.189999999999998</v>
      </c>
      <c r="CV25" s="5">
        <f t="shared" si="91"/>
        <v>157.54000000000002</v>
      </c>
      <c r="CW25" s="6">
        <f t="shared" si="92"/>
        <v>195.04</v>
      </c>
      <c r="CY25" s="7">
        <v>157.54000000000002</v>
      </c>
      <c r="CZ25" s="5">
        <f t="array" ref="CZ25">Summary_UpperBound</f>
        <v>195.04</v>
      </c>
      <c r="DA25" s="6">
        <f>IF(ROUND(CZ25-CY25,0)=0,1/IF(Summary!$B$7="minutes",1,60),CZ25-CY25)</f>
        <v>37.499999999999972</v>
      </c>
    </row>
    <row r="26" spans="1:105" x14ac:dyDescent="0.35">
      <c r="B26" s="14"/>
      <c r="E26" s="12">
        <f t="shared" ca="1" si="93"/>
        <v>44375</v>
      </c>
      <c r="F26" s="7">
        <f t="shared" si="0"/>
        <v>36.312500000000007</v>
      </c>
      <c r="G26" s="6">
        <f t="shared" si="1"/>
        <v>43.75</v>
      </c>
      <c r="H26" s="7">
        <f t="shared" si="2"/>
        <v>10.190000000000001</v>
      </c>
      <c r="I26" s="6">
        <f t="shared" si="3"/>
        <v>10.19</v>
      </c>
      <c r="J26" s="5">
        <f t="shared" si="4"/>
        <v>46.502500000000012</v>
      </c>
      <c r="K26" s="6">
        <f t="shared" si="5"/>
        <v>53.94</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26.19</v>
      </c>
      <c r="CU26" s="7">
        <f t="shared" si="90"/>
        <v>28.189999999999998</v>
      </c>
      <c r="CV26" s="5">
        <f t="shared" si="91"/>
        <v>157.54000000000002</v>
      </c>
      <c r="CW26" s="6">
        <f t="shared" si="92"/>
        <v>195.04</v>
      </c>
      <c r="CY26" s="7">
        <v>157.54000000000002</v>
      </c>
      <c r="CZ26" s="5">
        <f t="array" ref="CZ26">Summary_UpperBound</f>
        <v>195.04</v>
      </c>
      <c r="DA26" s="6">
        <f>IF(ROUND(CZ26-CY26,0)=0,1/IF(Summary!$B$7="minutes",1,60),CZ26-CY26)</f>
        <v>37.499999999999972</v>
      </c>
    </row>
    <row r="27" spans="1:105" x14ac:dyDescent="0.35">
      <c r="B27" s="14"/>
      <c r="E27" s="12">
        <f t="shared" ca="1" si="93"/>
        <v>44382</v>
      </c>
      <c r="F27" s="7">
        <f t="shared" si="0"/>
        <v>36.312500000000007</v>
      </c>
      <c r="G27" s="6">
        <f t="shared" si="1"/>
        <v>43.75</v>
      </c>
      <c r="H27" s="7">
        <f t="shared" si="2"/>
        <v>10.190000000000001</v>
      </c>
      <c r="I27" s="6">
        <f t="shared" si="3"/>
        <v>10.19</v>
      </c>
      <c r="J27" s="5">
        <f t="shared" si="4"/>
        <v>46.502500000000012</v>
      </c>
      <c r="K27" s="6">
        <f t="shared" si="5"/>
        <v>53.94</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26.19</v>
      </c>
      <c r="CU27" s="7">
        <f t="shared" si="90"/>
        <v>28.189999999999998</v>
      </c>
      <c r="CV27" s="5">
        <f t="shared" si="91"/>
        <v>157.54000000000002</v>
      </c>
      <c r="CW27" s="6">
        <f t="shared" si="92"/>
        <v>195.04</v>
      </c>
      <c r="CY27" s="7">
        <v>157.54000000000002</v>
      </c>
      <c r="CZ27" s="5">
        <f t="array" ref="CZ27">Summary_UpperBound</f>
        <v>195.04</v>
      </c>
      <c r="DA27" s="6">
        <f>IF(ROUND(CZ27-CY27,0)=0,1/IF(Summary!$B$7="minutes",1,60),CZ27-CY27)</f>
        <v>37.499999999999972</v>
      </c>
    </row>
    <row r="28" spans="1:105" x14ac:dyDescent="0.35">
      <c r="B28" s="14"/>
      <c r="E28" s="12">
        <f t="shared" ca="1" si="93"/>
        <v>44389</v>
      </c>
      <c r="F28" s="7">
        <f t="shared" si="0"/>
        <v>36.312500000000007</v>
      </c>
      <c r="G28" s="6">
        <f t="shared" si="1"/>
        <v>43.75</v>
      </c>
      <c r="H28" s="7">
        <f t="shared" si="2"/>
        <v>10.190000000000001</v>
      </c>
      <c r="I28" s="6">
        <f t="shared" si="3"/>
        <v>10.19</v>
      </c>
      <c r="J28" s="5">
        <f t="shared" si="4"/>
        <v>46.502500000000012</v>
      </c>
      <c r="K28" s="6">
        <f t="shared" si="5"/>
        <v>53.94</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26.19</v>
      </c>
      <c r="CU28" s="7">
        <f t="shared" si="90"/>
        <v>28.189999999999998</v>
      </c>
      <c r="CV28" s="5">
        <f t="shared" si="91"/>
        <v>157.54000000000002</v>
      </c>
      <c r="CW28" s="6">
        <f t="shared" si="92"/>
        <v>195.04</v>
      </c>
      <c r="CY28" s="7">
        <v>157.54000000000002</v>
      </c>
      <c r="CZ28" s="5">
        <f t="array" ref="CZ28">Summary_UpperBound</f>
        <v>195.04</v>
      </c>
      <c r="DA28" s="6">
        <f>IF(ROUND(CZ28-CY28,0)=0,1/IF(Summary!$B$7="minutes",1,60),CZ28-CY28)</f>
        <v>37.499999999999972</v>
      </c>
    </row>
    <row r="29" spans="1:105" x14ac:dyDescent="0.35">
      <c r="B29" s="14"/>
      <c r="E29" s="12">
        <f t="shared" ca="1" si="93"/>
        <v>44396</v>
      </c>
      <c r="F29" s="7">
        <f t="shared" si="0"/>
        <v>36.312500000000007</v>
      </c>
      <c r="G29" s="6">
        <f t="shared" si="1"/>
        <v>43.75</v>
      </c>
      <c r="H29" s="7">
        <f t="shared" si="2"/>
        <v>10.190000000000001</v>
      </c>
      <c r="I29" s="6">
        <f t="shared" si="3"/>
        <v>10.19</v>
      </c>
      <c r="J29" s="5">
        <f t="shared" si="4"/>
        <v>46.502500000000012</v>
      </c>
      <c r="K29" s="6">
        <f t="shared" si="5"/>
        <v>53.94</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26.19</v>
      </c>
      <c r="CU29" s="7">
        <f t="shared" si="90"/>
        <v>28.189999999999998</v>
      </c>
      <c r="CV29" s="5">
        <f t="shared" si="91"/>
        <v>157.54000000000002</v>
      </c>
      <c r="CW29" s="6">
        <f t="shared" si="92"/>
        <v>195.04</v>
      </c>
      <c r="CY29" s="7">
        <v>157.54000000000002</v>
      </c>
      <c r="CZ29" s="5">
        <f t="array" ref="CZ29">Summary_UpperBound</f>
        <v>195.04</v>
      </c>
      <c r="DA29" s="6">
        <f>IF(ROUND(CZ29-CY29,0)=0,1/IF(Summary!$B$7="minutes",1,60),CZ29-CY29)</f>
        <v>37.499999999999972</v>
      </c>
    </row>
    <row r="30" spans="1:105" x14ac:dyDescent="0.35">
      <c r="B30" s="14"/>
      <c r="E30" s="12">
        <f t="shared" ca="1" si="93"/>
        <v>44403</v>
      </c>
      <c r="F30" s="7">
        <f t="shared" si="0"/>
        <v>36.312500000000007</v>
      </c>
      <c r="G30" s="6">
        <f t="shared" si="1"/>
        <v>43.75</v>
      </c>
      <c r="H30" s="7">
        <f t="shared" si="2"/>
        <v>10.190000000000001</v>
      </c>
      <c r="I30" s="6">
        <f t="shared" si="3"/>
        <v>10.19</v>
      </c>
      <c r="J30" s="5">
        <f t="shared" si="4"/>
        <v>46.502500000000012</v>
      </c>
      <c r="K30" s="6">
        <f t="shared" si="5"/>
        <v>53.94</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26.19</v>
      </c>
      <c r="CU30" s="7">
        <f t="shared" si="90"/>
        <v>28.189999999999998</v>
      </c>
      <c r="CV30" s="5">
        <f t="shared" si="91"/>
        <v>157.54000000000002</v>
      </c>
      <c r="CW30" s="6">
        <f t="shared" si="92"/>
        <v>195.04</v>
      </c>
      <c r="CY30" s="7">
        <v>157.54000000000002</v>
      </c>
      <c r="CZ30" s="5">
        <f t="array" ref="CZ30">Summary_UpperBound</f>
        <v>195.04</v>
      </c>
      <c r="DA30" s="6">
        <f>IF(ROUND(CZ30-CY30,0)=0,1/IF(Summary!$B$7="minutes",1,60),CZ30-CY30)</f>
        <v>37.499999999999972</v>
      </c>
    </row>
    <row r="31" spans="1:105" x14ac:dyDescent="0.35">
      <c r="B31" s="14"/>
      <c r="E31" s="12">
        <f t="shared" ca="1" si="93"/>
        <v>44410</v>
      </c>
      <c r="F31" s="7">
        <f t="shared" si="0"/>
        <v>36.312500000000007</v>
      </c>
      <c r="G31" s="6">
        <f t="shared" si="1"/>
        <v>43.75</v>
      </c>
      <c r="H31" s="7">
        <f t="shared" si="2"/>
        <v>10.190000000000001</v>
      </c>
      <c r="I31" s="6">
        <f t="shared" si="3"/>
        <v>10.19</v>
      </c>
      <c r="J31" s="5">
        <f t="shared" si="4"/>
        <v>46.502500000000012</v>
      </c>
      <c r="K31" s="6">
        <f t="shared" si="5"/>
        <v>53.94</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26.19</v>
      </c>
      <c r="CU31" s="7">
        <f t="shared" si="90"/>
        <v>28.189999999999998</v>
      </c>
      <c r="CV31" s="5">
        <f t="shared" si="91"/>
        <v>157.54000000000002</v>
      </c>
      <c r="CW31" s="6">
        <f t="shared" si="92"/>
        <v>195.04</v>
      </c>
      <c r="CY31" s="7">
        <v>157.54000000000002</v>
      </c>
      <c r="CZ31" s="5">
        <f t="array" ref="CZ31">Summary_UpperBound</f>
        <v>195.04</v>
      </c>
      <c r="DA31" s="6">
        <f>IF(ROUND(CZ31-CY31,0)=0,1/IF(Summary!$B$7="minutes",1,60),CZ31-CY31)</f>
        <v>37.499999999999972</v>
      </c>
    </row>
    <row r="32" spans="1:105" x14ac:dyDescent="0.35">
      <c r="B32" s="14"/>
      <c r="E32" s="12">
        <f t="shared" ca="1" si="93"/>
        <v>44417</v>
      </c>
      <c r="F32" s="7">
        <f t="shared" si="0"/>
        <v>36.312500000000007</v>
      </c>
      <c r="G32" s="6">
        <f t="shared" si="1"/>
        <v>43.75</v>
      </c>
      <c r="H32" s="7">
        <f t="shared" si="2"/>
        <v>10.190000000000001</v>
      </c>
      <c r="I32" s="6">
        <f t="shared" si="3"/>
        <v>10.19</v>
      </c>
      <c r="J32" s="5">
        <f t="shared" si="4"/>
        <v>46.502500000000012</v>
      </c>
      <c r="K32" s="6">
        <f t="shared" si="5"/>
        <v>53.94</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26.19</v>
      </c>
      <c r="CU32" s="7">
        <f t="shared" si="90"/>
        <v>28.189999999999998</v>
      </c>
      <c r="CV32" s="5">
        <f t="shared" si="91"/>
        <v>157.54000000000002</v>
      </c>
      <c r="CW32" s="6">
        <f t="shared" si="92"/>
        <v>195.04</v>
      </c>
      <c r="CY32" s="7">
        <v>157.54000000000002</v>
      </c>
      <c r="CZ32" s="5">
        <f t="array" ref="CZ32">Summary_UpperBound</f>
        <v>195.04</v>
      </c>
      <c r="DA32" s="6">
        <f>IF(ROUND(CZ32-CY32,0)=0,1/IF(Summary!$B$7="minutes",1,60),CZ32-CY32)</f>
        <v>37.499999999999972</v>
      </c>
    </row>
    <row r="33" spans="2:105" x14ac:dyDescent="0.35">
      <c r="B33" s="14"/>
      <c r="E33" s="12">
        <f t="shared" ca="1" si="93"/>
        <v>44424</v>
      </c>
      <c r="F33" s="7">
        <f t="shared" si="0"/>
        <v>36.312500000000007</v>
      </c>
      <c r="G33" s="6">
        <f t="shared" si="1"/>
        <v>43.75</v>
      </c>
      <c r="H33" s="7">
        <f t="shared" si="2"/>
        <v>10.190000000000001</v>
      </c>
      <c r="I33" s="6">
        <f t="shared" si="3"/>
        <v>10.19</v>
      </c>
      <c r="J33" s="5">
        <f t="shared" si="4"/>
        <v>46.502500000000012</v>
      </c>
      <c r="K33" s="6">
        <f t="shared" si="5"/>
        <v>53.94</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26.19</v>
      </c>
      <c r="CU33" s="7">
        <f t="shared" si="90"/>
        <v>28.189999999999998</v>
      </c>
      <c r="CV33" s="5">
        <f t="shared" si="91"/>
        <v>157.54000000000002</v>
      </c>
      <c r="CW33" s="6">
        <f t="shared" si="92"/>
        <v>195.04</v>
      </c>
      <c r="CY33" s="7">
        <v>157.54000000000002</v>
      </c>
      <c r="CZ33" s="5">
        <f t="array" ref="CZ33">Summary_UpperBound</f>
        <v>195.04</v>
      </c>
      <c r="DA33" s="6">
        <f>IF(ROUND(CZ33-CY33,0)=0,1/IF(Summary!$B$7="minutes",1,60),CZ33-CY33)</f>
        <v>37.499999999999972</v>
      </c>
    </row>
    <row r="34" spans="2:105" x14ac:dyDescent="0.35">
      <c r="B34" s="14"/>
      <c r="E34" s="12">
        <f t="shared" ca="1" si="93"/>
        <v>44431</v>
      </c>
      <c r="F34" s="7">
        <f t="shared" si="0"/>
        <v>36.312500000000007</v>
      </c>
      <c r="G34" s="6">
        <f t="shared" si="1"/>
        <v>43.75</v>
      </c>
      <c r="H34" s="7">
        <f t="shared" si="2"/>
        <v>10.190000000000001</v>
      </c>
      <c r="I34" s="6">
        <f t="shared" si="3"/>
        <v>10.19</v>
      </c>
      <c r="J34" s="5">
        <f t="shared" si="4"/>
        <v>46.502500000000012</v>
      </c>
      <c r="K34" s="6">
        <f t="shared" si="5"/>
        <v>53.94</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26.19</v>
      </c>
      <c r="CU34" s="7">
        <f t="shared" si="90"/>
        <v>28.189999999999998</v>
      </c>
      <c r="CV34" s="5">
        <f t="shared" si="91"/>
        <v>157.54000000000002</v>
      </c>
      <c r="CW34" s="6">
        <f t="shared" si="92"/>
        <v>195.04</v>
      </c>
      <c r="CY34" s="7">
        <v>157.54000000000002</v>
      </c>
      <c r="CZ34" s="5">
        <f t="array" ref="CZ34">Summary_UpperBound</f>
        <v>195.04</v>
      </c>
      <c r="DA34" s="6">
        <f>IF(ROUND(CZ34-CY34,0)=0,1/IF(Summary!$B$7="minutes",1,60),CZ34-CY34)</f>
        <v>37.499999999999972</v>
      </c>
    </row>
    <row r="35" spans="2:105" x14ac:dyDescent="0.35">
      <c r="B35" s="14"/>
      <c r="E35" s="12">
        <f t="shared" ca="1" si="93"/>
        <v>44438</v>
      </c>
      <c r="F35" s="7">
        <f t="shared" si="0"/>
        <v>36.312500000000007</v>
      </c>
      <c r="G35" s="6">
        <f t="shared" si="1"/>
        <v>43.75</v>
      </c>
      <c r="H35" s="7">
        <f t="shared" si="2"/>
        <v>10.190000000000001</v>
      </c>
      <c r="I35" s="6">
        <f t="shared" si="3"/>
        <v>10.19</v>
      </c>
      <c r="J35" s="5">
        <f t="shared" si="4"/>
        <v>46.502500000000012</v>
      </c>
      <c r="K35" s="6">
        <f t="shared" si="5"/>
        <v>53.94</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26.19</v>
      </c>
      <c r="CU35" s="7">
        <f t="shared" si="90"/>
        <v>28.189999999999998</v>
      </c>
      <c r="CV35" s="5">
        <f t="shared" si="91"/>
        <v>157.54000000000002</v>
      </c>
      <c r="CW35" s="6">
        <f t="shared" si="92"/>
        <v>195.04</v>
      </c>
      <c r="CY35" s="7">
        <v>157.54000000000002</v>
      </c>
      <c r="CZ35" s="5">
        <f t="array" ref="CZ35">Summary_UpperBound</f>
        <v>195.04</v>
      </c>
      <c r="DA35" s="6">
        <f>IF(ROUND(CZ35-CY35,0)=0,1/IF(Summary!$B$7="minutes",1,60),CZ35-CY35)</f>
        <v>37.499999999999972</v>
      </c>
    </row>
    <row r="36" spans="2:105" x14ac:dyDescent="0.35">
      <c r="B36" s="14"/>
      <c r="E36" s="12">
        <f t="shared" ca="1" si="93"/>
        <v>44445</v>
      </c>
      <c r="F36" s="7">
        <f t="shared" si="0"/>
        <v>36.312500000000007</v>
      </c>
      <c r="G36" s="6">
        <f t="shared" si="1"/>
        <v>43.75</v>
      </c>
      <c r="H36" s="7">
        <f t="shared" si="2"/>
        <v>10.190000000000001</v>
      </c>
      <c r="I36" s="6">
        <f t="shared" si="3"/>
        <v>10.19</v>
      </c>
      <c r="J36" s="5">
        <f t="shared" si="4"/>
        <v>46.502500000000012</v>
      </c>
      <c r="K36" s="6">
        <f t="shared" si="5"/>
        <v>53.94</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26.19</v>
      </c>
      <c r="CU36" s="7">
        <f t="shared" si="90"/>
        <v>28.189999999999998</v>
      </c>
      <c r="CV36" s="5">
        <f t="shared" si="91"/>
        <v>157.54000000000002</v>
      </c>
      <c r="CW36" s="6">
        <f t="shared" si="92"/>
        <v>195.04</v>
      </c>
      <c r="CY36" s="7">
        <v>157.54000000000002</v>
      </c>
      <c r="CZ36" s="5">
        <f t="array" ref="CZ36">Summary_UpperBound</f>
        <v>195.04</v>
      </c>
      <c r="DA36" s="6">
        <f>IF(ROUND(CZ36-CY36,0)=0,1/IF(Summary!$B$7="minutes",1,60),CZ36-CY36)</f>
        <v>37.499999999999972</v>
      </c>
    </row>
    <row r="37" spans="2:105" x14ac:dyDescent="0.35">
      <c r="B37" s="14"/>
      <c r="E37" s="12">
        <f t="shared" ca="1" si="93"/>
        <v>44452</v>
      </c>
      <c r="F37" s="7">
        <f t="shared" si="0"/>
        <v>36.312500000000007</v>
      </c>
      <c r="G37" s="6">
        <f t="shared" si="1"/>
        <v>43.75</v>
      </c>
      <c r="H37" s="7">
        <f t="shared" si="2"/>
        <v>10.190000000000001</v>
      </c>
      <c r="I37" s="6">
        <f t="shared" si="3"/>
        <v>10.19</v>
      </c>
      <c r="J37" s="5">
        <f t="shared" si="4"/>
        <v>46.502500000000012</v>
      </c>
      <c r="K37" s="6">
        <f t="shared" si="5"/>
        <v>53.94</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26.19</v>
      </c>
      <c r="CU37" s="7">
        <f t="shared" si="90"/>
        <v>28.189999999999998</v>
      </c>
      <c r="CV37" s="5">
        <f t="shared" si="91"/>
        <v>157.54000000000002</v>
      </c>
      <c r="CW37" s="6">
        <f t="shared" si="92"/>
        <v>195.04</v>
      </c>
      <c r="CY37" s="7">
        <v>157.54000000000002</v>
      </c>
      <c r="CZ37" s="5">
        <f t="array" ref="CZ37">Summary_UpperBound</f>
        <v>195.04</v>
      </c>
      <c r="DA37" s="6">
        <f>IF(ROUND(CZ37-CY37,0)=0,1/IF(Summary!$B$7="minutes",1,60),CZ37-CY37)</f>
        <v>37.499999999999972</v>
      </c>
    </row>
    <row r="38" spans="2:105" x14ac:dyDescent="0.35">
      <c r="B38" s="14"/>
      <c r="E38" s="12">
        <f t="shared" ca="1" si="93"/>
        <v>44459</v>
      </c>
      <c r="F38" s="7">
        <f t="shared" si="0"/>
        <v>36.312500000000007</v>
      </c>
      <c r="G38" s="6">
        <f t="shared" si="1"/>
        <v>43.75</v>
      </c>
      <c r="H38" s="7">
        <f t="shared" si="2"/>
        <v>10.190000000000001</v>
      </c>
      <c r="I38" s="6">
        <f t="shared" si="3"/>
        <v>10.19</v>
      </c>
      <c r="J38" s="5">
        <f t="shared" si="4"/>
        <v>46.502500000000012</v>
      </c>
      <c r="K38" s="6">
        <f t="shared" si="5"/>
        <v>53.94</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26.19</v>
      </c>
      <c r="CU38" s="7">
        <f t="shared" si="90"/>
        <v>28.189999999999998</v>
      </c>
      <c r="CV38" s="5">
        <f t="shared" si="91"/>
        <v>157.54000000000002</v>
      </c>
      <c r="CW38" s="6">
        <f t="shared" si="92"/>
        <v>195.04</v>
      </c>
      <c r="CY38" s="7">
        <v>157.54000000000002</v>
      </c>
      <c r="CZ38" s="5">
        <f t="array" ref="CZ38">Summary_UpperBound</f>
        <v>195.04</v>
      </c>
      <c r="DA38" s="6">
        <f>IF(ROUND(CZ38-CY38,0)=0,1/IF(Summary!$B$7="minutes",1,60),CZ38-CY38)</f>
        <v>37.499999999999972</v>
      </c>
    </row>
    <row r="39" spans="2:105" x14ac:dyDescent="0.35">
      <c r="B39" s="14"/>
      <c r="E39" s="12">
        <f t="shared" ca="1" si="93"/>
        <v>44466</v>
      </c>
      <c r="F39" s="7">
        <f t="shared" si="0"/>
        <v>36.312500000000007</v>
      </c>
      <c r="G39" s="6">
        <f t="shared" si="1"/>
        <v>43.75</v>
      </c>
      <c r="H39" s="7">
        <f t="shared" si="2"/>
        <v>10.190000000000001</v>
      </c>
      <c r="I39" s="6">
        <f t="shared" si="3"/>
        <v>10.19</v>
      </c>
      <c r="J39" s="5">
        <f t="shared" si="4"/>
        <v>46.502500000000012</v>
      </c>
      <c r="K39" s="6">
        <f t="shared" si="5"/>
        <v>53.94</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26.19</v>
      </c>
      <c r="CU39" s="7">
        <f t="shared" si="90"/>
        <v>28.189999999999998</v>
      </c>
      <c r="CV39" s="5">
        <f t="shared" si="91"/>
        <v>157.54000000000002</v>
      </c>
      <c r="CW39" s="6">
        <f t="shared" si="92"/>
        <v>195.04</v>
      </c>
      <c r="CY39" s="7">
        <v>157.54000000000002</v>
      </c>
      <c r="CZ39" s="5">
        <f t="array" ref="CZ39">Summary_UpperBound</f>
        <v>195.04</v>
      </c>
      <c r="DA39" s="6">
        <f>IF(ROUND(CZ39-CY39,0)=0,1/IF(Summary!$B$7="minutes",1,60),CZ39-CY39)</f>
        <v>37.499999999999972</v>
      </c>
    </row>
    <row r="40" spans="2:105" x14ac:dyDescent="0.35">
      <c r="B40" s="14"/>
      <c r="E40" s="12">
        <f t="shared" ca="1" si="93"/>
        <v>44473</v>
      </c>
      <c r="F40" s="7">
        <f t="shared" si="0"/>
        <v>36.312500000000007</v>
      </c>
      <c r="G40" s="6">
        <f t="shared" si="1"/>
        <v>43.75</v>
      </c>
      <c r="H40" s="7">
        <f t="shared" si="2"/>
        <v>10.190000000000001</v>
      </c>
      <c r="I40" s="6">
        <f t="shared" si="3"/>
        <v>10.19</v>
      </c>
      <c r="J40" s="5">
        <f t="shared" si="4"/>
        <v>46.502500000000012</v>
      </c>
      <c r="K40" s="6">
        <f t="shared" si="5"/>
        <v>53.94</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26.19</v>
      </c>
      <c r="CU40" s="7">
        <f t="shared" si="90"/>
        <v>28.189999999999998</v>
      </c>
      <c r="CV40" s="5">
        <f t="shared" si="91"/>
        <v>157.54000000000002</v>
      </c>
      <c r="CW40" s="6">
        <f t="shared" si="92"/>
        <v>195.04</v>
      </c>
      <c r="CY40" s="7">
        <v>157.54000000000002</v>
      </c>
      <c r="CZ40" s="5">
        <f t="array" ref="CZ40">Summary_UpperBound</f>
        <v>195.04</v>
      </c>
      <c r="DA40" s="6">
        <f>IF(ROUND(CZ40-CY40,0)=0,1/IF(Summary!$B$7="minutes",1,60),CZ40-CY40)</f>
        <v>37.499999999999972</v>
      </c>
    </row>
    <row r="41" spans="2:105" x14ac:dyDescent="0.35">
      <c r="B41" s="14"/>
      <c r="E41" s="12">
        <f t="shared" ca="1" si="93"/>
        <v>44480</v>
      </c>
      <c r="F41" s="7">
        <f t="shared" si="0"/>
        <v>36.312500000000007</v>
      </c>
      <c r="G41" s="6">
        <f t="shared" si="1"/>
        <v>43.75</v>
      </c>
      <c r="H41" s="7">
        <f t="shared" si="2"/>
        <v>10.190000000000001</v>
      </c>
      <c r="I41" s="6">
        <f t="shared" si="3"/>
        <v>10.19</v>
      </c>
      <c r="J41" s="5">
        <f t="shared" si="4"/>
        <v>46.502500000000012</v>
      </c>
      <c r="K41" s="6">
        <f t="shared" si="5"/>
        <v>53.94</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26.19</v>
      </c>
      <c r="CU41" s="7">
        <f t="shared" si="90"/>
        <v>28.189999999999998</v>
      </c>
      <c r="CV41" s="5">
        <f t="shared" si="91"/>
        <v>157.54000000000002</v>
      </c>
      <c r="CW41" s="6">
        <f t="shared" si="92"/>
        <v>195.04</v>
      </c>
      <c r="CY41" s="7">
        <v>157.54000000000002</v>
      </c>
      <c r="CZ41" s="5">
        <f t="array" ref="CZ41">Summary_UpperBound</f>
        <v>195.04</v>
      </c>
      <c r="DA41" s="6">
        <f>IF(ROUND(CZ41-CY41,0)=0,1/IF(Summary!$B$7="minutes",1,60),CZ41-CY41)</f>
        <v>37.499999999999972</v>
      </c>
    </row>
    <row r="42" spans="2:105" x14ac:dyDescent="0.35">
      <c r="B42" s="14"/>
      <c r="E42" s="12">
        <f t="shared" ca="1" si="93"/>
        <v>44487</v>
      </c>
      <c r="F42" s="7">
        <f t="shared" si="0"/>
        <v>36.312500000000007</v>
      </c>
      <c r="G42" s="6">
        <f t="shared" si="1"/>
        <v>43.75</v>
      </c>
      <c r="H42" s="7">
        <f t="shared" si="2"/>
        <v>10.190000000000001</v>
      </c>
      <c r="I42" s="6">
        <f t="shared" si="3"/>
        <v>10.19</v>
      </c>
      <c r="J42" s="5">
        <f t="shared" si="4"/>
        <v>46.502500000000012</v>
      </c>
      <c r="K42" s="6">
        <f t="shared" si="5"/>
        <v>53.94</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26.19</v>
      </c>
      <c r="CU42" s="7">
        <f t="shared" si="90"/>
        <v>28.189999999999998</v>
      </c>
      <c r="CV42" s="5">
        <f t="shared" si="91"/>
        <v>157.54000000000002</v>
      </c>
      <c r="CW42" s="6">
        <f t="shared" si="92"/>
        <v>195.04</v>
      </c>
      <c r="CY42" s="7">
        <v>157.54000000000002</v>
      </c>
      <c r="CZ42" s="5">
        <f t="array" ref="CZ42">Summary_UpperBound</f>
        <v>195.04</v>
      </c>
      <c r="DA42" s="6">
        <f>IF(ROUND(CZ42-CY42,0)=0,1/IF(Summary!$B$7="minutes",1,60),CZ42-CY42)</f>
        <v>37.499999999999972</v>
      </c>
    </row>
    <row r="43" spans="2:105" x14ac:dyDescent="0.35">
      <c r="B43" s="14"/>
      <c r="E43" s="12">
        <f t="shared" ca="1" si="93"/>
        <v>44494</v>
      </c>
      <c r="F43" s="7">
        <f t="shared" si="0"/>
        <v>36.312500000000007</v>
      </c>
      <c r="G43" s="6">
        <f t="shared" si="1"/>
        <v>43.75</v>
      </c>
      <c r="H43" s="7">
        <f t="shared" si="2"/>
        <v>10.190000000000001</v>
      </c>
      <c r="I43" s="6">
        <f t="shared" si="3"/>
        <v>10.19</v>
      </c>
      <c r="J43" s="5">
        <f t="shared" si="4"/>
        <v>46.502500000000012</v>
      </c>
      <c r="K43" s="6">
        <f t="shared" si="5"/>
        <v>53.94</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26.19</v>
      </c>
      <c r="CU43" s="7">
        <f t="shared" si="90"/>
        <v>28.189999999999998</v>
      </c>
      <c r="CV43" s="5">
        <f t="shared" si="91"/>
        <v>157.54000000000002</v>
      </c>
      <c r="CW43" s="6">
        <f t="shared" si="92"/>
        <v>195.04</v>
      </c>
      <c r="CY43" s="7">
        <v>157.54000000000002</v>
      </c>
      <c r="CZ43" s="5">
        <f t="array" ref="CZ43">Summary_UpperBound</f>
        <v>195.04</v>
      </c>
      <c r="DA43" s="6">
        <f>IF(ROUND(CZ43-CY43,0)=0,1/IF(Summary!$B$7="minutes",1,60),CZ43-CY43)</f>
        <v>37.499999999999972</v>
      </c>
    </row>
    <row r="44" spans="2:105" x14ac:dyDescent="0.35">
      <c r="B44" s="14"/>
      <c r="E44" s="12">
        <f t="shared" ca="1" si="93"/>
        <v>44501</v>
      </c>
      <c r="F44" s="7">
        <f t="shared" si="0"/>
        <v>36.312500000000007</v>
      </c>
      <c r="G44" s="6">
        <f t="shared" si="1"/>
        <v>43.75</v>
      </c>
      <c r="H44" s="7">
        <f t="shared" si="2"/>
        <v>10.190000000000001</v>
      </c>
      <c r="I44" s="6">
        <f t="shared" si="3"/>
        <v>10.19</v>
      </c>
      <c r="J44" s="5">
        <f t="shared" si="4"/>
        <v>46.502500000000012</v>
      </c>
      <c r="K44" s="6">
        <f t="shared" si="5"/>
        <v>53.94</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26.19</v>
      </c>
      <c r="CU44" s="7">
        <f t="shared" si="90"/>
        <v>28.189999999999998</v>
      </c>
      <c r="CV44" s="5">
        <f t="shared" si="91"/>
        <v>157.54000000000002</v>
      </c>
      <c r="CW44" s="6">
        <f t="shared" si="92"/>
        <v>195.04</v>
      </c>
      <c r="CY44" s="7">
        <v>157.54000000000002</v>
      </c>
      <c r="CZ44" s="5">
        <f t="array" ref="CZ44">Summary_UpperBound</f>
        <v>195.04</v>
      </c>
      <c r="DA44" s="6">
        <f>IF(ROUND(CZ44-CY44,0)=0,1/IF(Summary!$B$7="minutes",1,60),CZ44-CY44)</f>
        <v>37.499999999999972</v>
      </c>
    </row>
    <row r="45" spans="2:105" x14ac:dyDescent="0.35">
      <c r="B45" s="14"/>
      <c r="E45" s="12">
        <f t="shared" ca="1" si="93"/>
        <v>44508</v>
      </c>
      <c r="F45" s="7">
        <f t="shared" si="0"/>
        <v>36.312500000000007</v>
      </c>
      <c r="G45" s="6">
        <f t="shared" si="1"/>
        <v>43.75</v>
      </c>
      <c r="H45" s="7">
        <f t="shared" si="2"/>
        <v>10.190000000000001</v>
      </c>
      <c r="I45" s="6">
        <f t="shared" si="3"/>
        <v>10.19</v>
      </c>
      <c r="J45" s="5">
        <f t="shared" si="4"/>
        <v>46.502500000000012</v>
      </c>
      <c r="K45" s="6">
        <f t="shared" si="5"/>
        <v>53.94</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26.19</v>
      </c>
      <c r="CU45" s="7">
        <f t="shared" si="90"/>
        <v>28.189999999999998</v>
      </c>
      <c r="CV45" s="5">
        <f t="shared" si="91"/>
        <v>157.54000000000002</v>
      </c>
      <c r="CW45" s="6">
        <f t="shared" si="92"/>
        <v>195.04</v>
      </c>
      <c r="CY45" s="7">
        <v>157.54000000000002</v>
      </c>
      <c r="CZ45" s="5">
        <f t="array" ref="CZ45">Summary_UpperBound</f>
        <v>195.04</v>
      </c>
      <c r="DA45" s="6">
        <f>IF(ROUND(CZ45-CY45,0)=0,1/IF(Summary!$B$7="minutes",1,60),CZ45-CY45)</f>
        <v>37.499999999999972</v>
      </c>
    </row>
    <row r="46" spans="2:105" x14ac:dyDescent="0.35">
      <c r="B46" s="14"/>
      <c r="E46" s="12">
        <f t="shared" ca="1" si="93"/>
        <v>44515</v>
      </c>
      <c r="F46" s="7">
        <f t="shared" si="0"/>
        <v>36.312500000000007</v>
      </c>
      <c r="G46" s="6">
        <f t="shared" si="1"/>
        <v>43.75</v>
      </c>
      <c r="H46" s="7">
        <f t="shared" si="2"/>
        <v>10.190000000000001</v>
      </c>
      <c r="I46" s="6">
        <f t="shared" si="3"/>
        <v>10.19</v>
      </c>
      <c r="J46" s="5">
        <f t="shared" si="4"/>
        <v>46.502500000000012</v>
      </c>
      <c r="K46" s="6">
        <f t="shared" si="5"/>
        <v>53.94</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26.19</v>
      </c>
      <c r="CU46" s="7">
        <f t="shared" si="90"/>
        <v>28.189999999999998</v>
      </c>
      <c r="CV46" s="5">
        <f t="shared" si="91"/>
        <v>157.54000000000002</v>
      </c>
      <c r="CW46" s="6">
        <f t="shared" si="92"/>
        <v>195.04</v>
      </c>
      <c r="CY46" s="7">
        <v>157.54000000000002</v>
      </c>
      <c r="CZ46" s="5">
        <f t="array" ref="CZ46">Summary_UpperBound</f>
        <v>195.04</v>
      </c>
      <c r="DA46" s="6">
        <f>IF(ROUND(CZ46-CY46,0)=0,1/IF(Summary!$B$7="minutes",1,60),CZ46-CY46)</f>
        <v>37.499999999999972</v>
      </c>
    </row>
    <row r="47" spans="2:105" x14ac:dyDescent="0.35">
      <c r="B47" s="14"/>
      <c r="E47" s="12">
        <f t="shared" ca="1" si="93"/>
        <v>44522</v>
      </c>
      <c r="F47" s="7">
        <f t="shared" si="0"/>
        <v>36.312500000000007</v>
      </c>
      <c r="G47" s="6">
        <f t="shared" si="1"/>
        <v>43.75</v>
      </c>
      <c r="H47" s="7">
        <f t="shared" si="2"/>
        <v>10.190000000000001</v>
      </c>
      <c r="I47" s="6">
        <f t="shared" si="3"/>
        <v>10.19</v>
      </c>
      <c r="J47" s="5">
        <f t="shared" si="4"/>
        <v>46.502500000000012</v>
      </c>
      <c r="K47" s="6">
        <f t="shared" si="5"/>
        <v>53.94</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26.19</v>
      </c>
      <c r="CU47" s="7">
        <f t="shared" si="90"/>
        <v>28.189999999999998</v>
      </c>
      <c r="CV47" s="5">
        <f t="shared" si="91"/>
        <v>157.54000000000002</v>
      </c>
      <c r="CW47" s="6">
        <f t="shared" si="92"/>
        <v>195.04</v>
      </c>
      <c r="CY47" s="7">
        <v>157.54000000000002</v>
      </c>
      <c r="CZ47" s="5">
        <f t="array" ref="CZ47">Summary_UpperBound</f>
        <v>195.04</v>
      </c>
      <c r="DA47" s="6">
        <f>IF(ROUND(CZ47-CY47,0)=0,1/IF(Summary!$B$7="minutes",1,60),CZ47-CY47)</f>
        <v>37.499999999999972</v>
      </c>
    </row>
    <row r="48" spans="2:105" x14ac:dyDescent="0.35">
      <c r="B48" s="14"/>
      <c r="E48" s="12">
        <f t="shared" ca="1" si="93"/>
        <v>44529</v>
      </c>
      <c r="F48" s="7">
        <f t="shared" si="0"/>
        <v>36.312500000000007</v>
      </c>
      <c r="G48" s="6">
        <f t="shared" si="1"/>
        <v>43.75</v>
      </c>
      <c r="H48" s="7">
        <f t="shared" si="2"/>
        <v>10.190000000000001</v>
      </c>
      <c r="I48" s="6">
        <f t="shared" si="3"/>
        <v>10.19</v>
      </c>
      <c r="J48" s="5">
        <f t="shared" si="4"/>
        <v>46.502500000000012</v>
      </c>
      <c r="K48" s="6">
        <f t="shared" si="5"/>
        <v>53.94</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26.19</v>
      </c>
      <c r="CU48" s="7">
        <f t="shared" si="90"/>
        <v>28.189999999999998</v>
      </c>
      <c r="CV48" s="5">
        <f t="shared" si="91"/>
        <v>157.54000000000002</v>
      </c>
      <c r="CW48" s="6">
        <f t="shared" si="92"/>
        <v>195.04</v>
      </c>
      <c r="CY48" s="7">
        <v>157.54000000000002</v>
      </c>
      <c r="CZ48" s="5">
        <f t="array" ref="CZ48">Summary_UpperBound</f>
        <v>195.04</v>
      </c>
      <c r="DA48" s="6">
        <f>IF(ROUND(CZ48-CY48,0)=0,1/IF(Summary!$B$7="minutes",1,60),CZ48-CY48)</f>
        <v>37.499999999999972</v>
      </c>
    </row>
    <row r="49" spans="2:105" x14ac:dyDescent="0.35">
      <c r="B49" s="14"/>
      <c r="E49" s="12">
        <f t="shared" ca="1" si="93"/>
        <v>44536</v>
      </c>
      <c r="F49" s="7">
        <f t="shared" si="0"/>
        <v>36.312500000000007</v>
      </c>
      <c r="G49" s="6">
        <f t="shared" si="1"/>
        <v>43.75</v>
      </c>
      <c r="H49" s="7">
        <f t="shared" si="2"/>
        <v>10.190000000000001</v>
      </c>
      <c r="I49" s="6">
        <f t="shared" si="3"/>
        <v>10.19</v>
      </c>
      <c r="J49" s="5">
        <f t="shared" si="4"/>
        <v>46.502500000000012</v>
      </c>
      <c r="K49" s="6">
        <f t="shared" si="5"/>
        <v>53.94</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26.19</v>
      </c>
      <c r="CU49" s="7">
        <f t="shared" si="90"/>
        <v>28.189999999999998</v>
      </c>
      <c r="CV49" s="5">
        <f t="shared" si="91"/>
        <v>157.54000000000002</v>
      </c>
      <c r="CW49" s="6">
        <f t="shared" si="92"/>
        <v>195.04</v>
      </c>
      <c r="CY49" s="7">
        <v>157.54000000000002</v>
      </c>
      <c r="CZ49" s="5">
        <f t="array" ref="CZ49">Summary_UpperBound</f>
        <v>195.04</v>
      </c>
      <c r="DA49" s="6">
        <f>IF(ROUND(CZ49-CY49,0)=0,1/IF(Summary!$B$7="minutes",1,60),CZ49-CY49)</f>
        <v>37.499999999999972</v>
      </c>
    </row>
    <row r="50" spans="2:105" x14ac:dyDescent="0.35">
      <c r="B50" s="14"/>
      <c r="E50" s="12">
        <f t="shared" ca="1" si="93"/>
        <v>44543</v>
      </c>
      <c r="F50" s="7">
        <f t="shared" si="0"/>
        <v>36.312500000000007</v>
      </c>
      <c r="G50" s="6">
        <f t="shared" si="1"/>
        <v>43.75</v>
      </c>
      <c r="H50" s="7">
        <f t="shared" si="2"/>
        <v>10.190000000000001</v>
      </c>
      <c r="I50" s="6">
        <f t="shared" si="3"/>
        <v>10.19</v>
      </c>
      <c r="J50" s="5">
        <f t="shared" si="4"/>
        <v>46.502500000000012</v>
      </c>
      <c r="K50" s="6">
        <f t="shared" si="5"/>
        <v>53.94</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26.19</v>
      </c>
      <c r="CU50" s="7">
        <f t="shared" si="90"/>
        <v>28.189999999999998</v>
      </c>
      <c r="CV50" s="5">
        <f t="shared" si="91"/>
        <v>157.54000000000002</v>
      </c>
      <c r="CW50" s="6">
        <f t="shared" si="92"/>
        <v>195.04</v>
      </c>
      <c r="CY50" s="7">
        <v>157.54000000000002</v>
      </c>
      <c r="CZ50" s="5">
        <f t="array" ref="CZ50">Summary_UpperBound</f>
        <v>195.04</v>
      </c>
      <c r="DA50" s="6">
        <f>IF(ROUND(CZ50-CY50,0)=0,1/IF(Summary!$B$7="minutes",1,60),CZ50-CY50)</f>
        <v>37.499999999999972</v>
      </c>
    </row>
    <row r="51" spans="2:105" x14ac:dyDescent="0.35">
      <c r="B51" s="14"/>
      <c r="E51" s="12">
        <f t="shared" ca="1" si="93"/>
        <v>44550</v>
      </c>
      <c r="F51" s="7">
        <f t="shared" si="0"/>
        <v>36.312500000000007</v>
      </c>
      <c r="G51" s="6">
        <f t="shared" si="1"/>
        <v>43.75</v>
      </c>
      <c r="H51" s="7">
        <f t="shared" si="2"/>
        <v>10.190000000000001</v>
      </c>
      <c r="I51" s="6">
        <f t="shared" si="3"/>
        <v>10.19</v>
      </c>
      <c r="J51" s="5">
        <f t="shared" si="4"/>
        <v>46.502500000000012</v>
      </c>
      <c r="K51" s="6">
        <f t="shared" si="5"/>
        <v>53.94</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26.19</v>
      </c>
      <c r="CU51" s="7">
        <f t="shared" si="90"/>
        <v>28.189999999999998</v>
      </c>
      <c r="CV51" s="5">
        <f t="shared" si="91"/>
        <v>157.54000000000002</v>
      </c>
      <c r="CW51" s="6">
        <f t="shared" si="92"/>
        <v>195.04</v>
      </c>
      <c r="CY51" s="7">
        <v>157.54000000000002</v>
      </c>
      <c r="CZ51" s="5">
        <f t="array" ref="CZ51">Summary_UpperBound</f>
        <v>195.04</v>
      </c>
      <c r="DA51" s="6">
        <f>IF(ROUND(CZ51-CY51,0)=0,1/IF(Summary!$B$7="minutes",1,60),CZ51-CY51)</f>
        <v>37.499999999999972</v>
      </c>
    </row>
    <row r="52" spans="2:105" x14ac:dyDescent="0.35">
      <c r="B52" s="14"/>
      <c r="E52" s="12">
        <f t="shared" ca="1" si="93"/>
        <v>44557</v>
      </c>
      <c r="F52" s="7">
        <f t="shared" si="0"/>
        <v>36.312500000000007</v>
      </c>
      <c r="G52" s="6">
        <f t="shared" si="1"/>
        <v>43.75</v>
      </c>
      <c r="H52" s="7">
        <f t="shared" si="2"/>
        <v>10.190000000000001</v>
      </c>
      <c r="I52" s="6">
        <f t="shared" si="3"/>
        <v>10.19</v>
      </c>
      <c r="J52" s="5">
        <f t="shared" si="4"/>
        <v>46.502500000000012</v>
      </c>
      <c r="K52" s="6">
        <f t="shared" si="5"/>
        <v>53.94</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26.19</v>
      </c>
      <c r="CU52" s="7">
        <f t="shared" si="90"/>
        <v>28.189999999999998</v>
      </c>
      <c r="CV52" s="5">
        <f t="shared" si="91"/>
        <v>157.54000000000002</v>
      </c>
      <c r="CW52" s="6">
        <f t="shared" si="92"/>
        <v>195.04</v>
      </c>
      <c r="CY52" s="7">
        <v>157.54000000000002</v>
      </c>
      <c r="CZ52" s="5">
        <f t="array" ref="CZ52">Summary_UpperBound</f>
        <v>195.04</v>
      </c>
      <c r="DA52" s="6">
        <f>IF(ROUND(CZ52-CY52,0)=0,1/IF(Summary!$B$7="minutes",1,60),CZ52-CY52)</f>
        <v>37.499999999999972</v>
      </c>
    </row>
    <row r="53" spans="2:105" x14ac:dyDescent="0.35">
      <c r="B53" s="14"/>
      <c r="E53" s="12">
        <f t="shared" ca="1" si="93"/>
        <v>44564</v>
      </c>
      <c r="F53" s="7">
        <f t="shared" si="0"/>
        <v>36.312500000000007</v>
      </c>
      <c r="G53" s="6">
        <f t="shared" si="1"/>
        <v>43.75</v>
      </c>
      <c r="H53" s="7">
        <f t="shared" si="2"/>
        <v>10.190000000000001</v>
      </c>
      <c r="I53" s="6">
        <f t="shared" si="3"/>
        <v>10.19</v>
      </c>
      <c r="J53" s="5">
        <f t="shared" si="4"/>
        <v>46.502500000000012</v>
      </c>
      <c r="K53" s="6">
        <f t="shared" si="5"/>
        <v>53.94</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26.19</v>
      </c>
      <c r="CU53" s="7">
        <f t="shared" si="90"/>
        <v>28.189999999999998</v>
      </c>
      <c r="CV53" s="5">
        <f t="shared" si="91"/>
        <v>157.54000000000002</v>
      </c>
      <c r="CW53" s="6">
        <f t="shared" si="92"/>
        <v>195.04</v>
      </c>
      <c r="CY53" s="7">
        <v>157.54000000000002</v>
      </c>
      <c r="CZ53" s="5">
        <f t="array" ref="CZ53">Summary_UpperBound</f>
        <v>195.04</v>
      </c>
      <c r="DA53" s="6">
        <f>IF(ROUND(CZ53-CY53,0)=0,1/IF(Summary!$B$7="minutes",1,60),CZ53-CY53)</f>
        <v>37.499999999999972</v>
      </c>
    </row>
    <row r="54" spans="2:105" x14ac:dyDescent="0.35">
      <c r="B54" s="14"/>
      <c r="E54" s="12">
        <f t="shared" ca="1" si="93"/>
        <v>44571</v>
      </c>
      <c r="F54" s="7">
        <f t="shared" si="0"/>
        <v>36.312500000000007</v>
      </c>
      <c r="G54" s="6">
        <f t="shared" si="1"/>
        <v>43.75</v>
      </c>
      <c r="H54" s="7">
        <f t="shared" si="2"/>
        <v>10.190000000000001</v>
      </c>
      <c r="I54" s="6">
        <f t="shared" si="3"/>
        <v>10.19</v>
      </c>
      <c r="J54" s="5">
        <f t="shared" si="4"/>
        <v>46.502500000000012</v>
      </c>
      <c r="K54" s="6">
        <f t="shared" si="5"/>
        <v>53.94</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26.19</v>
      </c>
      <c r="CU54" s="7">
        <f t="shared" si="90"/>
        <v>28.189999999999998</v>
      </c>
      <c r="CV54" s="5">
        <f t="shared" si="91"/>
        <v>157.54000000000002</v>
      </c>
      <c r="CW54" s="6">
        <f t="shared" si="92"/>
        <v>195.04</v>
      </c>
      <c r="CY54" s="7">
        <v>157.54000000000002</v>
      </c>
      <c r="CZ54" s="5">
        <f t="array" ref="CZ54">Summary_UpperBound</f>
        <v>195.04</v>
      </c>
      <c r="DA54" s="6">
        <f>IF(ROUND(CZ54-CY54,0)=0,1/IF(Summary!$B$7="minutes",1,60),CZ54-CY54)</f>
        <v>37.499999999999972</v>
      </c>
    </row>
    <row r="55" spans="2:105" x14ac:dyDescent="0.35">
      <c r="B55" s="14"/>
      <c r="E55" s="12">
        <f t="shared" ca="1" si="93"/>
        <v>44578</v>
      </c>
      <c r="F55" s="7">
        <f t="shared" si="0"/>
        <v>36.312500000000007</v>
      </c>
      <c r="G55" s="6">
        <f t="shared" si="1"/>
        <v>43.75</v>
      </c>
      <c r="H55" s="7">
        <f t="shared" si="2"/>
        <v>10.190000000000001</v>
      </c>
      <c r="I55" s="6">
        <f t="shared" si="3"/>
        <v>10.19</v>
      </c>
      <c r="J55" s="5">
        <f t="shared" si="4"/>
        <v>46.502500000000012</v>
      </c>
      <c r="K55" s="6">
        <f t="shared" si="5"/>
        <v>53.94</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26.19</v>
      </c>
      <c r="CU55" s="7">
        <f t="shared" si="90"/>
        <v>28.189999999999998</v>
      </c>
      <c r="CV55" s="5">
        <f t="shared" si="91"/>
        <v>157.54000000000002</v>
      </c>
      <c r="CW55" s="6">
        <f t="shared" si="92"/>
        <v>195.04</v>
      </c>
      <c r="CY55" s="7">
        <v>157.54000000000002</v>
      </c>
      <c r="CZ55" s="5">
        <f t="array" ref="CZ55">Summary_UpperBound</f>
        <v>195.04</v>
      </c>
      <c r="DA55" s="6">
        <f>IF(ROUND(CZ55-CY55,0)=0,1/IF(Summary!$B$7="minutes",1,60),CZ55-CY55)</f>
        <v>37.499999999999972</v>
      </c>
    </row>
    <row r="56" spans="2:105" ht="15" thickBot="1" x14ac:dyDescent="0.4">
      <c r="B56" s="14"/>
      <c r="E56" s="13">
        <f t="shared" ca="1" si="93"/>
        <v>44585</v>
      </c>
      <c r="F56" s="8">
        <f t="shared" si="0"/>
        <v>36.312500000000007</v>
      </c>
      <c r="G56" s="10">
        <f t="shared" si="1"/>
        <v>43.75</v>
      </c>
      <c r="H56" s="8">
        <f t="shared" si="2"/>
        <v>10.190000000000001</v>
      </c>
      <c r="I56" s="10">
        <f t="shared" si="3"/>
        <v>10.19</v>
      </c>
      <c r="J56" s="9">
        <f t="shared" si="4"/>
        <v>46.502500000000012</v>
      </c>
      <c r="K56" s="10">
        <f t="shared" si="5"/>
        <v>53.94</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26.19</v>
      </c>
      <c r="CU56" s="7">
        <f t="shared" si="90"/>
        <v>28.189999999999998</v>
      </c>
      <c r="CV56" s="9">
        <f t="shared" si="91"/>
        <v>157.54000000000002</v>
      </c>
      <c r="CW56" s="10">
        <f t="shared" si="92"/>
        <v>195.04</v>
      </c>
      <c r="CY56" s="8">
        <v>157.54000000000002</v>
      </c>
      <c r="CZ56" s="9">
        <f t="array" ref="CZ56">Summary_UpperBound</f>
        <v>195.04</v>
      </c>
      <c r="DA56" s="6">
        <f>IF(ROUND(CZ56-CY56,0)=0,1/IF(Summary!$B$7="minutes",1,60),CZ56-CY56)</f>
        <v>37.499999999999972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36.312500000000007</v>
      </c>
      <c r="G59" s="5">
        <f>AVERAGE(G5:G56)-F59</f>
        <v>7.4374999999999929</v>
      </c>
      <c r="H59" s="5">
        <f t="shared" ref="H59:BR59" si="94">AVERAGE(H5:H56)</f>
        <v>10.19</v>
      </c>
      <c r="I59" s="5">
        <f>AVERAGE(I5:I56)-H59</f>
        <v>0</v>
      </c>
      <c r="J59" s="5">
        <f t="shared" si="94"/>
        <v>46.50250000000004</v>
      </c>
      <c r="K59" s="5">
        <f>AVERAGE(K5:K56)-J59</f>
        <v>7.4375</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20 Group Sessions</v>
      </c>
      <c r="F63" s="5" cm="1">
        <f t="array" ref="F63">INDEX($F$59:$CW$60,1,MATCH(1,($E63=$F$1:$CQ$1)*($F$62=$F$4:$CQ$4)*(Summary!$B$5='Required Capacity (Hide)'!$F$2:$CQ$2),0))</f>
        <v>46.50250000000004</v>
      </c>
      <c r="G63" s="5" cm="1">
        <f t="array" ref="G63">IF(AND(INDEX($F$59:$CW$60,1,MATCH(1,($E63=$F$1:$CQ$1)*($G$62=$F$58:$CQ$58)*(Summary!$B$5='Required Capacity (Hide)'!$F$2:$CQ$2),0))=0,F63&gt;0),IF(Summary!$B$7="minutes",1,1/60),INDEX($F$59:$CW$60,1,MATCH(1,($E63=$F$1:$CQ$1)*($G$62=$F$58:$CQ$58)*(Summary!$B$5='Required Capacity (Hide)'!$F$2:$CQ$2),0)))</f>
        <v>7.4375</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157.54</v>
      </c>
      <c r="G78" s="18">
        <f>SUM(G63:G77)</f>
        <v>37.516666666666666</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workbookViewId="0">
      <selection activeCell="B13" sqref="B13"/>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212</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211</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211</v>
      </c>
      <c r="AT9" s="77" t="str">
        <f>"Avg. mins per week (52 weeks) per "&amp;LEFT(LOWER(GroupName),LEN(GroupName)-1)</f>
        <v>Avg. mins per week (52 weeks) per cluster</v>
      </c>
    </row>
    <row r="10" spans="1:46" x14ac:dyDescent="0.35">
      <c r="B10" s="121" t="s">
        <v>224</v>
      </c>
      <c r="C10" s="136" t="s">
        <v>225</v>
      </c>
      <c r="D10" s="145"/>
      <c r="E10" s="145"/>
      <c r="F10" s="145"/>
      <c r="G10" s="145"/>
      <c r="H10" s="145"/>
      <c r="I10" s="145"/>
      <c r="J10" s="145"/>
      <c r="K10" s="145"/>
      <c r="L10" s="145"/>
      <c r="M10" s="145"/>
      <c r="N10" s="145"/>
      <c r="O10" s="145"/>
      <c r="P10" s="145"/>
      <c r="Q10" s="138"/>
      <c r="R10" s="121" t="s">
        <v>226</v>
      </c>
      <c r="S10" s="121">
        <v>52</v>
      </c>
      <c r="T10" s="121">
        <v>3600</v>
      </c>
      <c r="U10" s="37">
        <f>IF(T10*S10=0,"",T10*S10)</f>
        <v>187200</v>
      </c>
      <c r="V10" s="161">
        <f>IFERROR(U10/52,"")</f>
        <v>3600</v>
      </c>
      <c r="W10" s="161">
        <f>IFERROR(V10/COUNTIF(C10:Q10,"="&amp;"x"),"")</f>
        <v>3600</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227</v>
      </c>
      <c r="C11" s="139"/>
      <c r="D11" s="124" t="s">
        <v>228</v>
      </c>
      <c r="E11" s="124"/>
      <c r="F11" s="124"/>
      <c r="G11" s="124"/>
      <c r="H11" s="124"/>
      <c r="I11" s="124"/>
      <c r="J11" s="124"/>
      <c r="K11" s="124"/>
      <c r="L11" s="124"/>
      <c r="M11" s="124"/>
      <c r="N11" s="124"/>
      <c r="O11" s="124"/>
      <c r="P11" s="124"/>
      <c r="Q11" s="141"/>
      <c r="R11" s="122" t="s">
        <v>226</v>
      </c>
      <c r="S11" s="122">
        <v>52</v>
      </c>
      <c r="T11" s="122">
        <v>3600</v>
      </c>
      <c r="U11" s="47">
        <f t="shared" ref="U11:U74" si="1">IF(T11*S11=0,"",T11*S11)</f>
        <v>187200</v>
      </c>
      <c r="V11" s="162">
        <f t="shared" ref="V11:V73" si="2">IFERROR(U11/52,"")</f>
        <v>3600</v>
      </c>
      <c r="W11" s="162">
        <f t="shared" ref="W11:W74" si="3">IFERROR(V11/COUNTIF(C11:Q11,"="&amp;"x"),"")</f>
        <v>3600</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229</v>
      </c>
      <c r="C12" s="139"/>
      <c r="D12" s="124"/>
      <c r="E12" s="124" t="s">
        <v>228</v>
      </c>
      <c r="F12" s="124"/>
      <c r="G12" s="124"/>
      <c r="H12" s="124"/>
      <c r="I12" s="124"/>
      <c r="J12" s="124"/>
      <c r="K12" s="124"/>
      <c r="L12" s="124"/>
      <c r="M12" s="124"/>
      <c r="N12" s="124"/>
      <c r="O12" s="124"/>
      <c r="P12" s="124"/>
      <c r="Q12" s="141"/>
      <c r="R12" s="122" t="s">
        <v>226</v>
      </c>
      <c r="S12" s="122">
        <v>52</v>
      </c>
      <c r="T12" s="122">
        <v>3600</v>
      </c>
      <c r="U12" s="47">
        <f t="shared" si="1"/>
        <v>187200</v>
      </c>
      <c r="V12" s="162">
        <f t="shared" si="2"/>
        <v>3600</v>
      </c>
      <c r="W12" s="162">
        <f t="shared" si="3"/>
        <v>3600</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A109" workbookViewId="0">
      <selection activeCell="E113" sqref="E113"/>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60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60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60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60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60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60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60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60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60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60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60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60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60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60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60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60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60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60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60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60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60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60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60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60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60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60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60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60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60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60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60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60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60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60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60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60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60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60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60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60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60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60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60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60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60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60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60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60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60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60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60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60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60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60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60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60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60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60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60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60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60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60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60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60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60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60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60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60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60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60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60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60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60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60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60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60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60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60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60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60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60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60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60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60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60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60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60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60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60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60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60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60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60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60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60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60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60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60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60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60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60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60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60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60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60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60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60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60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60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60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60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60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60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60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60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60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60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60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60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60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60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60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60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60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60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60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60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60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60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60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60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60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60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60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60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60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60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60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60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60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60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60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60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60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60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60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60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60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60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60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60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60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60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60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60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60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213</v>
      </c>
      <c r="B57">
        <f>AVERAGEIF(B5:B56,"&gt;"&amp;0,B5:B56)</f>
        <v>60</v>
      </c>
      <c r="C57">
        <f t="shared" ref="C57:BN57" si="0">AVERAGEIF(C5:C56,"&gt;"&amp;0,C5:C56)</f>
        <v>60</v>
      </c>
      <c r="D57">
        <f t="shared" si="0"/>
        <v>60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60</v>
      </c>
      <c r="C94">
        <f ca="1">IFERROR(SUMIFS(INDEX($B$5:$CW$56,MATCH(C$93,$A$5:$A$56,0),1):INDEX($B$5:$CW$56,MATCH(C$93,$A$5:$A$56,0),100),$B59:$CW59,"="&amp;"x",$B$3:$CW$3,"="&amp;"Y"),0)</f>
        <v>60</v>
      </c>
      <c r="D94">
        <f ca="1">IFERROR(SUMIFS(INDEX($B$5:$CW$56,MATCH(D$93,$A$5:$A$56,0),1):INDEX($B$5:$CW$56,MATCH(D$93,$A$5:$A$56,0),100),$B59:$CW59,"="&amp;"x",$B$3:$CW$3,"="&amp;"Y"),0)</f>
        <v>60</v>
      </c>
      <c r="E94">
        <f ca="1">IFERROR(SUMIFS(INDEX($B$5:$CW$56,MATCH(E$93,$A$5:$A$56,0),1):INDEX($B$5:$CW$56,MATCH(E$93,$A$5:$A$56,0),100),$B59:$CW59,"="&amp;"x",$B$3:$CW$3,"="&amp;"Y"),0)</f>
        <v>60</v>
      </c>
      <c r="F94">
        <f ca="1">IFERROR(SUMIFS(INDEX($B$5:$CW$56,MATCH(F$93,$A$5:$A$56,0),1):INDEX($B$5:$CW$56,MATCH(F$93,$A$5:$A$56,0),100),$B59:$CW59,"="&amp;"x",$B$3:$CW$3,"="&amp;"Y"),0)</f>
        <v>60</v>
      </c>
      <c r="G94">
        <f ca="1">IFERROR(SUMIFS(INDEX($B$5:$CW$56,MATCH(G$93,$A$5:$A$56,0),1):INDEX($B$5:$CW$56,MATCH(G$93,$A$5:$A$56,0),100),$B59:$CW59,"="&amp;"x",$B$3:$CW$3,"="&amp;"Y"),0)</f>
        <v>60</v>
      </c>
      <c r="H94">
        <f ca="1">IFERROR(SUMIFS(INDEX($B$5:$CW$56,MATCH(H$93,$A$5:$A$56,0),1):INDEX($B$5:$CW$56,MATCH(H$93,$A$5:$A$56,0),100),$B59:$CW59,"="&amp;"x",$B$3:$CW$3,"="&amp;"Y"),0)</f>
        <v>60</v>
      </c>
      <c r="I94">
        <f ca="1">IFERROR(SUMIFS(INDEX($B$5:$CW$56,MATCH(I$93,$A$5:$A$56,0),1):INDEX($B$5:$CW$56,MATCH(I$93,$A$5:$A$56,0),100),$B59:$CW59,"="&amp;"x",$B$3:$CW$3,"="&amp;"Y"),0)</f>
        <v>60</v>
      </c>
      <c r="J94">
        <f ca="1">IFERROR(SUMIFS(INDEX($B$5:$CW$56,MATCH(J$93,$A$5:$A$56,0),1):INDEX($B$5:$CW$56,MATCH(J$93,$A$5:$A$56,0),100),$B59:$CW59,"="&amp;"x",$B$3:$CW$3,"="&amp;"Y"),0)</f>
        <v>60</v>
      </c>
      <c r="K94">
        <f ca="1">IFERROR(SUMIFS(INDEX($B$5:$CW$56,MATCH(K$93,$A$5:$A$56,0),1):INDEX($B$5:$CW$56,MATCH(K$93,$A$5:$A$56,0),100),$B59:$CW59,"="&amp;"x",$B$3:$CW$3,"="&amp;"Y"),0)</f>
        <v>60</v>
      </c>
      <c r="L94">
        <f ca="1">IFERROR(SUMIFS(INDEX($B$5:$CW$56,MATCH(L$93,$A$5:$A$56,0),1):INDEX($B$5:$CW$56,MATCH(L$93,$A$5:$A$56,0),100),$B59:$CW59,"="&amp;"x",$B$3:$CW$3,"="&amp;"Y"),0)</f>
        <v>60</v>
      </c>
      <c r="M94">
        <f ca="1">IFERROR(SUMIFS(INDEX($B$5:$CW$56,MATCH(M$93,$A$5:$A$56,0),1):INDEX($B$5:$CW$56,MATCH(M$93,$A$5:$A$56,0),100),$B59:$CW59,"="&amp;"x",$B$3:$CW$3,"="&amp;"Y"),0)</f>
        <v>60</v>
      </c>
      <c r="N94">
        <f ca="1">IFERROR(SUMIFS(INDEX($B$5:$CW$56,MATCH(N$93,$A$5:$A$56,0),1):INDEX($B$5:$CW$56,MATCH(N$93,$A$5:$A$56,0),100),$B59:$CW59,"="&amp;"x",$B$3:$CW$3,"="&amp;"Y"),0)</f>
        <v>60</v>
      </c>
      <c r="O94">
        <f ca="1">IFERROR(SUMIFS(INDEX($B$5:$CW$56,MATCH(O$93,$A$5:$A$56,0),1):INDEX($B$5:$CW$56,MATCH(O$93,$A$5:$A$56,0),100),$B59:$CW59,"="&amp;"x",$B$3:$CW$3,"="&amp;"Y"),0)</f>
        <v>60</v>
      </c>
      <c r="P94">
        <f ca="1">IFERROR(SUMIFS(INDEX($B$5:$CW$56,MATCH(P$93,$A$5:$A$56,0),1):INDEX($B$5:$CW$56,MATCH(P$93,$A$5:$A$56,0),100),$B59:$CW59,"="&amp;"x",$B$3:$CW$3,"="&amp;"Y"),0)</f>
        <v>60</v>
      </c>
      <c r="Q94">
        <f ca="1">IFERROR(SUMIFS(INDEX($B$5:$CW$56,MATCH(Q$93,$A$5:$A$56,0),1):INDEX($B$5:$CW$56,MATCH(Q$93,$A$5:$A$56,0),100),$B59:$CW59,"="&amp;"x",$B$3:$CW$3,"="&amp;"Y"),0)</f>
        <v>60</v>
      </c>
      <c r="R94">
        <f ca="1">IFERROR(SUMIFS(INDEX($B$5:$CW$56,MATCH(R$93,$A$5:$A$56,0),1):INDEX($B$5:$CW$56,MATCH(R$93,$A$5:$A$56,0),100),$B59:$CW59,"="&amp;"x",$B$3:$CW$3,"="&amp;"Y"),0)</f>
        <v>60</v>
      </c>
      <c r="S94">
        <f ca="1">IFERROR(SUMIFS(INDEX($B$5:$CW$56,MATCH(S$93,$A$5:$A$56,0),1):INDEX($B$5:$CW$56,MATCH(S$93,$A$5:$A$56,0),100),$B59:$CW59,"="&amp;"x",$B$3:$CW$3,"="&amp;"Y"),0)</f>
        <v>60</v>
      </c>
      <c r="T94">
        <f ca="1">IFERROR(SUMIFS(INDEX($B$5:$CW$56,MATCH(T$93,$A$5:$A$56,0),1):INDEX($B$5:$CW$56,MATCH(T$93,$A$5:$A$56,0),100),$B59:$CW59,"="&amp;"x",$B$3:$CW$3,"="&amp;"Y"),0)</f>
        <v>60</v>
      </c>
      <c r="U94">
        <f ca="1">IFERROR(SUMIFS(INDEX($B$5:$CW$56,MATCH(U$93,$A$5:$A$56,0),1):INDEX($B$5:$CW$56,MATCH(U$93,$A$5:$A$56,0),100),$B59:$CW59,"="&amp;"x",$B$3:$CW$3,"="&amp;"Y"),0)</f>
        <v>60</v>
      </c>
      <c r="V94">
        <f ca="1">IFERROR(SUMIFS(INDEX($B$5:$CW$56,MATCH(V$93,$A$5:$A$56,0),1):INDEX($B$5:$CW$56,MATCH(V$93,$A$5:$A$56,0),100),$B59:$CW59,"="&amp;"x",$B$3:$CW$3,"="&amp;"Y"),0)</f>
        <v>60</v>
      </c>
      <c r="W94">
        <f ca="1">IFERROR(SUMIFS(INDEX($B$5:$CW$56,MATCH(W$93,$A$5:$A$56,0),1):INDEX($B$5:$CW$56,MATCH(W$93,$A$5:$A$56,0),100),$B59:$CW59,"="&amp;"x",$B$3:$CW$3,"="&amp;"Y"),0)</f>
        <v>60</v>
      </c>
      <c r="X94">
        <f ca="1">IFERROR(SUMIFS(INDEX($B$5:$CW$56,MATCH(X$93,$A$5:$A$56,0),1):INDEX($B$5:$CW$56,MATCH(X$93,$A$5:$A$56,0),100),$B59:$CW59,"="&amp;"x",$B$3:$CW$3,"="&amp;"Y"),0)</f>
        <v>60</v>
      </c>
      <c r="Y94">
        <f ca="1">IFERROR(SUMIFS(INDEX($B$5:$CW$56,MATCH(Y$93,$A$5:$A$56,0),1):INDEX($B$5:$CW$56,MATCH(Y$93,$A$5:$A$56,0),100),$B59:$CW59,"="&amp;"x",$B$3:$CW$3,"="&amp;"Y"),0)</f>
        <v>60</v>
      </c>
      <c r="Z94">
        <f ca="1">IFERROR(SUMIFS(INDEX($B$5:$CW$56,MATCH(Z$93,$A$5:$A$56,0),1):INDEX($B$5:$CW$56,MATCH(Z$93,$A$5:$A$56,0),100),$B59:$CW59,"="&amp;"x",$B$3:$CW$3,"="&amp;"Y"),0)</f>
        <v>60</v>
      </c>
      <c r="AA94">
        <f ca="1">IFERROR(SUMIFS(INDEX($B$5:$CW$56,MATCH(AA$93,$A$5:$A$56,0),1):INDEX($B$5:$CW$56,MATCH(AA$93,$A$5:$A$56,0),100),$B59:$CW59,"="&amp;"x",$B$3:$CW$3,"="&amp;"Y"),0)</f>
        <v>60</v>
      </c>
      <c r="AB94">
        <f ca="1">IFERROR(SUMIFS(INDEX($B$5:$CW$56,MATCH(AB$93,$A$5:$A$56,0),1):INDEX($B$5:$CW$56,MATCH(AB$93,$A$5:$A$56,0),100),$B59:$CW59,"="&amp;"x",$B$3:$CW$3,"="&amp;"Y"),0)</f>
        <v>60</v>
      </c>
      <c r="AC94">
        <f ca="1">IFERROR(SUMIFS(INDEX($B$5:$CW$56,MATCH(AC$93,$A$5:$A$56,0),1):INDEX($B$5:$CW$56,MATCH(AC$93,$A$5:$A$56,0),100),$B59:$CW59,"="&amp;"x",$B$3:$CW$3,"="&amp;"Y"),0)</f>
        <v>60</v>
      </c>
      <c r="AD94">
        <f ca="1">IFERROR(SUMIFS(INDEX($B$5:$CW$56,MATCH(AD$93,$A$5:$A$56,0),1):INDEX($B$5:$CW$56,MATCH(AD$93,$A$5:$A$56,0),100),$B59:$CW59,"="&amp;"x",$B$3:$CW$3,"="&amp;"Y"),0)</f>
        <v>60</v>
      </c>
      <c r="AE94">
        <f ca="1">IFERROR(SUMIFS(INDEX($B$5:$CW$56,MATCH(AE$93,$A$5:$A$56,0),1):INDEX($B$5:$CW$56,MATCH(AE$93,$A$5:$A$56,0),100),$B59:$CW59,"="&amp;"x",$B$3:$CW$3,"="&amp;"Y"),0)</f>
        <v>60</v>
      </c>
      <c r="AF94">
        <f ca="1">IFERROR(SUMIFS(INDEX($B$5:$CW$56,MATCH(AF$93,$A$5:$A$56,0),1):INDEX($B$5:$CW$56,MATCH(AF$93,$A$5:$A$56,0),100),$B59:$CW59,"="&amp;"x",$B$3:$CW$3,"="&amp;"Y"),0)</f>
        <v>60</v>
      </c>
      <c r="AG94">
        <f ca="1">IFERROR(SUMIFS(INDEX($B$5:$CW$56,MATCH(AG$93,$A$5:$A$56,0),1):INDEX($B$5:$CW$56,MATCH(AG$93,$A$5:$A$56,0),100),$B59:$CW59,"="&amp;"x",$B$3:$CW$3,"="&amp;"Y"),0)</f>
        <v>60</v>
      </c>
      <c r="AH94">
        <f ca="1">IFERROR(SUMIFS(INDEX($B$5:$CW$56,MATCH(AH$93,$A$5:$A$56,0),1):INDEX($B$5:$CW$56,MATCH(AH$93,$A$5:$A$56,0),100),$B59:$CW59,"="&amp;"x",$B$3:$CW$3,"="&amp;"Y"),0)</f>
        <v>60</v>
      </c>
      <c r="AI94">
        <f ca="1">IFERROR(SUMIFS(INDEX($B$5:$CW$56,MATCH(AI$93,$A$5:$A$56,0),1):INDEX($B$5:$CW$56,MATCH(AI$93,$A$5:$A$56,0),100),$B59:$CW59,"="&amp;"x",$B$3:$CW$3,"="&amp;"Y"),0)</f>
        <v>60</v>
      </c>
      <c r="AJ94">
        <f ca="1">IFERROR(SUMIFS(INDEX($B$5:$CW$56,MATCH(AJ$93,$A$5:$A$56,0),1):INDEX($B$5:$CW$56,MATCH(AJ$93,$A$5:$A$56,0),100),$B59:$CW59,"="&amp;"x",$B$3:$CW$3,"="&amp;"Y"),0)</f>
        <v>60</v>
      </c>
      <c r="AK94">
        <f ca="1">IFERROR(SUMIFS(INDEX($B$5:$CW$56,MATCH(AK$93,$A$5:$A$56,0),1):INDEX($B$5:$CW$56,MATCH(AK$93,$A$5:$A$56,0),100),$B59:$CW59,"="&amp;"x",$B$3:$CW$3,"="&amp;"Y"),0)</f>
        <v>60</v>
      </c>
      <c r="AL94">
        <f ca="1">IFERROR(SUMIFS(INDEX($B$5:$CW$56,MATCH(AL$93,$A$5:$A$56,0),1):INDEX($B$5:$CW$56,MATCH(AL$93,$A$5:$A$56,0),100),$B59:$CW59,"="&amp;"x",$B$3:$CW$3,"="&amp;"Y"),0)</f>
        <v>60</v>
      </c>
      <c r="AM94">
        <f ca="1">IFERROR(SUMIFS(INDEX($B$5:$CW$56,MATCH(AM$93,$A$5:$A$56,0),1):INDEX($B$5:$CW$56,MATCH(AM$93,$A$5:$A$56,0),100),$B59:$CW59,"="&amp;"x",$B$3:$CW$3,"="&amp;"Y"),0)</f>
        <v>60</v>
      </c>
      <c r="AN94">
        <f ca="1">IFERROR(SUMIFS(INDEX($B$5:$CW$56,MATCH(AN$93,$A$5:$A$56,0),1):INDEX($B$5:$CW$56,MATCH(AN$93,$A$5:$A$56,0),100),$B59:$CW59,"="&amp;"x",$B$3:$CW$3,"="&amp;"Y"),0)</f>
        <v>60</v>
      </c>
      <c r="AO94">
        <f ca="1">IFERROR(SUMIFS(INDEX($B$5:$CW$56,MATCH(AO$93,$A$5:$A$56,0),1):INDEX($B$5:$CW$56,MATCH(AO$93,$A$5:$A$56,0),100),$B59:$CW59,"="&amp;"x",$B$3:$CW$3,"="&amp;"Y"),0)</f>
        <v>60</v>
      </c>
      <c r="AP94">
        <f ca="1">IFERROR(SUMIFS(INDEX($B$5:$CW$56,MATCH(AP$93,$A$5:$A$56,0),1):INDEX($B$5:$CW$56,MATCH(AP$93,$A$5:$A$56,0),100),$B59:$CW59,"="&amp;"x",$B$3:$CW$3,"="&amp;"Y"),0)</f>
        <v>60</v>
      </c>
      <c r="AQ94">
        <f ca="1">IFERROR(SUMIFS(INDEX($B$5:$CW$56,MATCH(AQ$93,$A$5:$A$56,0),1):INDEX($B$5:$CW$56,MATCH(AQ$93,$A$5:$A$56,0),100),$B59:$CW59,"="&amp;"x",$B$3:$CW$3,"="&amp;"Y"),0)</f>
        <v>60</v>
      </c>
      <c r="AR94">
        <f ca="1">IFERROR(SUMIFS(INDEX($B$5:$CW$56,MATCH(AR$93,$A$5:$A$56,0),1):INDEX($B$5:$CW$56,MATCH(AR$93,$A$5:$A$56,0),100),$B59:$CW59,"="&amp;"x",$B$3:$CW$3,"="&amp;"Y"),0)</f>
        <v>60</v>
      </c>
      <c r="AS94">
        <f ca="1">IFERROR(SUMIFS(INDEX($B$5:$CW$56,MATCH(AS$93,$A$5:$A$56,0),1):INDEX($B$5:$CW$56,MATCH(AS$93,$A$5:$A$56,0),100),$B59:$CW59,"="&amp;"x",$B$3:$CW$3,"="&amp;"Y"),0)</f>
        <v>60</v>
      </c>
      <c r="AT94">
        <f ca="1">IFERROR(SUMIFS(INDEX($B$5:$CW$56,MATCH(AT$93,$A$5:$A$56,0),1):INDEX($B$5:$CW$56,MATCH(AT$93,$A$5:$A$56,0),100),$B59:$CW59,"="&amp;"x",$B$3:$CW$3,"="&amp;"Y"),0)</f>
        <v>60</v>
      </c>
      <c r="AU94">
        <f ca="1">IFERROR(SUMIFS(INDEX($B$5:$CW$56,MATCH(AU$93,$A$5:$A$56,0),1):INDEX($B$5:$CW$56,MATCH(AU$93,$A$5:$A$56,0),100),$B59:$CW59,"="&amp;"x",$B$3:$CW$3,"="&amp;"Y"),0)</f>
        <v>60</v>
      </c>
      <c r="AV94">
        <f ca="1">IFERROR(SUMIFS(INDEX($B$5:$CW$56,MATCH(AV$93,$A$5:$A$56,0),1):INDEX($B$5:$CW$56,MATCH(AV$93,$A$5:$A$56,0),100),$B59:$CW59,"="&amp;"x",$B$3:$CW$3,"="&amp;"Y"),0)</f>
        <v>60</v>
      </c>
      <c r="AW94">
        <f ca="1">IFERROR(SUMIFS(INDEX($B$5:$CW$56,MATCH(AW$93,$A$5:$A$56,0),1):INDEX($B$5:$CW$56,MATCH(AW$93,$A$5:$A$56,0),100),$B59:$CW59,"="&amp;"x",$B$3:$CW$3,"="&amp;"Y"),0)</f>
        <v>60</v>
      </c>
      <c r="AX94">
        <f ca="1">IFERROR(SUMIFS(INDEX($B$5:$CW$56,MATCH(AX$93,$A$5:$A$56,0),1):INDEX($B$5:$CW$56,MATCH(AX$93,$A$5:$A$56,0),100),$B59:$CW59,"="&amp;"x",$B$3:$CW$3,"="&amp;"Y"),0)</f>
        <v>60</v>
      </c>
      <c r="AY94">
        <f ca="1">IFERROR(SUMIFS(INDEX($B$5:$CW$56,MATCH(AY$93,$A$5:$A$56,0),1):INDEX($B$5:$CW$56,MATCH(AY$93,$A$5:$A$56,0),100),$B59:$CW59,"="&amp;"x",$B$3:$CW$3,"="&amp;"Y"),0)</f>
        <v>60</v>
      </c>
      <c r="AZ94">
        <f ca="1">IFERROR(SUMIFS(INDEX($B$5:$CW$56,MATCH(AZ$93,$A$5:$A$56,0),1):INDEX($B$5:$CW$56,MATCH(AZ$93,$A$5:$A$56,0),100),$B59:$CW59,"="&amp;"x",$B$3:$CW$3,"="&amp;"Y"),0)</f>
        <v>60</v>
      </c>
      <c r="BA94">
        <f ca="1">IFERROR(SUMIFS(INDEX($B$5:$CW$56,MATCH(BA$93,$A$5:$A$56,0),1):INDEX($B$5:$CW$56,MATCH(BA$93,$A$5:$A$56,0),100),$B59:$CW59,"="&amp;"x",$B$3:$CW$3,"="&amp;"Y"),0)</f>
        <v>60</v>
      </c>
      <c r="BC94">
        <f ca="1">AVERAGE(B94:BA94)</f>
        <v>60</v>
      </c>
    </row>
    <row r="95" spans="1:55" x14ac:dyDescent="0.35">
      <c r="A95" s="2" t="str" cm="1">
        <f t="array" ref="A95">INDEX('Data Validation (Hide)'!$B$2:$B$16,ROW(A2),1)</f>
        <v>40 Group Session</v>
      </c>
      <c r="B95">
        <f ca="1">IFERROR(SUMIFS(INDEX($B$5:$CW$56,MATCH(B$93,$A$5:$A$56,0),1):INDEX($B$5:$CW$56,MATCH(B$93,$A$5:$A$56,0),100),$B60:$CW60,"="&amp;"x",$B$3:$CW$3,"="&amp;"Y"),0)</f>
        <v>60</v>
      </c>
      <c r="C95">
        <f ca="1">IFERROR(SUMIFS(INDEX($B$5:$CW$56,MATCH(C$93,$A$5:$A$56,0),1):INDEX($B$5:$CW$56,MATCH(C$93,$A$5:$A$56,0),100),$B60:$CW60,"="&amp;"x",$B$3:$CW$3,"="&amp;"Y"),0)</f>
        <v>60</v>
      </c>
      <c r="D95">
        <f ca="1">IFERROR(SUMIFS(INDEX($B$5:$CW$56,MATCH(D$93,$A$5:$A$56,0),1):INDEX($B$5:$CW$56,MATCH(D$93,$A$5:$A$56,0),100),$B60:$CW60,"="&amp;"x",$B$3:$CW$3,"="&amp;"Y"),0)</f>
        <v>60</v>
      </c>
      <c r="E95">
        <f ca="1">IFERROR(SUMIFS(INDEX($B$5:$CW$56,MATCH(E$93,$A$5:$A$56,0),1):INDEX($B$5:$CW$56,MATCH(E$93,$A$5:$A$56,0),100),$B60:$CW60,"="&amp;"x",$B$3:$CW$3,"="&amp;"Y"),0)</f>
        <v>60</v>
      </c>
      <c r="F95">
        <f ca="1">IFERROR(SUMIFS(INDEX($B$5:$CW$56,MATCH(F$93,$A$5:$A$56,0),1):INDEX($B$5:$CW$56,MATCH(F$93,$A$5:$A$56,0),100),$B60:$CW60,"="&amp;"x",$B$3:$CW$3,"="&amp;"Y"),0)</f>
        <v>60</v>
      </c>
      <c r="G95">
        <f ca="1">IFERROR(SUMIFS(INDEX($B$5:$CW$56,MATCH(G$93,$A$5:$A$56,0),1):INDEX($B$5:$CW$56,MATCH(G$93,$A$5:$A$56,0),100),$B60:$CW60,"="&amp;"x",$B$3:$CW$3,"="&amp;"Y"),0)</f>
        <v>60</v>
      </c>
      <c r="H95">
        <f ca="1">IFERROR(SUMIFS(INDEX($B$5:$CW$56,MATCH(H$93,$A$5:$A$56,0),1):INDEX($B$5:$CW$56,MATCH(H$93,$A$5:$A$56,0),100),$B60:$CW60,"="&amp;"x",$B$3:$CW$3,"="&amp;"Y"),0)</f>
        <v>60</v>
      </c>
      <c r="I95">
        <f ca="1">IFERROR(SUMIFS(INDEX($B$5:$CW$56,MATCH(I$93,$A$5:$A$56,0),1):INDEX($B$5:$CW$56,MATCH(I$93,$A$5:$A$56,0),100),$B60:$CW60,"="&amp;"x",$B$3:$CW$3,"="&amp;"Y"),0)</f>
        <v>60</v>
      </c>
      <c r="J95">
        <f ca="1">IFERROR(SUMIFS(INDEX($B$5:$CW$56,MATCH(J$93,$A$5:$A$56,0),1):INDEX($B$5:$CW$56,MATCH(J$93,$A$5:$A$56,0),100),$B60:$CW60,"="&amp;"x",$B$3:$CW$3,"="&amp;"Y"),0)</f>
        <v>60</v>
      </c>
      <c r="K95">
        <f ca="1">IFERROR(SUMIFS(INDEX($B$5:$CW$56,MATCH(K$93,$A$5:$A$56,0),1):INDEX($B$5:$CW$56,MATCH(K$93,$A$5:$A$56,0),100),$B60:$CW60,"="&amp;"x",$B$3:$CW$3,"="&amp;"Y"),0)</f>
        <v>60</v>
      </c>
      <c r="L95">
        <f ca="1">IFERROR(SUMIFS(INDEX($B$5:$CW$56,MATCH(L$93,$A$5:$A$56,0),1):INDEX($B$5:$CW$56,MATCH(L$93,$A$5:$A$56,0),100),$B60:$CW60,"="&amp;"x",$B$3:$CW$3,"="&amp;"Y"),0)</f>
        <v>60</v>
      </c>
      <c r="M95">
        <f ca="1">IFERROR(SUMIFS(INDEX($B$5:$CW$56,MATCH(M$93,$A$5:$A$56,0),1):INDEX($B$5:$CW$56,MATCH(M$93,$A$5:$A$56,0),100),$B60:$CW60,"="&amp;"x",$B$3:$CW$3,"="&amp;"Y"),0)</f>
        <v>60</v>
      </c>
      <c r="N95">
        <f ca="1">IFERROR(SUMIFS(INDEX($B$5:$CW$56,MATCH(N$93,$A$5:$A$56,0),1):INDEX($B$5:$CW$56,MATCH(N$93,$A$5:$A$56,0),100),$B60:$CW60,"="&amp;"x",$B$3:$CW$3,"="&amp;"Y"),0)</f>
        <v>60</v>
      </c>
      <c r="O95">
        <f ca="1">IFERROR(SUMIFS(INDEX($B$5:$CW$56,MATCH(O$93,$A$5:$A$56,0),1):INDEX($B$5:$CW$56,MATCH(O$93,$A$5:$A$56,0),100),$B60:$CW60,"="&amp;"x",$B$3:$CW$3,"="&amp;"Y"),0)</f>
        <v>60</v>
      </c>
      <c r="P95">
        <f ca="1">IFERROR(SUMIFS(INDEX($B$5:$CW$56,MATCH(P$93,$A$5:$A$56,0),1):INDEX($B$5:$CW$56,MATCH(P$93,$A$5:$A$56,0),100),$B60:$CW60,"="&amp;"x",$B$3:$CW$3,"="&amp;"Y"),0)</f>
        <v>60</v>
      </c>
      <c r="Q95">
        <f ca="1">IFERROR(SUMIFS(INDEX($B$5:$CW$56,MATCH(Q$93,$A$5:$A$56,0),1):INDEX($B$5:$CW$56,MATCH(Q$93,$A$5:$A$56,0),100),$B60:$CW60,"="&amp;"x",$B$3:$CW$3,"="&amp;"Y"),0)</f>
        <v>60</v>
      </c>
      <c r="R95">
        <f ca="1">IFERROR(SUMIFS(INDEX($B$5:$CW$56,MATCH(R$93,$A$5:$A$56,0),1):INDEX($B$5:$CW$56,MATCH(R$93,$A$5:$A$56,0),100),$B60:$CW60,"="&amp;"x",$B$3:$CW$3,"="&amp;"Y"),0)</f>
        <v>60</v>
      </c>
      <c r="S95">
        <f ca="1">IFERROR(SUMIFS(INDEX($B$5:$CW$56,MATCH(S$93,$A$5:$A$56,0),1):INDEX($B$5:$CW$56,MATCH(S$93,$A$5:$A$56,0),100),$B60:$CW60,"="&amp;"x",$B$3:$CW$3,"="&amp;"Y"),0)</f>
        <v>60</v>
      </c>
      <c r="T95">
        <f ca="1">IFERROR(SUMIFS(INDEX($B$5:$CW$56,MATCH(T$93,$A$5:$A$56,0),1):INDEX($B$5:$CW$56,MATCH(T$93,$A$5:$A$56,0),100),$B60:$CW60,"="&amp;"x",$B$3:$CW$3,"="&amp;"Y"),0)</f>
        <v>60</v>
      </c>
      <c r="U95">
        <f ca="1">IFERROR(SUMIFS(INDEX($B$5:$CW$56,MATCH(U$93,$A$5:$A$56,0),1):INDEX($B$5:$CW$56,MATCH(U$93,$A$5:$A$56,0),100),$B60:$CW60,"="&amp;"x",$B$3:$CW$3,"="&amp;"Y"),0)</f>
        <v>60</v>
      </c>
      <c r="V95">
        <f ca="1">IFERROR(SUMIFS(INDEX($B$5:$CW$56,MATCH(V$93,$A$5:$A$56,0),1):INDEX($B$5:$CW$56,MATCH(V$93,$A$5:$A$56,0),100),$B60:$CW60,"="&amp;"x",$B$3:$CW$3,"="&amp;"Y"),0)</f>
        <v>60</v>
      </c>
      <c r="W95">
        <f ca="1">IFERROR(SUMIFS(INDEX($B$5:$CW$56,MATCH(W$93,$A$5:$A$56,0),1):INDEX($B$5:$CW$56,MATCH(W$93,$A$5:$A$56,0),100),$B60:$CW60,"="&amp;"x",$B$3:$CW$3,"="&amp;"Y"),0)</f>
        <v>60</v>
      </c>
      <c r="X95">
        <f ca="1">IFERROR(SUMIFS(INDEX($B$5:$CW$56,MATCH(X$93,$A$5:$A$56,0),1):INDEX($B$5:$CW$56,MATCH(X$93,$A$5:$A$56,0),100),$B60:$CW60,"="&amp;"x",$B$3:$CW$3,"="&amp;"Y"),0)</f>
        <v>60</v>
      </c>
      <c r="Y95">
        <f ca="1">IFERROR(SUMIFS(INDEX($B$5:$CW$56,MATCH(Y$93,$A$5:$A$56,0),1):INDEX($B$5:$CW$56,MATCH(Y$93,$A$5:$A$56,0),100),$B60:$CW60,"="&amp;"x",$B$3:$CW$3,"="&amp;"Y"),0)</f>
        <v>60</v>
      </c>
      <c r="Z95">
        <f ca="1">IFERROR(SUMIFS(INDEX($B$5:$CW$56,MATCH(Z$93,$A$5:$A$56,0),1):INDEX($B$5:$CW$56,MATCH(Z$93,$A$5:$A$56,0),100),$B60:$CW60,"="&amp;"x",$B$3:$CW$3,"="&amp;"Y"),0)</f>
        <v>60</v>
      </c>
      <c r="AA95">
        <f ca="1">IFERROR(SUMIFS(INDEX($B$5:$CW$56,MATCH(AA$93,$A$5:$A$56,0),1):INDEX($B$5:$CW$56,MATCH(AA$93,$A$5:$A$56,0),100),$B60:$CW60,"="&amp;"x",$B$3:$CW$3,"="&amp;"Y"),0)</f>
        <v>60</v>
      </c>
      <c r="AB95">
        <f ca="1">IFERROR(SUMIFS(INDEX($B$5:$CW$56,MATCH(AB$93,$A$5:$A$56,0),1):INDEX($B$5:$CW$56,MATCH(AB$93,$A$5:$A$56,0),100),$B60:$CW60,"="&amp;"x",$B$3:$CW$3,"="&amp;"Y"),0)</f>
        <v>60</v>
      </c>
      <c r="AC95">
        <f ca="1">IFERROR(SUMIFS(INDEX($B$5:$CW$56,MATCH(AC$93,$A$5:$A$56,0),1):INDEX($B$5:$CW$56,MATCH(AC$93,$A$5:$A$56,0),100),$B60:$CW60,"="&amp;"x",$B$3:$CW$3,"="&amp;"Y"),0)</f>
        <v>60</v>
      </c>
      <c r="AD95">
        <f ca="1">IFERROR(SUMIFS(INDEX($B$5:$CW$56,MATCH(AD$93,$A$5:$A$56,0),1):INDEX($B$5:$CW$56,MATCH(AD$93,$A$5:$A$56,0),100),$B60:$CW60,"="&amp;"x",$B$3:$CW$3,"="&amp;"Y"),0)</f>
        <v>60</v>
      </c>
      <c r="AE95">
        <f ca="1">IFERROR(SUMIFS(INDEX($B$5:$CW$56,MATCH(AE$93,$A$5:$A$56,0),1):INDEX($B$5:$CW$56,MATCH(AE$93,$A$5:$A$56,0),100),$B60:$CW60,"="&amp;"x",$B$3:$CW$3,"="&amp;"Y"),0)</f>
        <v>60</v>
      </c>
      <c r="AF95">
        <f ca="1">IFERROR(SUMIFS(INDEX($B$5:$CW$56,MATCH(AF$93,$A$5:$A$56,0),1):INDEX($B$5:$CW$56,MATCH(AF$93,$A$5:$A$56,0),100),$B60:$CW60,"="&amp;"x",$B$3:$CW$3,"="&amp;"Y"),0)</f>
        <v>60</v>
      </c>
      <c r="AG95">
        <f ca="1">IFERROR(SUMIFS(INDEX($B$5:$CW$56,MATCH(AG$93,$A$5:$A$56,0),1):INDEX($B$5:$CW$56,MATCH(AG$93,$A$5:$A$56,0),100),$B60:$CW60,"="&amp;"x",$B$3:$CW$3,"="&amp;"Y"),0)</f>
        <v>60</v>
      </c>
      <c r="AH95">
        <f ca="1">IFERROR(SUMIFS(INDEX($B$5:$CW$56,MATCH(AH$93,$A$5:$A$56,0),1):INDEX($B$5:$CW$56,MATCH(AH$93,$A$5:$A$56,0),100),$B60:$CW60,"="&amp;"x",$B$3:$CW$3,"="&amp;"Y"),0)</f>
        <v>60</v>
      </c>
      <c r="AI95">
        <f ca="1">IFERROR(SUMIFS(INDEX($B$5:$CW$56,MATCH(AI$93,$A$5:$A$56,0),1):INDEX($B$5:$CW$56,MATCH(AI$93,$A$5:$A$56,0),100),$B60:$CW60,"="&amp;"x",$B$3:$CW$3,"="&amp;"Y"),0)</f>
        <v>60</v>
      </c>
      <c r="AJ95">
        <f ca="1">IFERROR(SUMIFS(INDEX($B$5:$CW$56,MATCH(AJ$93,$A$5:$A$56,0),1):INDEX($B$5:$CW$56,MATCH(AJ$93,$A$5:$A$56,0),100),$B60:$CW60,"="&amp;"x",$B$3:$CW$3,"="&amp;"Y"),0)</f>
        <v>60</v>
      </c>
      <c r="AK95">
        <f ca="1">IFERROR(SUMIFS(INDEX($B$5:$CW$56,MATCH(AK$93,$A$5:$A$56,0),1):INDEX($B$5:$CW$56,MATCH(AK$93,$A$5:$A$56,0),100),$B60:$CW60,"="&amp;"x",$B$3:$CW$3,"="&amp;"Y"),0)</f>
        <v>60</v>
      </c>
      <c r="AL95">
        <f ca="1">IFERROR(SUMIFS(INDEX($B$5:$CW$56,MATCH(AL$93,$A$5:$A$56,0),1):INDEX($B$5:$CW$56,MATCH(AL$93,$A$5:$A$56,0),100),$B60:$CW60,"="&amp;"x",$B$3:$CW$3,"="&amp;"Y"),0)</f>
        <v>60</v>
      </c>
      <c r="AM95">
        <f ca="1">IFERROR(SUMIFS(INDEX($B$5:$CW$56,MATCH(AM$93,$A$5:$A$56,0),1):INDEX($B$5:$CW$56,MATCH(AM$93,$A$5:$A$56,0),100),$B60:$CW60,"="&amp;"x",$B$3:$CW$3,"="&amp;"Y"),0)</f>
        <v>60</v>
      </c>
      <c r="AN95">
        <f ca="1">IFERROR(SUMIFS(INDEX($B$5:$CW$56,MATCH(AN$93,$A$5:$A$56,0),1):INDEX($B$5:$CW$56,MATCH(AN$93,$A$5:$A$56,0),100),$B60:$CW60,"="&amp;"x",$B$3:$CW$3,"="&amp;"Y"),0)</f>
        <v>60</v>
      </c>
      <c r="AO95">
        <f ca="1">IFERROR(SUMIFS(INDEX($B$5:$CW$56,MATCH(AO$93,$A$5:$A$56,0),1):INDEX($B$5:$CW$56,MATCH(AO$93,$A$5:$A$56,0),100),$B60:$CW60,"="&amp;"x",$B$3:$CW$3,"="&amp;"Y"),0)</f>
        <v>60</v>
      </c>
      <c r="AP95">
        <f ca="1">IFERROR(SUMIFS(INDEX($B$5:$CW$56,MATCH(AP$93,$A$5:$A$56,0),1):INDEX($B$5:$CW$56,MATCH(AP$93,$A$5:$A$56,0),100),$B60:$CW60,"="&amp;"x",$B$3:$CW$3,"="&amp;"Y"),0)</f>
        <v>60</v>
      </c>
      <c r="AQ95">
        <f ca="1">IFERROR(SUMIFS(INDEX($B$5:$CW$56,MATCH(AQ$93,$A$5:$A$56,0),1):INDEX($B$5:$CW$56,MATCH(AQ$93,$A$5:$A$56,0),100),$B60:$CW60,"="&amp;"x",$B$3:$CW$3,"="&amp;"Y"),0)</f>
        <v>60</v>
      </c>
      <c r="AR95">
        <f ca="1">IFERROR(SUMIFS(INDEX($B$5:$CW$56,MATCH(AR$93,$A$5:$A$56,0),1):INDEX($B$5:$CW$56,MATCH(AR$93,$A$5:$A$56,0),100),$B60:$CW60,"="&amp;"x",$B$3:$CW$3,"="&amp;"Y"),0)</f>
        <v>60</v>
      </c>
      <c r="AS95">
        <f ca="1">IFERROR(SUMIFS(INDEX($B$5:$CW$56,MATCH(AS$93,$A$5:$A$56,0),1):INDEX($B$5:$CW$56,MATCH(AS$93,$A$5:$A$56,0),100),$B60:$CW60,"="&amp;"x",$B$3:$CW$3,"="&amp;"Y"),0)</f>
        <v>60</v>
      </c>
      <c r="AT95">
        <f ca="1">IFERROR(SUMIFS(INDEX($B$5:$CW$56,MATCH(AT$93,$A$5:$A$56,0),1):INDEX($B$5:$CW$56,MATCH(AT$93,$A$5:$A$56,0),100),$B60:$CW60,"="&amp;"x",$B$3:$CW$3,"="&amp;"Y"),0)</f>
        <v>60</v>
      </c>
      <c r="AU95">
        <f ca="1">IFERROR(SUMIFS(INDEX($B$5:$CW$56,MATCH(AU$93,$A$5:$A$56,0),1):INDEX($B$5:$CW$56,MATCH(AU$93,$A$5:$A$56,0),100),$B60:$CW60,"="&amp;"x",$B$3:$CW$3,"="&amp;"Y"),0)</f>
        <v>60</v>
      </c>
      <c r="AV95">
        <f ca="1">IFERROR(SUMIFS(INDEX($B$5:$CW$56,MATCH(AV$93,$A$5:$A$56,0),1):INDEX($B$5:$CW$56,MATCH(AV$93,$A$5:$A$56,0),100),$B60:$CW60,"="&amp;"x",$B$3:$CW$3,"="&amp;"Y"),0)</f>
        <v>60</v>
      </c>
      <c r="AW95">
        <f ca="1">IFERROR(SUMIFS(INDEX($B$5:$CW$56,MATCH(AW$93,$A$5:$A$56,0),1):INDEX($B$5:$CW$56,MATCH(AW$93,$A$5:$A$56,0),100),$B60:$CW60,"="&amp;"x",$B$3:$CW$3,"="&amp;"Y"),0)</f>
        <v>60</v>
      </c>
      <c r="AX95">
        <f ca="1">IFERROR(SUMIFS(INDEX($B$5:$CW$56,MATCH(AX$93,$A$5:$A$56,0),1):INDEX($B$5:$CW$56,MATCH(AX$93,$A$5:$A$56,0),100),$B60:$CW60,"="&amp;"x",$B$3:$CW$3,"="&amp;"Y"),0)</f>
        <v>60</v>
      </c>
      <c r="AY95">
        <f ca="1">IFERROR(SUMIFS(INDEX($B$5:$CW$56,MATCH(AY$93,$A$5:$A$56,0),1):INDEX($B$5:$CW$56,MATCH(AY$93,$A$5:$A$56,0),100),$B60:$CW60,"="&amp;"x",$B$3:$CW$3,"="&amp;"Y"),0)</f>
        <v>60</v>
      </c>
      <c r="AZ95">
        <f ca="1">IFERROR(SUMIFS(INDEX($B$5:$CW$56,MATCH(AZ$93,$A$5:$A$56,0),1):INDEX($B$5:$CW$56,MATCH(AZ$93,$A$5:$A$56,0),100),$B60:$CW60,"="&amp;"x",$B$3:$CW$3,"="&amp;"Y"),0)</f>
        <v>60</v>
      </c>
      <c r="BA95">
        <f ca="1">IFERROR(SUMIFS(INDEX($B$5:$CW$56,MATCH(BA$93,$A$5:$A$56,0),1):INDEX($B$5:$CW$56,MATCH(BA$93,$A$5:$A$56,0),100),$B60:$CW60,"="&amp;"x",$B$3:$CW$3,"="&amp;"Y"),0)</f>
        <v>60</v>
      </c>
      <c r="BC95">
        <f t="shared" ref="BC95:BC109" ca="1" si="4">AVERAGE(B95:BA95)</f>
        <v>60</v>
      </c>
    </row>
    <row r="96" spans="1:55" x14ac:dyDescent="0.35">
      <c r="A96" s="2" t="str" cm="1">
        <f t="array" ref="A96">INDEX('Data Validation (Hide)'!$B$2:$B$16,ROW(A3),1)</f>
        <v>8 Group Session</v>
      </c>
      <c r="B96">
        <f ca="1">IFERROR(SUMIFS(INDEX($B$5:$CW$56,MATCH(B$93,$A$5:$A$56,0),1):INDEX($B$5:$CW$56,MATCH(B$93,$A$5:$A$56,0),100),$B61:$CW61,"="&amp;"x",$B$3:$CW$3,"="&amp;"Y"),0)</f>
        <v>60</v>
      </c>
      <c r="C96">
        <f ca="1">IFERROR(SUMIFS(INDEX($B$5:$CW$56,MATCH(C$93,$A$5:$A$56,0),1):INDEX($B$5:$CW$56,MATCH(C$93,$A$5:$A$56,0),100),$B61:$CW61,"="&amp;"x",$B$3:$CW$3,"="&amp;"Y"),0)</f>
        <v>60</v>
      </c>
      <c r="D96">
        <f ca="1">IFERROR(SUMIFS(INDEX($B$5:$CW$56,MATCH(D$93,$A$5:$A$56,0),1):INDEX($B$5:$CW$56,MATCH(D$93,$A$5:$A$56,0),100),$B61:$CW61,"="&amp;"x",$B$3:$CW$3,"="&amp;"Y"),0)</f>
        <v>60</v>
      </c>
      <c r="E96">
        <f ca="1">IFERROR(SUMIFS(INDEX($B$5:$CW$56,MATCH(E$93,$A$5:$A$56,0),1):INDEX($B$5:$CW$56,MATCH(E$93,$A$5:$A$56,0),100),$B61:$CW61,"="&amp;"x",$B$3:$CW$3,"="&amp;"Y"),0)</f>
        <v>60</v>
      </c>
      <c r="F96">
        <f ca="1">IFERROR(SUMIFS(INDEX($B$5:$CW$56,MATCH(F$93,$A$5:$A$56,0),1):INDEX($B$5:$CW$56,MATCH(F$93,$A$5:$A$56,0),100),$B61:$CW61,"="&amp;"x",$B$3:$CW$3,"="&amp;"Y"),0)</f>
        <v>60</v>
      </c>
      <c r="G96">
        <f ca="1">IFERROR(SUMIFS(INDEX($B$5:$CW$56,MATCH(G$93,$A$5:$A$56,0),1):INDEX($B$5:$CW$56,MATCH(G$93,$A$5:$A$56,0),100),$B61:$CW61,"="&amp;"x",$B$3:$CW$3,"="&amp;"Y"),0)</f>
        <v>60</v>
      </c>
      <c r="H96">
        <f ca="1">IFERROR(SUMIFS(INDEX($B$5:$CW$56,MATCH(H$93,$A$5:$A$56,0),1):INDEX($B$5:$CW$56,MATCH(H$93,$A$5:$A$56,0),100),$B61:$CW61,"="&amp;"x",$B$3:$CW$3,"="&amp;"Y"),0)</f>
        <v>60</v>
      </c>
      <c r="I96">
        <f ca="1">IFERROR(SUMIFS(INDEX($B$5:$CW$56,MATCH(I$93,$A$5:$A$56,0),1):INDEX($B$5:$CW$56,MATCH(I$93,$A$5:$A$56,0),100),$B61:$CW61,"="&amp;"x",$B$3:$CW$3,"="&amp;"Y"),0)</f>
        <v>60</v>
      </c>
      <c r="J96">
        <f ca="1">IFERROR(SUMIFS(INDEX($B$5:$CW$56,MATCH(J$93,$A$5:$A$56,0),1):INDEX($B$5:$CW$56,MATCH(J$93,$A$5:$A$56,0),100),$B61:$CW61,"="&amp;"x",$B$3:$CW$3,"="&amp;"Y"),0)</f>
        <v>60</v>
      </c>
      <c r="K96">
        <f ca="1">IFERROR(SUMIFS(INDEX($B$5:$CW$56,MATCH(K$93,$A$5:$A$56,0),1):INDEX($B$5:$CW$56,MATCH(K$93,$A$5:$A$56,0),100),$B61:$CW61,"="&amp;"x",$B$3:$CW$3,"="&amp;"Y"),0)</f>
        <v>60</v>
      </c>
      <c r="L96">
        <f ca="1">IFERROR(SUMIFS(INDEX($B$5:$CW$56,MATCH(L$93,$A$5:$A$56,0),1):INDEX($B$5:$CW$56,MATCH(L$93,$A$5:$A$56,0),100),$B61:$CW61,"="&amp;"x",$B$3:$CW$3,"="&amp;"Y"),0)</f>
        <v>60</v>
      </c>
      <c r="M96">
        <f ca="1">IFERROR(SUMIFS(INDEX($B$5:$CW$56,MATCH(M$93,$A$5:$A$56,0),1):INDEX($B$5:$CW$56,MATCH(M$93,$A$5:$A$56,0),100),$B61:$CW61,"="&amp;"x",$B$3:$CW$3,"="&amp;"Y"),0)</f>
        <v>60</v>
      </c>
      <c r="N96">
        <f ca="1">IFERROR(SUMIFS(INDEX($B$5:$CW$56,MATCH(N$93,$A$5:$A$56,0),1):INDEX($B$5:$CW$56,MATCH(N$93,$A$5:$A$56,0),100),$B61:$CW61,"="&amp;"x",$B$3:$CW$3,"="&amp;"Y"),0)</f>
        <v>60</v>
      </c>
      <c r="O96">
        <f ca="1">IFERROR(SUMIFS(INDEX($B$5:$CW$56,MATCH(O$93,$A$5:$A$56,0),1):INDEX($B$5:$CW$56,MATCH(O$93,$A$5:$A$56,0),100),$B61:$CW61,"="&amp;"x",$B$3:$CW$3,"="&amp;"Y"),0)</f>
        <v>60</v>
      </c>
      <c r="P96">
        <f ca="1">IFERROR(SUMIFS(INDEX($B$5:$CW$56,MATCH(P$93,$A$5:$A$56,0),1):INDEX($B$5:$CW$56,MATCH(P$93,$A$5:$A$56,0),100),$B61:$CW61,"="&amp;"x",$B$3:$CW$3,"="&amp;"Y"),0)</f>
        <v>60</v>
      </c>
      <c r="Q96">
        <f ca="1">IFERROR(SUMIFS(INDEX($B$5:$CW$56,MATCH(Q$93,$A$5:$A$56,0),1):INDEX($B$5:$CW$56,MATCH(Q$93,$A$5:$A$56,0),100),$B61:$CW61,"="&amp;"x",$B$3:$CW$3,"="&amp;"Y"),0)</f>
        <v>60</v>
      </c>
      <c r="R96">
        <f ca="1">IFERROR(SUMIFS(INDEX($B$5:$CW$56,MATCH(R$93,$A$5:$A$56,0),1):INDEX($B$5:$CW$56,MATCH(R$93,$A$5:$A$56,0),100),$B61:$CW61,"="&amp;"x",$B$3:$CW$3,"="&amp;"Y"),0)</f>
        <v>60</v>
      </c>
      <c r="S96">
        <f ca="1">IFERROR(SUMIFS(INDEX($B$5:$CW$56,MATCH(S$93,$A$5:$A$56,0),1):INDEX($B$5:$CW$56,MATCH(S$93,$A$5:$A$56,0),100),$B61:$CW61,"="&amp;"x",$B$3:$CW$3,"="&amp;"Y"),0)</f>
        <v>60</v>
      </c>
      <c r="T96">
        <f ca="1">IFERROR(SUMIFS(INDEX($B$5:$CW$56,MATCH(T$93,$A$5:$A$56,0),1):INDEX($B$5:$CW$56,MATCH(T$93,$A$5:$A$56,0),100),$B61:$CW61,"="&amp;"x",$B$3:$CW$3,"="&amp;"Y"),0)</f>
        <v>60</v>
      </c>
      <c r="U96">
        <f ca="1">IFERROR(SUMIFS(INDEX($B$5:$CW$56,MATCH(U$93,$A$5:$A$56,0),1):INDEX($B$5:$CW$56,MATCH(U$93,$A$5:$A$56,0),100),$B61:$CW61,"="&amp;"x",$B$3:$CW$3,"="&amp;"Y"),0)</f>
        <v>60</v>
      </c>
      <c r="V96">
        <f ca="1">IFERROR(SUMIFS(INDEX($B$5:$CW$56,MATCH(V$93,$A$5:$A$56,0),1):INDEX($B$5:$CW$56,MATCH(V$93,$A$5:$A$56,0),100),$B61:$CW61,"="&amp;"x",$B$3:$CW$3,"="&amp;"Y"),0)</f>
        <v>60</v>
      </c>
      <c r="W96">
        <f ca="1">IFERROR(SUMIFS(INDEX($B$5:$CW$56,MATCH(W$93,$A$5:$A$56,0),1):INDEX($B$5:$CW$56,MATCH(W$93,$A$5:$A$56,0),100),$B61:$CW61,"="&amp;"x",$B$3:$CW$3,"="&amp;"Y"),0)</f>
        <v>60</v>
      </c>
      <c r="X96">
        <f ca="1">IFERROR(SUMIFS(INDEX($B$5:$CW$56,MATCH(X$93,$A$5:$A$56,0),1):INDEX($B$5:$CW$56,MATCH(X$93,$A$5:$A$56,0),100),$B61:$CW61,"="&amp;"x",$B$3:$CW$3,"="&amp;"Y"),0)</f>
        <v>60</v>
      </c>
      <c r="Y96">
        <f ca="1">IFERROR(SUMIFS(INDEX($B$5:$CW$56,MATCH(Y$93,$A$5:$A$56,0),1):INDEX($B$5:$CW$56,MATCH(Y$93,$A$5:$A$56,0),100),$B61:$CW61,"="&amp;"x",$B$3:$CW$3,"="&amp;"Y"),0)</f>
        <v>60</v>
      </c>
      <c r="Z96">
        <f ca="1">IFERROR(SUMIFS(INDEX($B$5:$CW$56,MATCH(Z$93,$A$5:$A$56,0),1):INDEX($B$5:$CW$56,MATCH(Z$93,$A$5:$A$56,0),100),$B61:$CW61,"="&amp;"x",$B$3:$CW$3,"="&amp;"Y"),0)</f>
        <v>60</v>
      </c>
      <c r="AA96">
        <f ca="1">IFERROR(SUMIFS(INDEX($B$5:$CW$56,MATCH(AA$93,$A$5:$A$56,0),1):INDEX($B$5:$CW$56,MATCH(AA$93,$A$5:$A$56,0),100),$B61:$CW61,"="&amp;"x",$B$3:$CW$3,"="&amp;"Y"),0)</f>
        <v>60</v>
      </c>
      <c r="AB96">
        <f ca="1">IFERROR(SUMIFS(INDEX($B$5:$CW$56,MATCH(AB$93,$A$5:$A$56,0),1):INDEX($B$5:$CW$56,MATCH(AB$93,$A$5:$A$56,0),100),$B61:$CW61,"="&amp;"x",$B$3:$CW$3,"="&amp;"Y"),0)</f>
        <v>60</v>
      </c>
      <c r="AC96">
        <f ca="1">IFERROR(SUMIFS(INDEX($B$5:$CW$56,MATCH(AC$93,$A$5:$A$56,0),1):INDEX($B$5:$CW$56,MATCH(AC$93,$A$5:$A$56,0),100),$B61:$CW61,"="&amp;"x",$B$3:$CW$3,"="&amp;"Y"),0)</f>
        <v>60</v>
      </c>
      <c r="AD96">
        <f ca="1">IFERROR(SUMIFS(INDEX($B$5:$CW$56,MATCH(AD$93,$A$5:$A$56,0),1):INDEX($B$5:$CW$56,MATCH(AD$93,$A$5:$A$56,0),100),$B61:$CW61,"="&amp;"x",$B$3:$CW$3,"="&amp;"Y"),0)</f>
        <v>60</v>
      </c>
      <c r="AE96">
        <f ca="1">IFERROR(SUMIFS(INDEX($B$5:$CW$56,MATCH(AE$93,$A$5:$A$56,0),1):INDEX($B$5:$CW$56,MATCH(AE$93,$A$5:$A$56,0),100),$B61:$CW61,"="&amp;"x",$B$3:$CW$3,"="&amp;"Y"),0)</f>
        <v>60</v>
      </c>
      <c r="AF96">
        <f ca="1">IFERROR(SUMIFS(INDEX($B$5:$CW$56,MATCH(AF$93,$A$5:$A$56,0),1):INDEX($B$5:$CW$56,MATCH(AF$93,$A$5:$A$56,0),100),$B61:$CW61,"="&amp;"x",$B$3:$CW$3,"="&amp;"Y"),0)</f>
        <v>60</v>
      </c>
      <c r="AG96">
        <f ca="1">IFERROR(SUMIFS(INDEX($B$5:$CW$56,MATCH(AG$93,$A$5:$A$56,0),1):INDEX($B$5:$CW$56,MATCH(AG$93,$A$5:$A$56,0),100),$B61:$CW61,"="&amp;"x",$B$3:$CW$3,"="&amp;"Y"),0)</f>
        <v>60</v>
      </c>
      <c r="AH96">
        <f ca="1">IFERROR(SUMIFS(INDEX($B$5:$CW$56,MATCH(AH$93,$A$5:$A$56,0),1):INDEX($B$5:$CW$56,MATCH(AH$93,$A$5:$A$56,0),100),$B61:$CW61,"="&amp;"x",$B$3:$CW$3,"="&amp;"Y"),0)</f>
        <v>60</v>
      </c>
      <c r="AI96">
        <f ca="1">IFERROR(SUMIFS(INDEX($B$5:$CW$56,MATCH(AI$93,$A$5:$A$56,0),1):INDEX($B$5:$CW$56,MATCH(AI$93,$A$5:$A$56,0),100),$B61:$CW61,"="&amp;"x",$B$3:$CW$3,"="&amp;"Y"),0)</f>
        <v>60</v>
      </c>
      <c r="AJ96">
        <f ca="1">IFERROR(SUMIFS(INDEX($B$5:$CW$56,MATCH(AJ$93,$A$5:$A$56,0),1):INDEX($B$5:$CW$56,MATCH(AJ$93,$A$5:$A$56,0),100),$B61:$CW61,"="&amp;"x",$B$3:$CW$3,"="&amp;"Y"),0)</f>
        <v>60</v>
      </c>
      <c r="AK96">
        <f ca="1">IFERROR(SUMIFS(INDEX($B$5:$CW$56,MATCH(AK$93,$A$5:$A$56,0),1):INDEX($B$5:$CW$56,MATCH(AK$93,$A$5:$A$56,0),100),$B61:$CW61,"="&amp;"x",$B$3:$CW$3,"="&amp;"Y"),0)</f>
        <v>60</v>
      </c>
      <c r="AL96">
        <f ca="1">IFERROR(SUMIFS(INDEX($B$5:$CW$56,MATCH(AL$93,$A$5:$A$56,0),1):INDEX($B$5:$CW$56,MATCH(AL$93,$A$5:$A$56,0),100),$B61:$CW61,"="&amp;"x",$B$3:$CW$3,"="&amp;"Y"),0)</f>
        <v>60</v>
      </c>
      <c r="AM96">
        <f ca="1">IFERROR(SUMIFS(INDEX($B$5:$CW$56,MATCH(AM$93,$A$5:$A$56,0),1):INDEX($B$5:$CW$56,MATCH(AM$93,$A$5:$A$56,0),100),$B61:$CW61,"="&amp;"x",$B$3:$CW$3,"="&amp;"Y"),0)</f>
        <v>60</v>
      </c>
      <c r="AN96">
        <f ca="1">IFERROR(SUMIFS(INDEX($B$5:$CW$56,MATCH(AN$93,$A$5:$A$56,0),1):INDEX($B$5:$CW$56,MATCH(AN$93,$A$5:$A$56,0),100),$B61:$CW61,"="&amp;"x",$B$3:$CW$3,"="&amp;"Y"),0)</f>
        <v>60</v>
      </c>
      <c r="AO96">
        <f ca="1">IFERROR(SUMIFS(INDEX($B$5:$CW$56,MATCH(AO$93,$A$5:$A$56,0),1):INDEX($B$5:$CW$56,MATCH(AO$93,$A$5:$A$56,0),100),$B61:$CW61,"="&amp;"x",$B$3:$CW$3,"="&amp;"Y"),0)</f>
        <v>60</v>
      </c>
      <c r="AP96">
        <f ca="1">IFERROR(SUMIFS(INDEX($B$5:$CW$56,MATCH(AP$93,$A$5:$A$56,0),1):INDEX($B$5:$CW$56,MATCH(AP$93,$A$5:$A$56,0),100),$B61:$CW61,"="&amp;"x",$B$3:$CW$3,"="&amp;"Y"),0)</f>
        <v>60</v>
      </c>
      <c r="AQ96">
        <f ca="1">IFERROR(SUMIFS(INDEX($B$5:$CW$56,MATCH(AQ$93,$A$5:$A$56,0),1):INDEX($B$5:$CW$56,MATCH(AQ$93,$A$5:$A$56,0),100),$B61:$CW61,"="&amp;"x",$B$3:$CW$3,"="&amp;"Y"),0)</f>
        <v>60</v>
      </c>
      <c r="AR96">
        <f ca="1">IFERROR(SUMIFS(INDEX($B$5:$CW$56,MATCH(AR$93,$A$5:$A$56,0),1):INDEX($B$5:$CW$56,MATCH(AR$93,$A$5:$A$56,0),100),$B61:$CW61,"="&amp;"x",$B$3:$CW$3,"="&amp;"Y"),0)</f>
        <v>60</v>
      </c>
      <c r="AS96">
        <f ca="1">IFERROR(SUMIFS(INDEX($B$5:$CW$56,MATCH(AS$93,$A$5:$A$56,0),1):INDEX($B$5:$CW$56,MATCH(AS$93,$A$5:$A$56,0),100),$B61:$CW61,"="&amp;"x",$B$3:$CW$3,"="&amp;"Y"),0)</f>
        <v>60</v>
      </c>
      <c r="AT96">
        <f ca="1">IFERROR(SUMIFS(INDEX($B$5:$CW$56,MATCH(AT$93,$A$5:$A$56,0),1):INDEX($B$5:$CW$56,MATCH(AT$93,$A$5:$A$56,0),100),$B61:$CW61,"="&amp;"x",$B$3:$CW$3,"="&amp;"Y"),0)</f>
        <v>60</v>
      </c>
      <c r="AU96">
        <f ca="1">IFERROR(SUMIFS(INDEX($B$5:$CW$56,MATCH(AU$93,$A$5:$A$56,0),1):INDEX($B$5:$CW$56,MATCH(AU$93,$A$5:$A$56,0),100),$B61:$CW61,"="&amp;"x",$B$3:$CW$3,"="&amp;"Y"),0)</f>
        <v>60</v>
      </c>
      <c r="AV96">
        <f ca="1">IFERROR(SUMIFS(INDEX($B$5:$CW$56,MATCH(AV$93,$A$5:$A$56,0),1):INDEX($B$5:$CW$56,MATCH(AV$93,$A$5:$A$56,0),100),$B61:$CW61,"="&amp;"x",$B$3:$CW$3,"="&amp;"Y"),0)</f>
        <v>60</v>
      </c>
      <c r="AW96">
        <f ca="1">IFERROR(SUMIFS(INDEX($B$5:$CW$56,MATCH(AW$93,$A$5:$A$56,0),1):INDEX($B$5:$CW$56,MATCH(AW$93,$A$5:$A$56,0),100),$B61:$CW61,"="&amp;"x",$B$3:$CW$3,"="&amp;"Y"),0)</f>
        <v>60</v>
      </c>
      <c r="AX96">
        <f ca="1">IFERROR(SUMIFS(INDEX($B$5:$CW$56,MATCH(AX$93,$A$5:$A$56,0),1):INDEX($B$5:$CW$56,MATCH(AX$93,$A$5:$A$56,0),100),$B61:$CW61,"="&amp;"x",$B$3:$CW$3,"="&amp;"Y"),0)</f>
        <v>60</v>
      </c>
      <c r="AY96">
        <f ca="1">IFERROR(SUMIFS(INDEX($B$5:$CW$56,MATCH(AY$93,$A$5:$A$56,0),1):INDEX($B$5:$CW$56,MATCH(AY$93,$A$5:$A$56,0),100),$B61:$CW61,"="&amp;"x",$B$3:$CW$3,"="&amp;"Y"),0)</f>
        <v>60</v>
      </c>
      <c r="AZ96">
        <f ca="1">IFERROR(SUMIFS(INDEX($B$5:$CW$56,MATCH(AZ$93,$A$5:$A$56,0),1):INDEX($B$5:$CW$56,MATCH(AZ$93,$A$5:$A$56,0),100),$B61:$CW61,"="&amp;"x",$B$3:$CW$3,"="&amp;"Y"),0)</f>
        <v>60</v>
      </c>
      <c r="BA96">
        <f ca="1">IFERROR(SUMIFS(INDEX($B$5:$CW$56,MATCH(BA$93,$A$5:$A$56,0),1):INDEX($B$5:$CW$56,MATCH(BA$93,$A$5:$A$56,0),100),$B61:$CW61,"="&amp;"x",$B$3:$CW$3,"="&amp;"Y"),0)</f>
        <v>60</v>
      </c>
      <c r="BC96">
        <f t="shared" ca="1" si="4"/>
        <v>60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180</v>
      </c>
      <c r="C109">
        <f t="shared" ref="C109:BA109" ca="1" si="5">SUM(C94:C108)</f>
        <v>180</v>
      </c>
      <c r="D109">
        <f t="shared" ca="1" si="5"/>
        <v>180</v>
      </c>
      <c r="E109">
        <f t="shared" ca="1" si="5"/>
        <v>180</v>
      </c>
      <c r="F109">
        <f t="shared" ca="1" si="5"/>
        <v>180</v>
      </c>
      <c r="G109">
        <f t="shared" ca="1" si="5"/>
        <v>180</v>
      </c>
      <c r="H109">
        <f t="shared" ca="1" si="5"/>
        <v>180</v>
      </c>
      <c r="I109">
        <f t="shared" ca="1" si="5"/>
        <v>180</v>
      </c>
      <c r="J109">
        <f t="shared" ca="1" si="5"/>
        <v>180</v>
      </c>
      <c r="K109">
        <f t="shared" ca="1" si="5"/>
        <v>180</v>
      </c>
      <c r="L109">
        <f t="shared" ca="1" si="5"/>
        <v>180</v>
      </c>
      <c r="M109">
        <f t="shared" ca="1" si="5"/>
        <v>180</v>
      </c>
      <c r="N109">
        <f t="shared" ca="1" si="5"/>
        <v>180</v>
      </c>
      <c r="O109">
        <f t="shared" ca="1" si="5"/>
        <v>180</v>
      </c>
      <c r="P109">
        <f t="shared" ca="1" si="5"/>
        <v>180</v>
      </c>
      <c r="Q109">
        <f t="shared" ca="1" si="5"/>
        <v>180</v>
      </c>
      <c r="R109">
        <f t="shared" ca="1" si="5"/>
        <v>180</v>
      </c>
      <c r="S109">
        <f t="shared" ca="1" si="5"/>
        <v>180</v>
      </c>
      <c r="T109">
        <f t="shared" ca="1" si="5"/>
        <v>180</v>
      </c>
      <c r="U109">
        <f t="shared" ca="1" si="5"/>
        <v>180</v>
      </c>
      <c r="V109">
        <f t="shared" ca="1" si="5"/>
        <v>180</v>
      </c>
      <c r="W109">
        <f t="shared" ca="1" si="5"/>
        <v>180</v>
      </c>
      <c r="X109">
        <f t="shared" ca="1" si="5"/>
        <v>180</v>
      </c>
      <c r="Y109">
        <f t="shared" ca="1" si="5"/>
        <v>180</v>
      </c>
      <c r="Z109">
        <f t="shared" ca="1" si="5"/>
        <v>180</v>
      </c>
      <c r="AA109">
        <f t="shared" ca="1" si="5"/>
        <v>180</v>
      </c>
      <c r="AB109">
        <f t="shared" ca="1" si="5"/>
        <v>180</v>
      </c>
      <c r="AC109">
        <f t="shared" ca="1" si="5"/>
        <v>180</v>
      </c>
      <c r="AD109">
        <f t="shared" ca="1" si="5"/>
        <v>180</v>
      </c>
      <c r="AE109">
        <f t="shared" ca="1" si="5"/>
        <v>180</v>
      </c>
      <c r="AF109">
        <f t="shared" ca="1" si="5"/>
        <v>180</v>
      </c>
      <c r="AG109">
        <f t="shared" ca="1" si="5"/>
        <v>180</v>
      </c>
      <c r="AH109">
        <f t="shared" ca="1" si="5"/>
        <v>180</v>
      </c>
      <c r="AI109">
        <f t="shared" ca="1" si="5"/>
        <v>180</v>
      </c>
      <c r="AJ109">
        <f t="shared" ca="1" si="5"/>
        <v>180</v>
      </c>
      <c r="AK109">
        <f t="shared" ca="1" si="5"/>
        <v>180</v>
      </c>
      <c r="AL109">
        <f t="shared" ca="1" si="5"/>
        <v>180</v>
      </c>
      <c r="AM109">
        <f t="shared" ca="1" si="5"/>
        <v>180</v>
      </c>
      <c r="AN109">
        <f t="shared" ca="1" si="5"/>
        <v>180</v>
      </c>
      <c r="AO109">
        <f t="shared" ca="1" si="5"/>
        <v>180</v>
      </c>
      <c r="AP109">
        <f t="shared" ca="1" si="5"/>
        <v>180</v>
      </c>
      <c r="AQ109">
        <f t="shared" ca="1" si="5"/>
        <v>180</v>
      </c>
      <c r="AR109">
        <f t="shared" ca="1" si="5"/>
        <v>180</v>
      </c>
      <c r="AS109">
        <f t="shared" ca="1" si="5"/>
        <v>180</v>
      </c>
      <c r="AT109">
        <f t="shared" ca="1" si="5"/>
        <v>180</v>
      </c>
      <c r="AU109">
        <f t="shared" ca="1" si="5"/>
        <v>180</v>
      </c>
      <c r="AV109">
        <f t="shared" ca="1" si="5"/>
        <v>180</v>
      </c>
      <c r="AW109">
        <f t="shared" ca="1" si="5"/>
        <v>180</v>
      </c>
      <c r="AX109">
        <f t="shared" ca="1" si="5"/>
        <v>180</v>
      </c>
      <c r="AY109">
        <f t="shared" ca="1" si="5"/>
        <v>180</v>
      </c>
      <c r="AZ109">
        <f t="shared" ca="1" si="5"/>
        <v>180</v>
      </c>
      <c r="BA109">
        <f t="shared" ca="1" si="5"/>
        <v>180</v>
      </c>
      <c r="BC109">
        <f t="shared" ca="1" si="4"/>
        <v>180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60</v>
      </c>
      <c r="C112">
        <f t="shared" ca="1" si="6"/>
        <v>60</v>
      </c>
      <c r="D112">
        <f t="shared" ca="1" si="6"/>
        <v>60</v>
      </c>
      <c r="E112">
        <f t="shared" ca="1" si="6"/>
        <v>60</v>
      </c>
      <c r="F112">
        <f t="shared" ca="1" si="6"/>
        <v>60</v>
      </c>
      <c r="G112">
        <f t="shared" ca="1" si="6"/>
        <v>60</v>
      </c>
      <c r="H112">
        <f t="shared" ca="1" si="6"/>
        <v>60</v>
      </c>
      <c r="I112">
        <f t="shared" ca="1" si="6"/>
        <v>60</v>
      </c>
      <c r="J112">
        <f t="shared" ca="1" si="6"/>
        <v>60</v>
      </c>
      <c r="K112">
        <f t="shared" ca="1" si="6"/>
        <v>60</v>
      </c>
      <c r="L112">
        <f t="shared" ca="1" si="6"/>
        <v>60</v>
      </c>
      <c r="M112">
        <f t="shared" ca="1" si="6"/>
        <v>60</v>
      </c>
      <c r="N112">
        <f t="shared" ca="1" si="6"/>
        <v>60</v>
      </c>
      <c r="O112">
        <f t="shared" ca="1" si="6"/>
        <v>60</v>
      </c>
      <c r="P112">
        <f t="shared" ca="1" si="6"/>
        <v>60</v>
      </c>
      <c r="Q112">
        <f t="shared" ca="1" si="6"/>
        <v>60</v>
      </c>
      <c r="R112">
        <f t="shared" ca="1" si="6"/>
        <v>60</v>
      </c>
      <c r="S112">
        <f t="shared" ca="1" si="6"/>
        <v>60</v>
      </c>
      <c r="T112">
        <f t="shared" ca="1" si="6"/>
        <v>60</v>
      </c>
      <c r="U112">
        <f t="shared" ca="1" si="6"/>
        <v>60</v>
      </c>
      <c r="V112">
        <f t="shared" ca="1" si="6"/>
        <v>60</v>
      </c>
      <c r="W112">
        <f t="shared" ca="1" si="6"/>
        <v>60</v>
      </c>
      <c r="X112">
        <f t="shared" ca="1" si="6"/>
        <v>60</v>
      </c>
      <c r="Y112">
        <f t="shared" ca="1" si="6"/>
        <v>60</v>
      </c>
      <c r="Z112">
        <f t="shared" ca="1" si="6"/>
        <v>60</v>
      </c>
      <c r="AA112">
        <f t="shared" ca="1" si="6"/>
        <v>60</v>
      </c>
      <c r="AB112">
        <f t="shared" ca="1" si="6"/>
        <v>60</v>
      </c>
      <c r="AC112">
        <f t="shared" ca="1" si="6"/>
        <v>60</v>
      </c>
      <c r="AD112">
        <f t="shared" ca="1" si="6"/>
        <v>60</v>
      </c>
      <c r="AE112">
        <f t="shared" ca="1" si="6"/>
        <v>60</v>
      </c>
      <c r="AF112">
        <f t="shared" ca="1" si="6"/>
        <v>60</v>
      </c>
      <c r="AG112">
        <f t="shared" ca="1" si="6"/>
        <v>60</v>
      </c>
      <c r="AH112">
        <f t="shared" ref="AH112:BA112" ca="1" si="7">SUM(AH76,AH94)</f>
        <v>60</v>
      </c>
      <c r="AI112">
        <f t="shared" ca="1" si="7"/>
        <v>60</v>
      </c>
      <c r="AJ112">
        <f t="shared" ca="1" si="7"/>
        <v>60</v>
      </c>
      <c r="AK112">
        <f t="shared" ca="1" si="7"/>
        <v>60</v>
      </c>
      <c r="AL112">
        <f t="shared" ca="1" si="7"/>
        <v>60</v>
      </c>
      <c r="AM112">
        <f t="shared" ca="1" si="7"/>
        <v>60</v>
      </c>
      <c r="AN112">
        <f t="shared" ca="1" si="7"/>
        <v>60</v>
      </c>
      <c r="AO112">
        <f t="shared" ca="1" si="7"/>
        <v>60</v>
      </c>
      <c r="AP112">
        <f t="shared" ca="1" si="7"/>
        <v>60</v>
      </c>
      <c r="AQ112">
        <f t="shared" ca="1" si="7"/>
        <v>60</v>
      </c>
      <c r="AR112">
        <f t="shared" ca="1" si="7"/>
        <v>60</v>
      </c>
      <c r="AS112">
        <f t="shared" ca="1" si="7"/>
        <v>60</v>
      </c>
      <c r="AT112">
        <f t="shared" ca="1" si="7"/>
        <v>60</v>
      </c>
      <c r="AU112">
        <f t="shared" ca="1" si="7"/>
        <v>60</v>
      </c>
      <c r="AV112">
        <f t="shared" ca="1" si="7"/>
        <v>60</v>
      </c>
      <c r="AW112">
        <f t="shared" ca="1" si="7"/>
        <v>60</v>
      </c>
      <c r="AX112">
        <f t="shared" ca="1" si="7"/>
        <v>60</v>
      </c>
      <c r="AY112">
        <f t="shared" ca="1" si="7"/>
        <v>60</v>
      </c>
      <c r="AZ112">
        <f t="shared" ca="1" si="7"/>
        <v>60</v>
      </c>
      <c r="BA112">
        <f t="shared" ca="1" si="7"/>
        <v>60</v>
      </c>
      <c r="BC112">
        <f ca="1">AVERAGE(B112:BA112)</f>
        <v>60</v>
      </c>
    </row>
    <row r="113" spans="1:55" x14ac:dyDescent="0.35">
      <c r="A113" s="2" t="str" cm="1">
        <f t="array" ref="A113">INDEX('Data Validation (Hide)'!$B$2:$B$16,ROW(A2),1)</f>
        <v>40 Group Session</v>
      </c>
      <c r="B113">
        <f t="shared" ref="B113:AG113" ca="1" si="8">SUM(B77,B95)</f>
        <v>60</v>
      </c>
      <c r="C113">
        <f t="shared" ca="1" si="8"/>
        <v>60</v>
      </c>
      <c r="D113">
        <f t="shared" ca="1" si="8"/>
        <v>60</v>
      </c>
      <c r="E113">
        <f t="shared" ca="1" si="8"/>
        <v>60</v>
      </c>
      <c r="F113">
        <f t="shared" ca="1" si="8"/>
        <v>60</v>
      </c>
      <c r="G113">
        <f t="shared" ca="1" si="8"/>
        <v>60</v>
      </c>
      <c r="H113">
        <f t="shared" ca="1" si="8"/>
        <v>60</v>
      </c>
      <c r="I113">
        <f t="shared" ca="1" si="8"/>
        <v>60</v>
      </c>
      <c r="J113">
        <f t="shared" ca="1" si="8"/>
        <v>60</v>
      </c>
      <c r="K113">
        <f t="shared" ca="1" si="8"/>
        <v>60</v>
      </c>
      <c r="L113">
        <f t="shared" ca="1" si="8"/>
        <v>60</v>
      </c>
      <c r="M113">
        <f t="shared" ca="1" si="8"/>
        <v>60</v>
      </c>
      <c r="N113">
        <f t="shared" ca="1" si="8"/>
        <v>60</v>
      </c>
      <c r="O113">
        <f t="shared" ca="1" si="8"/>
        <v>60</v>
      </c>
      <c r="P113">
        <f t="shared" ca="1" si="8"/>
        <v>60</v>
      </c>
      <c r="Q113">
        <f t="shared" ca="1" si="8"/>
        <v>60</v>
      </c>
      <c r="R113">
        <f t="shared" ca="1" si="8"/>
        <v>60</v>
      </c>
      <c r="S113">
        <f t="shared" ca="1" si="8"/>
        <v>60</v>
      </c>
      <c r="T113">
        <f t="shared" ca="1" si="8"/>
        <v>60</v>
      </c>
      <c r="U113">
        <f t="shared" ca="1" si="8"/>
        <v>60</v>
      </c>
      <c r="V113">
        <f t="shared" ca="1" si="8"/>
        <v>60</v>
      </c>
      <c r="W113">
        <f t="shared" ca="1" si="8"/>
        <v>60</v>
      </c>
      <c r="X113">
        <f t="shared" ca="1" si="8"/>
        <v>60</v>
      </c>
      <c r="Y113">
        <f t="shared" ca="1" si="8"/>
        <v>60</v>
      </c>
      <c r="Z113">
        <f t="shared" ca="1" si="8"/>
        <v>60</v>
      </c>
      <c r="AA113">
        <f t="shared" ca="1" si="8"/>
        <v>60</v>
      </c>
      <c r="AB113">
        <f t="shared" ca="1" si="8"/>
        <v>60</v>
      </c>
      <c r="AC113">
        <f t="shared" ca="1" si="8"/>
        <v>60</v>
      </c>
      <c r="AD113">
        <f t="shared" ca="1" si="8"/>
        <v>60</v>
      </c>
      <c r="AE113">
        <f t="shared" ca="1" si="8"/>
        <v>60</v>
      </c>
      <c r="AF113">
        <f t="shared" ca="1" si="8"/>
        <v>60</v>
      </c>
      <c r="AG113">
        <f t="shared" ca="1" si="8"/>
        <v>60</v>
      </c>
      <c r="AH113">
        <f t="shared" ref="AH113:BA113" ca="1" si="9">SUM(AH77,AH95)</f>
        <v>60</v>
      </c>
      <c r="AI113">
        <f t="shared" ca="1" si="9"/>
        <v>60</v>
      </c>
      <c r="AJ113">
        <f t="shared" ca="1" si="9"/>
        <v>60</v>
      </c>
      <c r="AK113">
        <f t="shared" ca="1" si="9"/>
        <v>60</v>
      </c>
      <c r="AL113">
        <f t="shared" ca="1" si="9"/>
        <v>60</v>
      </c>
      <c r="AM113">
        <f t="shared" ca="1" si="9"/>
        <v>60</v>
      </c>
      <c r="AN113">
        <f t="shared" ca="1" si="9"/>
        <v>60</v>
      </c>
      <c r="AO113">
        <f t="shared" ca="1" si="9"/>
        <v>60</v>
      </c>
      <c r="AP113">
        <f t="shared" ca="1" si="9"/>
        <v>60</v>
      </c>
      <c r="AQ113">
        <f t="shared" ca="1" si="9"/>
        <v>60</v>
      </c>
      <c r="AR113">
        <f t="shared" ca="1" si="9"/>
        <v>60</v>
      </c>
      <c r="AS113">
        <f t="shared" ca="1" si="9"/>
        <v>60</v>
      </c>
      <c r="AT113">
        <f t="shared" ca="1" si="9"/>
        <v>60</v>
      </c>
      <c r="AU113">
        <f t="shared" ca="1" si="9"/>
        <v>60</v>
      </c>
      <c r="AV113">
        <f t="shared" ca="1" si="9"/>
        <v>60</v>
      </c>
      <c r="AW113">
        <f t="shared" ca="1" si="9"/>
        <v>60</v>
      </c>
      <c r="AX113">
        <f t="shared" ca="1" si="9"/>
        <v>60</v>
      </c>
      <c r="AY113">
        <f t="shared" ca="1" si="9"/>
        <v>60</v>
      </c>
      <c r="AZ113">
        <f t="shared" ca="1" si="9"/>
        <v>60</v>
      </c>
      <c r="BA113">
        <f t="shared" ca="1" si="9"/>
        <v>60</v>
      </c>
      <c r="BC113">
        <f t="shared" ref="BC113:BC127" ca="1" si="10">AVERAGE(B113:BA113)</f>
        <v>60</v>
      </c>
    </row>
    <row r="114" spans="1:55" x14ac:dyDescent="0.35">
      <c r="A114" s="2" t="str" cm="1">
        <f t="array" ref="A114">INDEX('Data Validation (Hide)'!$B$2:$B$16,ROW(A3),1)</f>
        <v>8 Group Session</v>
      </c>
      <c r="B114">
        <f t="shared" ref="B114:AG114" ca="1" si="11">SUM(B78,B96)</f>
        <v>60</v>
      </c>
      <c r="C114">
        <f t="shared" ca="1" si="11"/>
        <v>60</v>
      </c>
      <c r="D114">
        <f t="shared" ca="1" si="11"/>
        <v>60</v>
      </c>
      <c r="E114">
        <f t="shared" ca="1" si="11"/>
        <v>60</v>
      </c>
      <c r="F114">
        <f t="shared" ca="1" si="11"/>
        <v>60</v>
      </c>
      <c r="G114">
        <f t="shared" ca="1" si="11"/>
        <v>60</v>
      </c>
      <c r="H114">
        <f t="shared" ca="1" si="11"/>
        <v>60</v>
      </c>
      <c r="I114">
        <f t="shared" ca="1" si="11"/>
        <v>60</v>
      </c>
      <c r="J114">
        <f t="shared" ca="1" si="11"/>
        <v>60</v>
      </c>
      <c r="K114">
        <f t="shared" ca="1" si="11"/>
        <v>60</v>
      </c>
      <c r="L114">
        <f t="shared" ca="1" si="11"/>
        <v>60</v>
      </c>
      <c r="M114">
        <f t="shared" ca="1" si="11"/>
        <v>60</v>
      </c>
      <c r="N114">
        <f t="shared" ca="1" si="11"/>
        <v>60</v>
      </c>
      <c r="O114">
        <f t="shared" ca="1" si="11"/>
        <v>60</v>
      </c>
      <c r="P114">
        <f t="shared" ca="1" si="11"/>
        <v>60</v>
      </c>
      <c r="Q114">
        <f t="shared" ca="1" si="11"/>
        <v>60</v>
      </c>
      <c r="R114">
        <f t="shared" ca="1" si="11"/>
        <v>60</v>
      </c>
      <c r="S114">
        <f t="shared" ca="1" si="11"/>
        <v>60</v>
      </c>
      <c r="T114">
        <f t="shared" ca="1" si="11"/>
        <v>60</v>
      </c>
      <c r="U114">
        <f t="shared" ca="1" si="11"/>
        <v>60</v>
      </c>
      <c r="V114">
        <f t="shared" ca="1" si="11"/>
        <v>60</v>
      </c>
      <c r="W114">
        <f t="shared" ca="1" si="11"/>
        <v>60</v>
      </c>
      <c r="X114">
        <f t="shared" ca="1" si="11"/>
        <v>60</v>
      </c>
      <c r="Y114">
        <f t="shared" ca="1" si="11"/>
        <v>60</v>
      </c>
      <c r="Z114">
        <f t="shared" ca="1" si="11"/>
        <v>60</v>
      </c>
      <c r="AA114">
        <f t="shared" ca="1" si="11"/>
        <v>60</v>
      </c>
      <c r="AB114">
        <f t="shared" ca="1" si="11"/>
        <v>60</v>
      </c>
      <c r="AC114">
        <f t="shared" ca="1" si="11"/>
        <v>60</v>
      </c>
      <c r="AD114">
        <f t="shared" ca="1" si="11"/>
        <v>60</v>
      </c>
      <c r="AE114">
        <f t="shared" ca="1" si="11"/>
        <v>60</v>
      </c>
      <c r="AF114">
        <f t="shared" ca="1" si="11"/>
        <v>60</v>
      </c>
      <c r="AG114">
        <f t="shared" ca="1" si="11"/>
        <v>60</v>
      </c>
      <c r="AH114">
        <f t="shared" ref="AH114:BA114" ca="1" si="12">SUM(AH78,AH96)</f>
        <v>60</v>
      </c>
      <c r="AI114">
        <f t="shared" ca="1" si="12"/>
        <v>60</v>
      </c>
      <c r="AJ114">
        <f t="shared" ca="1" si="12"/>
        <v>60</v>
      </c>
      <c r="AK114">
        <f t="shared" ca="1" si="12"/>
        <v>60</v>
      </c>
      <c r="AL114">
        <f t="shared" ca="1" si="12"/>
        <v>60</v>
      </c>
      <c r="AM114">
        <f t="shared" ca="1" si="12"/>
        <v>60</v>
      </c>
      <c r="AN114">
        <f t="shared" ca="1" si="12"/>
        <v>60</v>
      </c>
      <c r="AO114">
        <f t="shared" ca="1" si="12"/>
        <v>60</v>
      </c>
      <c r="AP114">
        <f t="shared" ca="1" si="12"/>
        <v>60</v>
      </c>
      <c r="AQ114">
        <f t="shared" ca="1" si="12"/>
        <v>60</v>
      </c>
      <c r="AR114">
        <f t="shared" ca="1" si="12"/>
        <v>60</v>
      </c>
      <c r="AS114">
        <f t="shared" ca="1" si="12"/>
        <v>60</v>
      </c>
      <c r="AT114">
        <f t="shared" ca="1" si="12"/>
        <v>60</v>
      </c>
      <c r="AU114">
        <f t="shared" ca="1" si="12"/>
        <v>60</v>
      </c>
      <c r="AV114">
        <f t="shared" ca="1" si="12"/>
        <v>60</v>
      </c>
      <c r="AW114">
        <f t="shared" ca="1" si="12"/>
        <v>60</v>
      </c>
      <c r="AX114">
        <f t="shared" ca="1" si="12"/>
        <v>60</v>
      </c>
      <c r="AY114">
        <f t="shared" ca="1" si="12"/>
        <v>60</v>
      </c>
      <c r="AZ114">
        <f t="shared" ca="1" si="12"/>
        <v>60</v>
      </c>
      <c r="BA114">
        <f t="shared" ca="1" si="12"/>
        <v>60</v>
      </c>
      <c r="BC114">
        <f t="shared" ca="1" si="10"/>
        <v>60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180</v>
      </c>
      <c r="C127">
        <f t="shared" ref="C127:BA127" ca="1" si="37">SUM(C112:C126)</f>
        <v>180</v>
      </c>
      <c r="D127">
        <f t="shared" ca="1" si="37"/>
        <v>180</v>
      </c>
      <c r="E127">
        <f t="shared" ca="1" si="37"/>
        <v>180</v>
      </c>
      <c r="F127">
        <f t="shared" ca="1" si="37"/>
        <v>180</v>
      </c>
      <c r="G127">
        <f t="shared" ca="1" si="37"/>
        <v>180</v>
      </c>
      <c r="H127">
        <f t="shared" ca="1" si="37"/>
        <v>180</v>
      </c>
      <c r="I127">
        <f t="shared" ca="1" si="37"/>
        <v>180</v>
      </c>
      <c r="J127">
        <f t="shared" ca="1" si="37"/>
        <v>180</v>
      </c>
      <c r="K127">
        <f t="shared" ca="1" si="37"/>
        <v>180</v>
      </c>
      <c r="L127">
        <f t="shared" ca="1" si="37"/>
        <v>180</v>
      </c>
      <c r="M127">
        <f t="shared" ca="1" si="37"/>
        <v>180</v>
      </c>
      <c r="N127">
        <f t="shared" ca="1" si="37"/>
        <v>180</v>
      </c>
      <c r="O127">
        <f t="shared" ca="1" si="37"/>
        <v>180</v>
      </c>
      <c r="P127">
        <f t="shared" ca="1" si="37"/>
        <v>180</v>
      </c>
      <c r="Q127">
        <f t="shared" ca="1" si="37"/>
        <v>180</v>
      </c>
      <c r="R127">
        <f t="shared" ca="1" si="37"/>
        <v>180</v>
      </c>
      <c r="S127">
        <f t="shared" ca="1" si="37"/>
        <v>180</v>
      </c>
      <c r="T127">
        <f t="shared" ca="1" si="37"/>
        <v>180</v>
      </c>
      <c r="U127">
        <f t="shared" ca="1" si="37"/>
        <v>180</v>
      </c>
      <c r="V127">
        <f t="shared" ca="1" si="37"/>
        <v>180</v>
      </c>
      <c r="W127">
        <f t="shared" ca="1" si="37"/>
        <v>180</v>
      </c>
      <c r="X127">
        <f t="shared" ca="1" si="37"/>
        <v>180</v>
      </c>
      <c r="Y127">
        <f t="shared" ca="1" si="37"/>
        <v>180</v>
      </c>
      <c r="Z127">
        <f t="shared" ca="1" si="37"/>
        <v>180</v>
      </c>
      <c r="AA127">
        <f t="shared" ca="1" si="37"/>
        <v>180</v>
      </c>
      <c r="AB127">
        <f t="shared" ca="1" si="37"/>
        <v>180</v>
      </c>
      <c r="AC127">
        <f t="shared" ca="1" si="37"/>
        <v>180</v>
      </c>
      <c r="AD127">
        <f t="shared" ca="1" si="37"/>
        <v>180</v>
      </c>
      <c r="AE127">
        <f t="shared" ca="1" si="37"/>
        <v>180</v>
      </c>
      <c r="AF127">
        <f t="shared" ca="1" si="37"/>
        <v>180</v>
      </c>
      <c r="AG127">
        <f t="shared" ca="1" si="37"/>
        <v>180</v>
      </c>
      <c r="AH127">
        <f t="shared" ca="1" si="37"/>
        <v>180</v>
      </c>
      <c r="AI127">
        <f t="shared" ca="1" si="37"/>
        <v>180</v>
      </c>
      <c r="AJ127">
        <f t="shared" ca="1" si="37"/>
        <v>180</v>
      </c>
      <c r="AK127">
        <f t="shared" ca="1" si="37"/>
        <v>180</v>
      </c>
      <c r="AL127">
        <f t="shared" ca="1" si="37"/>
        <v>180</v>
      </c>
      <c r="AM127">
        <f t="shared" ca="1" si="37"/>
        <v>180</v>
      </c>
      <c r="AN127">
        <f t="shared" ca="1" si="37"/>
        <v>180</v>
      </c>
      <c r="AO127">
        <f t="shared" ca="1" si="37"/>
        <v>180</v>
      </c>
      <c r="AP127">
        <f t="shared" ca="1" si="37"/>
        <v>180</v>
      </c>
      <c r="AQ127">
        <f t="shared" ca="1" si="37"/>
        <v>180</v>
      </c>
      <c r="AR127">
        <f t="shared" ca="1" si="37"/>
        <v>180</v>
      </c>
      <c r="AS127">
        <f t="shared" ca="1" si="37"/>
        <v>180</v>
      </c>
      <c r="AT127">
        <f t="shared" ca="1" si="37"/>
        <v>180</v>
      </c>
      <c r="AU127">
        <f t="shared" ca="1" si="37"/>
        <v>180</v>
      </c>
      <c r="AV127">
        <f t="shared" ca="1" si="37"/>
        <v>180</v>
      </c>
      <c r="AW127">
        <f t="shared" ca="1" si="37"/>
        <v>180</v>
      </c>
      <c r="AX127">
        <f t="shared" ca="1" si="37"/>
        <v>180</v>
      </c>
      <c r="AY127">
        <f t="shared" ca="1" si="37"/>
        <v>180</v>
      </c>
      <c r="AZ127">
        <f t="shared" ca="1" si="37"/>
        <v>180</v>
      </c>
      <c r="BA127">
        <f t="shared" ca="1" si="37"/>
        <v>180</v>
      </c>
      <c r="BC127">
        <f t="shared" ca="1" si="10"/>
        <v>180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213</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60</v>
      </c>
      <c r="D261">
        <f ca="1">BC112</f>
        <v>60</v>
      </c>
      <c r="E261">
        <f ca="1">BC206</f>
        <v>0</v>
      </c>
      <c r="F261">
        <f ca="1">BC224</f>
        <v>0</v>
      </c>
      <c r="G261">
        <f ca="1">BC242</f>
        <v>0</v>
      </c>
      <c r="H261">
        <f ca="1">B261+E261</f>
        <v>0</v>
      </c>
      <c r="I261">
        <f ca="1">C261+F261</f>
        <v>60</v>
      </c>
      <c r="J261">
        <f ca="1">D261+G261</f>
        <v>60</v>
      </c>
    </row>
    <row r="262" spans="1:55" x14ac:dyDescent="0.35">
      <c r="A262" t="str" cm="1">
        <f t="array" ref="A262">INDEX('Data Validation (Hide)'!$B$2:$B$16,ROW(A2),1)</f>
        <v>40 Group Session</v>
      </c>
      <c r="B262">
        <f t="shared" ref="B262:B275" ca="1" si="61">BC77</f>
        <v>0</v>
      </c>
      <c r="C262">
        <f t="shared" ref="C262:C275" ca="1" si="62">BC95</f>
        <v>60</v>
      </c>
      <c r="D262">
        <f t="shared" ref="D262:D275" ca="1" si="63">BC113</f>
        <v>60</v>
      </c>
      <c r="E262">
        <f t="shared" ref="E262:E275" ca="1" si="64">BC207</f>
        <v>0</v>
      </c>
      <c r="F262">
        <f t="shared" ref="F262:F275" ca="1" si="65">BC225</f>
        <v>0</v>
      </c>
      <c r="G262">
        <f t="shared" ref="G262:G275" ca="1" si="66">BC243</f>
        <v>0</v>
      </c>
      <c r="H262">
        <f t="shared" ref="H262:H275" ca="1" si="67">B262+E262</f>
        <v>0</v>
      </c>
      <c r="I262">
        <f t="shared" ref="I262:I275" ca="1" si="68">C262+F262</f>
        <v>60</v>
      </c>
      <c r="J262">
        <f t="shared" ref="J262:J275" ca="1" si="69">D262+G262</f>
        <v>60</v>
      </c>
    </row>
    <row r="263" spans="1:55" x14ac:dyDescent="0.35">
      <c r="A263" t="str" cm="1">
        <f t="array" ref="A263">INDEX('Data Validation (Hide)'!$B$2:$B$16,ROW(A3),1)</f>
        <v>8 Group Session</v>
      </c>
      <c r="B263">
        <f t="shared" ca="1" si="61"/>
        <v>0</v>
      </c>
      <c r="C263">
        <f t="shared" ca="1" si="62"/>
        <v>60</v>
      </c>
      <c r="D263">
        <f t="shared" ca="1" si="63"/>
        <v>60</v>
      </c>
      <c r="E263">
        <f t="shared" ca="1" si="64"/>
        <v>0</v>
      </c>
      <c r="F263">
        <f t="shared" ca="1" si="65"/>
        <v>0</v>
      </c>
      <c r="G263">
        <f t="shared" ca="1" si="66"/>
        <v>0</v>
      </c>
      <c r="H263">
        <f t="shared" ca="1" si="67"/>
        <v>0</v>
      </c>
      <c r="I263">
        <f t="shared" ca="1" si="68"/>
        <v>60</v>
      </c>
      <c r="J263">
        <f t="shared" ca="1" si="69"/>
        <v>60</v>
      </c>
    </row>
    <row r="264" spans="1:55" x14ac:dyDescent="0.35">
      <c r="A264" t="str" cm="1">
        <f t="array" ref="A264">INDEX('Data Validation (Hide)'!$B$2:$B$16,ROW(A4),1)</f>
        <v>20 Individual</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40 Individual</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180</v>
      </c>
      <c r="D276">
        <f ca="1">SUM(D261:D275)</f>
        <v>180</v>
      </c>
      <c r="E276">
        <f t="shared" ca="1" si="70"/>
        <v>0</v>
      </c>
      <c r="F276">
        <f t="shared" ca="1" si="70"/>
        <v>0</v>
      </c>
      <c r="G276">
        <f t="shared" ca="1" si="70"/>
        <v>0</v>
      </c>
      <c r="H276">
        <f ca="1">SUM(H261:H275)</f>
        <v>0</v>
      </c>
      <c r="I276">
        <f ca="1">SUM(I261:I275)</f>
        <v>180</v>
      </c>
      <c r="J276">
        <f ca="1">SUM(J261:J275)</f>
        <v>180</v>
      </c>
    </row>
    <row r="277" spans="1:10" x14ac:dyDescent="0.35">
      <c r="A277" t="s">
        <v>124</v>
      </c>
      <c r="B277" t="s">
        <v>122</v>
      </c>
      <c r="C277" t="s">
        <v>123</v>
      </c>
    </row>
    <row r="278" spans="1:10" x14ac:dyDescent="0.35">
      <c r="A278" t="str" cm="1">
        <f t="array" ref="A278">INDEX('Data Validation (Hide)'!$B$2:$B$16,ROW(A1),1)</f>
        <v>20 Group Sessions</v>
      </c>
      <c r="B278" cm="1">
        <f t="array" aca="1" ref="B278" ca="1">INDEX($B$261:$J$275,MATCH($A278,$A$261:$A$275,0),MATCH(1,(B$277=$B$259:$G$259)*(Summary!$B$5='Capacity Backing (Hide)'!$B$260:$G$260),0))</f>
        <v>60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60</v>
      </c>
      <c r="C279" cm="1">
        <f t="array" aca="1" ref="C279" ca="1">INDEX($B$261:$J$275,MATCH($A279,$A$261:$A$275,0),MATCH(1,(C$277=$B$259:$G$259)*(Summary!$B$5='Capacity Backing (Hide)'!$B$260:$G$260),0))</f>
        <v>0</v>
      </c>
    </row>
    <row r="280" spans="1:10" x14ac:dyDescent="0.35">
      <c r="A280" t="str" cm="1">
        <f t="array" ref="A280">INDEX('Data Validation (Hide)'!$B$2:$B$16,ROW(A3),1)</f>
        <v>8 Group Session</v>
      </c>
      <c r="B280" cm="1">
        <f t="array" aca="1" ref="B280" ca="1">INDEX($B$261:$J$275,MATCH($A280,$A$261:$A$275,0),MATCH(1,(B$277=$B$259:$G$259)*(Summary!$B$5='Capacity Backing (Hide)'!$B$260:$G$260),0))</f>
        <v>60</v>
      </c>
      <c r="C280" cm="1">
        <f t="array" aca="1" ref="C280" ca="1">INDEX($B$261:$J$275,MATCH($A280,$A$261:$A$275,0),MATCH(1,(C$277=$B$259:$G$259)*(Summary!$B$5='Capacity Backing (Hide)'!$B$260:$G$260),0))</f>
        <v>0</v>
      </c>
    </row>
    <row r="281" spans="1:10"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I36" sqref="I36"/>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202</v>
      </c>
      <c r="C3" s="5"/>
      <c r="D3" s="5"/>
      <c r="E3" s="5"/>
      <c r="F3" s="5"/>
      <c r="G3" s="5"/>
      <c r="H3" s="5"/>
      <c r="I3" t="str">
        <f>"Capacity summary ("&amp;LOWER(Summary!B7)&amp;") for "&amp;B3&amp;", "&amp;IF(B4="Total","all types of session", LOWER(B4)&amp;" sessions")</f>
        <v>Capacity summary (hours) for 40 Group Session, all types of session</v>
      </c>
    </row>
    <row r="4" spans="1:9" ht="15" thickBot="1" x14ac:dyDescent="0.4">
      <c r="A4" s="56" t="s">
        <v>59</v>
      </c>
      <c r="B4" s="126" t="s">
        <v>60</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198</v>
      </c>
    </row>
    <row r="33" spans="1:71" ht="15" thickBot="1" x14ac:dyDescent="0.4"/>
    <row r="34" spans="1:71" ht="15" thickBot="1" x14ac:dyDescent="0.4">
      <c r="C34" s="194" t="s">
        <v>193</v>
      </c>
      <c r="D34" s="195"/>
      <c r="E34" s="194" t="s">
        <v>194</v>
      </c>
      <c r="F34" s="196"/>
      <c r="G34" s="195"/>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198</v>
      </c>
      <c r="B35" s="88" t="s">
        <v>191</v>
      </c>
      <c r="C35" s="89" t="s">
        <v>192</v>
      </c>
      <c r="D35" s="89" t="s">
        <v>195</v>
      </c>
      <c r="E35" s="168" t="s">
        <v>192</v>
      </c>
      <c r="F35" s="168" t="s">
        <v>195</v>
      </c>
      <c r="G35" s="89" t="s">
        <v>214</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52</v>
      </c>
      <c r="D36" s="113">
        <f>IF(C36="","",Capacity!T10)</f>
        <v>3600</v>
      </c>
      <c r="E36" s="29">
        <f>IF(B36="","",IF(COUNTBLANK($I36:$BH36)=52,52,COUNTA($I$36:$BH$36)))</f>
        <v>52</v>
      </c>
      <c r="F36" s="113">
        <f>IF(E36&gt;C36,Capacity!U10/'Capacity Summary'!E36,IF(Capacity!T10=0,"",Capacity!T10))</f>
        <v>3600</v>
      </c>
      <c r="G36" s="113">
        <f>IFERROR(INDEX('Capacity Backing (Hide)'!$B$57:$CW$57,1,MATCH('Capacity Summary'!$B36,'Capacity Backing (Hide)'!$B$2:$CW$2,0)),"")</f>
        <v>60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52</v>
      </c>
      <c r="D37" s="113">
        <f>IF(C37="","",Capacity!T11)</f>
        <v>3600</v>
      </c>
      <c r="E37" s="29">
        <f>IF(B37="","",IF(COUNTBLANK($I37:$BH37)=52,52,COUNTA(I37:BH37)))</f>
        <v>52</v>
      </c>
      <c r="F37" s="113">
        <f>IF(E37&gt;C37,Capacity!U11/'Capacity Summary'!E37,IF(Capacity!T11=0,"",Capacity!T11))</f>
        <v>3600</v>
      </c>
      <c r="G37" s="113">
        <f>IFERROR(INDEX('Capacity Backing (Hide)'!$B$57:$CW$57,1,MATCH('Capacity Summary'!$B37,'Capacity Backing (Hide)'!$B$2:$CW$2,0)),"")</f>
        <v>60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52</v>
      </c>
      <c r="D38" s="113">
        <f>IF(C38="","",Capacity!T12)</f>
        <v>3600</v>
      </c>
      <c r="E38" s="29">
        <f t="shared" ref="E38:E101" si="0">IF(B38="","",IF(COUNTBLANK($I38:$BH38)=52,52,COUNTA(I38:BH38)))</f>
        <v>52</v>
      </c>
      <c r="F38" s="113">
        <f>IF(E38&gt;C38,Capacity!U12/'Capacity Summary'!E38,IF(Capacity!T12=0,"",Capacity!T12))</f>
        <v>3600</v>
      </c>
      <c r="G38" s="113">
        <f>IFERROR(INDEX('Capacity Backing (Hide)'!$B$57:$CW$57,1,MATCH('Capacity Summary'!$B38,'Capacity Backing (Hide)'!$B$2:$CW$2,0)),"")</f>
        <v>60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4" t="s">
        <v>210</v>
      </c>
      <c r="D137" s="195"/>
      <c r="E137" s="194" t="s">
        <v>194</v>
      </c>
      <c r="F137" s="196"/>
      <c r="G137" s="195"/>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199</v>
      </c>
      <c r="B138" s="56" t="s">
        <v>191</v>
      </c>
      <c r="C138" s="77" t="s">
        <v>192</v>
      </c>
      <c r="D138" s="77" t="s">
        <v>195</v>
      </c>
      <c r="E138" s="168" t="s">
        <v>192</v>
      </c>
      <c r="F138" s="168" t="s">
        <v>195</v>
      </c>
      <c r="G138" s="89" t="s">
        <v>214</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5BsCizOCwpkqibkXmPjrVVTqMefaKdcNOEiTkiD0Oyw+OSmemUAd42b5wDMJ7s1T+w/Ap8vsY1j+Qd03kWF7Cg==" saltValue="LiUSHEbT9dndo0CQiS3Okg=="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T74" sqref="T74"/>
    </sheetView>
  </sheetViews>
  <sheetFormatPr defaultColWidth="0" defaultRowHeight="14.5" x14ac:dyDescent="0.35"/>
  <cols>
    <col min="1" max="1" width="22.36328125" customWidth="1"/>
    <col min="2" max="2" width="15.6328125" customWidth="1"/>
    <col min="3" max="6" width="12.6328125" customWidth="1"/>
    <col min="7" max="16" width="12.6328125" hidden="1" customWidth="1"/>
    <col min="17" max="17" width="12.81640625"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251</v>
      </c>
    </row>
    <row r="4" spans="1:4" ht="15" thickBot="1" x14ac:dyDescent="0.4">
      <c r="A4" s="56" t="s">
        <v>58</v>
      </c>
      <c r="B4" s="126" t="s">
        <v>243</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20 Group Sessions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54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47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20 Group Sessions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170</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60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60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60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171</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208</v>
      </c>
    </row>
    <row r="43" spans="1:31" ht="15" thickBot="1" x14ac:dyDescent="0.4"/>
    <row r="44" spans="1:31" ht="15" thickBot="1" x14ac:dyDescent="0.4">
      <c r="A44" s="56" t="s">
        <v>58</v>
      </c>
      <c r="B44" s="126" t="s">
        <v>184</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209</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174</v>
      </c>
    </row>
    <row r="70" spans="1:17" ht="29.5" thickBot="1" x14ac:dyDescent="0.4">
      <c r="A70" s="89" t="s">
        <v>206</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207</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182</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58.5"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0 - 3</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0 - 16</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267</v>
      </c>
      <c r="B77" s="105">
        <v>5</v>
      </c>
    </row>
    <row r="78" spans="1:17" ht="15" thickBot="1" x14ac:dyDescent="0.4"/>
    <row r="79" spans="1:17" ht="44" thickBot="1" x14ac:dyDescent="0.4">
      <c r="A79" s="89" t="str">
        <f>"Additional caseload capacity ("&amp;LOWER(B7)&amp;" per week):"</f>
        <v>Additional caseload capacity (hours per week):</v>
      </c>
      <c r="B79" s="105" t="str">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0 - 3</v>
      </c>
      <c r="C79" s="105" t="str">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0 - 0</v>
      </c>
      <c r="D79" s="105" t="str">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0 - 0</v>
      </c>
      <c r="E79" s="105" t="str">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27 - 28</v>
      </c>
      <c r="F79" s="105" t="str">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0 - 1</v>
      </c>
      <c r="G79" s="105" t="str">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0 - 0</v>
      </c>
      <c r="H79" s="105" t="str">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0 - 0</v>
      </c>
      <c r="I79" s="105" t="str">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0 - 0</v>
      </c>
      <c r="J79" s="105" t="str">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0 - 0</v>
      </c>
      <c r="K79" s="105" t="str">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0 - 0</v>
      </c>
      <c r="L79" s="105" t="str">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0 - 0</v>
      </c>
      <c r="M79" s="105" t="str">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0 - 0</v>
      </c>
      <c r="N79" s="105" t="str">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0 - 0</v>
      </c>
      <c r="O79" s="105" t="str">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0 - 0</v>
      </c>
      <c r="P79" s="105" t="str">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0 - 0</v>
      </c>
    </row>
  </sheetData>
  <sheetProtection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D25" sqref="D25"/>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215</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181</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17.46857142857143</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177</v>
      </c>
      <c r="B41" s="5"/>
      <c r="C41" s="5"/>
      <c r="D41" s="5"/>
      <c r="E41" s="5"/>
    </row>
    <row r="42" spans="1:7" ht="15" thickBot="1" x14ac:dyDescent="0.4">
      <c r="A42" s="98" t="s">
        <v>178</v>
      </c>
      <c r="B42" s="5"/>
      <c r="C42" s="5"/>
      <c r="D42" s="5"/>
      <c r="E42" s="5"/>
    </row>
    <row r="43" spans="1:7" ht="29.5" thickBot="1" x14ac:dyDescent="0.4">
      <c r="A43" s="56" t="str">
        <f>Setup!B15</f>
        <v>Clusters</v>
      </c>
      <c r="B43" s="77" t="s">
        <v>43</v>
      </c>
      <c r="C43" s="77" t="s">
        <v>175</v>
      </c>
      <c r="D43" s="77" t="s">
        <v>176</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8uoRgCeB/UMB0rHQDNWti75/uTr4mdHAfTUdhxRrbVkrh8v7RZ9iDcFRFjLUs5ZIqEX0etBLfPIKRN78kuIgA==" saltValue="RzpahFMDFFeJYXyEtYYa1w=="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201</v>
      </c>
    </row>
    <row r="4" spans="1:4" x14ac:dyDescent="0.35">
      <c r="A4" t="s">
        <v>252</v>
      </c>
    </row>
    <row r="6" spans="1:4" x14ac:dyDescent="0.35">
      <c r="A6" t="s">
        <v>173</v>
      </c>
      <c r="D6">
        <f>INDEX('Waiting List Config'!C5:D20,MATCH('Waiting List Modelling'!B2,'Waiting List Config'!B5:B20,0),2)</f>
        <v>110</v>
      </c>
    </row>
    <row r="7" spans="1:4" x14ac:dyDescent="0.35">
      <c r="A7" t="s">
        <v>253</v>
      </c>
      <c r="D7">
        <f>INDEX('Waiting List Config'!C5:D20,MATCH('Waiting List Modelling'!B2,'Waiting List Config'!B5:B20,0),1)</f>
        <v>30</v>
      </c>
    </row>
    <row r="9" spans="1:4" x14ac:dyDescent="0.35">
      <c r="A9" t="str">
        <f>"Based on the service's average capacity, we can expect the waiting list to "&amp;IF('WL Modelling (Hide)'!F2&lt;0,"reduce","grow")&amp;" by "&amp;TEXT(ABS('WL Modelling (Hide)'!F2),"#")&amp;" patients per week"</f>
        <v>Based on the service's average capacity, we can expect the waiting list to grow by 28 patients per week</v>
      </c>
    </row>
    <row r="10" spans="1:4" x14ac:dyDescent="0.35">
      <c r="A10" t="str">
        <f>IF('WL Modelling (Hide)'!F2&lt;0,"The waiting list should reach it's sustainable size between "&amp;'WL Modelling (Hide)'!K2&amp;" - "&amp;'WL Modelling (Hide)'!J2&amp;" weeks.","With the current capacity, the waiting list size will not reach the sustainable size.")</f>
        <v>With the current capacity, the waiting list size will not reach the sustainable size.</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201</v>
      </c>
      <c r="B1" t="s">
        <v>249</v>
      </c>
      <c r="C1" t="s">
        <v>250</v>
      </c>
      <c r="D1" t="s">
        <v>254</v>
      </c>
      <c r="E1" t="s">
        <v>255</v>
      </c>
      <c r="F1" t="s">
        <v>256</v>
      </c>
      <c r="G1" t="s">
        <v>257</v>
      </c>
      <c r="H1" t="s">
        <v>258</v>
      </c>
      <c r="I1" t="s">
        <v>41</v>
      </c>
      <c r="J1" t="s">
        <v>259</v>
      </c>
      <c r="K1" t="s">
        <v>260</v>
      </c>
    </row>
    <row r="2" spans="1:11" x14ac:dyDescent="0.35">
      <c r="A2" t="s">
        <v>15</v>
      </c>
      <c r="B2" s="174">
        <f>'Waiting List Config'!D5</f>
        <v>110</v>
      </c>
      <c r="C2" s="174">
        <f>'Waiting List Config'!C5</f>
        <v>30</v>
      </c>
      <c r="D2">
        <v>221</v>
      </c>
      <c r="E2">
        <f>D2/SUM(Service!I6:J10)</f>
        <v>2.3900012359411691</v>
      </c>
      <c r="F2" s="174">
        <f>C2-E2</f>
        <v>27.60999876405883</v>
      </c>
      <c r="G2">
        <f>'Waiting List Config'!$J$5</f>
        <v>99.75</v>
      </c>
      <c r="H2">
        <f>'Waiting List Config'!$K$5</f>
        <v>110.25</v>
      </c>
      <c r="J2">
        <f>COUNTIF(B3:B54,"&gt;="&amp;G2)</f>
        <v>52</v>
      </c>
      <c r="K2">
        <f>COUNTIF(B3:B54,"&gt;="&amp;H2)</f>
        <v>52</v>
      </c>
    </row>
    <row r="3" spans="1:11" x14ac:dyDescent="0.35">
      <c r="A3" s="2">
        <f ca="1">'Capacity Backing (Hide)'!A5</f>
        <v>44228</v>
      </c>
      <c r="B3" s="174">
        <f>MAX(0,B2+$C$2-$E$2)</f>
        <v>137.60999876405884</v>
      </c>
      <c r="G3">
        <f>'Waiting List Config'!$J$5</f>
        <v>99.75</v>
      </c>
      <c r="H3">
        <f>'Waiting List Config'!$K$5</f>
        <v>110.25</v>
      </c>
      <c r="I3">
        <f>H3-G3</f>
        <v>10.5</v>
      </c>
    </row>
    <row r="4" spans="1:11" x14ac:dyDescent="0.35">
      <c r="A4" s="2">
        <f ca="1">'Capacity Backing (Hide)'!A6</f>
        <v>44235</v>
      </c>
      <c r="B4" s="174">
        <f t="shared" ref="B4:B54" si="0">MAX(0,B3+$C$2-$E$2)</f>
        <v>165.21999752811769</v>
      </c>
      <c r="G4">
        <f>'Waiting List Config'!$J$5</f>
        <v>99.75</v>
      </c>
      <c r="H4">
        <f>'Waiting List Config'!$K$5</f>
        <v>110.25</v>
      </c>
      <c r="I4">
        <f t="shared" ref="I4:I54" si="1">H4-G4</f>
        <v>10.5</v>
      </c>
    </row>
    <row r="5" spans="1:11" x14ac:dyDescent="0.35">
      <c r="A5" s="2">
        <f ca="1">'Capacity Backing (Hide)'!A7</f>
        <v>44242</v>
      </c>
      <c r="B5" s="174">
        <f t="shared" si="0"/>
        <v>192.82999629217653</v>
      </c>
      <c r="G5">
        <f>'Waiting List Config'!$J$5</f>
        <v>99.75</v>
      </c>
      <c r="H5">
        <f>'Waiting List Config'!$K$5</f>
        <v>110.25</v>
      </c>
      <c r="I5">
        <f t="shared" si="1"/>
        <v>10.5</v>
      </c>
    </row>
    <row r="6" spans="1:11" x14ac:dyDescent="0.35">
      <c r="A6" s="2">
        <f ca="1">'Capacity Backing (Hide)'!A8</f>
        <v>44249</v>
      </c>
      <c r="B6" s="174">
        <f t="shared" si="0"/>
        <v>220.43999505623538</v>
      </c>
      <c r="G6">
        <f>'Waiting List Config'!$J$5</f>
        <v>99.75</v>
      </c>
      <c r="H6">
        <f>'Waiting List Config'!$K$5</f>
        <v>110.25</v>
      </c>
      <c r="I6">
        <f t="shared" si="1"/>
        <v>10.5</v>
      </c>
    </row>
    <row r="7" spans="1:11" x14ac:dyDescent="0.35">
      <c r="A7" s="2">
        <f ca="1">'Capacity Backing (Hide)'!A9</f>
        <v>44256</v>
      </c>
      <c r="B7" s="174">
        <f t="shared" si="0"/>
        <v>248.04999382029422</v>
      </c>
      <c r="G7">
        <f>'Waiting List Config'!$J$5</f>
        <v>99.75</v>
      </c>
      <c r="H7">
        <f>'Waiting List Config'!$K$5</f>
        <v>110.25</v>
      </c>
      <c r="I7">
        <f t="shared" si="1"/>
        <v>10.5</v>
      </c>
    </row>
    <row r="8" spans="1:11" x14ac:dyDescent="0.35">
      <c r="A8" s="2">
        <f ca="1">'Capacity Backing (Hide)'!A10</f>
        <v>44263</v>
      </c>
      <c r="B8" s="174">
        <f t="shared" si="0"/>
        <v>275.65999258435306</v>
      </c>
      <c r="G8">
        <f>'Waiting List Config'!$J$5</f>
        <v>99.75</v>
      </c>
      <c r="H8">
        <f>'Waiting List Config'!$K$5</f>
        <v>110.25</v>
      </c>
      <c r="I8">
        <f t="shared" si="1"/>
        <v>10.5</v>
      </c>
    </row>
    <row r="9" spans="1:11" x14ac:dyDescent="0.35">
      <c r="A9" s="2">
        <f ca="1">'Capacity Backing (Hide)'!A11</f>
        <v>44270</v>
      </c>
      <c r="B9" s="174">
        <f t="shared" si="0"/>
        <v>303.26999134841191</v>
      </c>
      <c r="G9">
        <f>'Waiting List Config'!$J$5</f>
        <v>99.75</v>
      </c>
      <c r="H9">
        <f>'Waiting List Config'!$K$5</f>
        <v>110.25</v>
      </c>
      <c r="I9">
        <f t="shared" si="1"/>
        <v>10.5</v>
      </c>
    </row>
    <row r="10" spans="1:11" x14ac:dyDescent="0.35">
      <c r="A10" s="2">
        <f ca="1">'Capacity Backing (Hide)'!A12</f>
        <v>44277</v>
      </c>
      <c r="B10" s="174">
        <f t="shared" si="0"/>
        <v>330.87999011247075</v>
      </c>
      <c r="G10">
        <f>'Waiting List Config'!$J$5</f>
        <v>99.75</v>
      </c>
      <c r="H10">
        <f>'Waiting List Config'!$K$5</f>
        <v>110.25</v>
      </c>
      <c r="I10">
        <f t="shared" si="1"/>
        <v>10.5</v>
      </c>
    </row>
    <row r="11" spans="1:11" x14ac:dyDescent="0.35">
      <c r="A11" s="2">
        <f ca="1">'Capacity Backing (Hide)'!A13</f>
        <v>44284</v>
      </c>
      <c r="B11" s="174">
        <f t="shared" si="0"/>
        <v>358.48998887652959</v>
      </c>
      <c r="G11">
        <f>'Waiting List Config'!$J$5</f>
        <v>99.75</v>
      </c>
      <c r="H11">
        <f>'Waiting List Config'!$K$5</f>
        <v>110.25</v>
      </c>
      <c r="I11">
        <f t="shared" si="1"/>
        <v>10.5</v>
      </c>
    </row>
    <row r="12" spans="1:11" x14ac:dyDescent="0.35">
      <c r="A12" s="2">
        <f ca="1">'Capacity Backing (Hide)'!A14</f>
        <v>44291</v>
      </c>
      <c r="B12" s="174">
        <f t="shared" si="0"/>
        <v>386.09998764058844</v>
      </c>
      <c r="G12">
        <f>'Waiting List Config'!$J$5</f>
        <v>99.75</v>
      </c>
      <c r="H12">
        <f>'Waiting List Config'!$K$5</f>
        <v>110.25</v>
      </c>
      <c r="I12">
        <f t="shared" si="1"/>
        <v>10.5</v>
      </c>
    </row>
    <row r="13" spans="1:11" x14ac:dyDescent="0.35">
      <c r="A13" s="2">
        <f ca="1">'Capacity Backing (Hide)'!A15</f>
        <v>44298</v>
      </c>
      <c r="B13" s="174">
        <f t="shared" si="0"/>
        <v>413.70998640464728</v>
      </c>
      <c r="G13">
        <f>'Waiting List Config'!$J$5</f>
        <v>99.75</v>
      </c>
      <c r="H13">
        <f>'Waiting List Config'!$K$5</f>
        <v>110.25</v>
      </c>
      <c r="I13">
        <f t="shared" si="1"/>
        <v>10.5</v>
      </c>
    </row>
    <row r="14" spans="1:11" x14ac:dyDescent="0.35">
      <c r="A14" s="2">
        <f ca="1">'Capacity Backing (Hide)'!A16</f>
        <v>44305</v>
      </c>
      <c r="B14" s="174">
        <f t="shared" si="0"/>
        <v>441.31998516870613</v>
      </c>
      <c r="G14">
        <f>'Waiting List Config'!$J$5</f>
        <v>99.75</v>
      </c>
      <c r="H14">
        <f>'Waiting List Config'!$K$5</f>
        <v>110.25</v>
      </c>
      <c r="I14">
        <f t="shared" si="1"/>
        <v>10.5</v>
      </c>
    </row>
    <row r="15" spans="1:11" x14ac:dyDescent="0.35">
      <c r="A15" s="2">
        <f ca="1">'Capacity Backing (Hide)'!A17</f>
        <v>44312</v>
      </c>
      <c r="B15" s="174">
        <f t="shared" si="0"/>
        <v>468.92998393276497</v>
      </c>
      <c r="G15">
        <f>'Waiting List Config'!$J$5</f>
        <v>99.75</v>
      </c>
      <c r="H15">
        <f>'Waiting List Config'!$K$5</f>
        <v>110.25</v>
      </c>
      <c r="I15">
        <f t="shared" si="1"/>
        <v>10.5</v>
      </c>
    </row>
    <row r="16" spans="1:11" x14ac:dyDescent="0.35">
      <c r="A16" s="2">
        <f ca="1">'Capacity Backing (Hide)'!A18</f>
        <v>44319</v>
      </c>
      <c r="B16" s="174">
        <f t="shared" si="0"/>
        <v>496.53998269682381</v>
      </c>
      <c r="G16">
        <f>'Waiting List Config'!$J$5</f>
        <v>99.75</v>
      </c>
      <c r="H16">
        <f>'Waiting List Config'!$K$5</f>
        <v>110.25</v>
      </c>
      <c r="I16">
        <f t="shared" si="1"/>
        <v>10.5</v>
      </c>
    </row>
    <row r="17" spans="1:9" x14ac:dyDescent="0.35">
      <c r="A17" s="2">
        <f ca="1">'Capacity Backing (Hide)'!A19</f>
        <v>44326</v>
      </c>
      <c r="B17" s="174">
        <f t="shared" si="0"/>
        <v>524.1499814608826</v>
      </c>
      <c r="G17">
        <f>'Waiting List Config'!$J$5</f>
        <v>99.75</v>
      </c>
      <c r="H17">
        <f>'Waiting List Config'!$K$5</f>
        <v>110.25</v>
      </c>
      <c r="I17">
        <f t="shared" si="1"/>
        <v>10.5</v>
      </c>
    </row>
    <row r="18" spans="1:9" x14ac:dyDescent="0.35">
      <c r="A18" s="2">
        <f ca="1">'Capacity Backing (Hide)'!A20</f>
        <v>44333</v>
      </c>
      <c r="B18" s="174">
        <f t="shared" si="0"/>
        <v>551.75998022494139</v>
      </c>
      <c r="G18">
        <f>'Waiting List Config'!$J$5</f>
        <v>99.75</v>
      </c>
      <c r="H18">
        <f>'Waiting List Config'!$K$5</f>
        <v>110.25</v>
      </c>
      <c r="I18">
        <f t="shared" si="1"/>
        <v>10.5</v>
      </c>
    </row>
    <row r="19" spans="1:9" x14ac:dyDescent="0.35">
      <c r="A19" s="2">
        <f ca="1">'Capacity Backing (Hide)'!A21</f>
        <v>44340</v>
      </c>
      <c r="B19" s="174">
        <f t="shared" si="0"/>
        <v>579.36997898900017</v>
      </c>
      <c r="G19">
        <f>'Waiting List Config'!$J$5</f>
        <v>99.75</v>
      </c>
      <c r="H19">
        <f>'Waiting List Config'!$K$5</f>
        <v>110.25</v>
      </c>
      <c r="I19">
        <f t="shared" si="1"/>
        <v>10.5</v>
      </c>
    </row>
    <row r="20" spans="1:9" x14ac:dyDescent="0.35">
      <c r="A20" s="2">
        <f ca="1">'Capacity Backing (Hide)'!A22</f>
        <v>44347</v>
      </c>
      <c r="B20" s="174">
        <f t="shared" si="0"/>
        <v>606.97997775305896</v>
      </c>
      <c r="G20">
        <f>'Waiting List Config'!$J$5</f>
        <v>99.75</v>
      </c>
      <c r="H20">
        <f>'Waiting List Config'!$K$5</f>
        <v>110.25</v>
      </c>
      <c r="I20">
        <f t="shared" si="1"/>
        <v>10.5</v>
      </c>
    </row>
    <row r="21" spans="1:9" x14ac:dyDescent="0.35">
      <c r="A21" s="2">
        <f ca="1">'Capacity Backing (Hide)'!A23</f>
        <v>44354</v>
      </c>
      <c r="B21" s="174">
        <f t="shared" si="0"/>
        <v>634.58997651711775</v>
      </c>
      <c r="G21">
        <f>'Waiting List Config'!$J$5</f>
        <v>99.75</v>
      </c>
      <c r="H21">
        <f>'Waiting List Config'!$K$5</f>
        <v>110.25</v>
      </c>
      <c r="I21">
        <f t="shared" si="1"/>
        <v>10.5</v>
      </c>
    </row>
    <row r="22" spans="1:9" x14ac:dyDescent="0.35">
      <c r="A22" s="2">
        <f ca="1">'Capacity Backing (Hide)'!A24</f>
        <v>44361</v>
      </c>
      <c r="B22" s="174">
        <f t="shared" si="0"/>
        <v>662.19997528117653</v>
      </c>
      <c r="G22">
        <f>'Waiting List Config'!$J$5</f>
        <v>99.75</v>
      </c>
      <c r="H22">
        <f>'Waiting List Config'!$K$5</f>
        <v>110.25</v>
      </c>
      <c r="I22">
        <f t="shared" si="1"/>
        <v>10.5</v>
      </c>
    </row>
    <row r="23" spans="1:9" x14ac:dyDescent="0.35">
      <c r="A23" s="2">
        <f ca="1">'Capacity Backing (Hide)'!A25</f>
        <v>44368</v>
      </c>
      <c r="B23" s="174">
        <f t="shared" si="0"/>
        <v>689.80997404523532</v>
      </c>
      <c r="G23">
        <f>'Waiting List Config'!$J$5</f>
        <v>99.75</v>
      </c>
      <c r="H23">
        <f>'Waiting List Config'!$K$5</f>
        <v>110.25</v>
      </c>
      <c r="I23">
        <f t="shared" si="1"/>
        <v>10.5</v>
      </c>
    </row>
    <row r="24" spans="1:9" x14ac:dyDescent="0.35">
      <c r="A24" s="2">
        <f ca="1">'Capacity Backing (Hide)'!A26</f>
        <v>44375</v>
      </c>
      <c r="B24" s="174">
        <f t="shared" si="0"/>
        <v>717.41997280929411</v>
      </c>
      <c r="G24">
        <f>'Waiting List Config'!$J$5</f>
        <v>99.75</v>
      </c>
      <c r="H24">
        <f>'Waiting List Config'!$K$5</f>
        <v>110.25</v>
      </c>
      <c r="I24">
        <f t="shared" si="1"/>
        <v>10.5</v>
      </c>
    </row>
    <row r="25" spans="1:9" x14ac:dyDescent="0.35">
      <c r="A25" s="2">
        <f ca="1">'Capacity Backing (Hide)'!A27</f>
        <v>44382</v>
      </c>
      <c r="B25" s="174">
        <f t="shared" si="0"/>
        <v>745.0299715733529</v>
      </c>
      <c r="G25">
        <f>'Waiting List Config'!$J$5</f>
        <v>99.75</v>
      </c>
      <c r="H25">
        <f>'Waiting List Config'!$K$5</f>
        <v>110.25</v>
      </c>
      <c r="I25">
        <f t="shared" si="1"/>
        <v>10.5</v>
      </c>
    </row>
    <row r="26" spans="1:9" x14ac:dyDescent="0.35">
      <c r="A26" s="2">
        <f ca="1">'Capacity Backing (Hide)'!A28</f>
        <v>44389</v>
      </c>
      <c r="B26" s="174">
        <f t="shared" si="0"/>
        <v>772.63997033741168</v>
      </c>
      <c r="G26">
        <f>'Waiting List Config'!$J$5</f>
        <v>99.75</v>
      </c>
      <c r="H26">
        <f>'Waiting List Config'!$K$5</f>
        <v>110.25</v>
      </c>
      <c r="I26">
        <f t="shared" si="1"/>
        <v>10.5</v>
      </c>
    </row>
    <row r="27" spans="1:9" x14ac:dyDescent="0.35">
      <c r="A27" s="2">
        <f ca="1">'Capacity Backing (Hide)'!A29</f>
        <v>44396</v>
      </c>
      <c r="B27" s="174">
        <f t="shared" si="0"/>
        <v>800.24996910147047</v>
      </c>
      <c r="G27">
        <f>'Waiting List Config'!$J$5</f>
        <v>99.75</v>
      </c>
      <c r="H27">
        <f>'Waiting List Config'!$K$5</f>
        <v>110.25</v>
      </c>
      <c r="I27">
        <f t="shared" si="1"/>
        <v>10.5</v>
      </c>
    </row>
    <row r="28" spans="1:9" x14ac:dyDescent="0.35">
      <c r="A28" s="2">
        <f ca="1">'Capacity Backing (Hide)'!A30</f>
        <v>44403</v>
      </c>
      <c r="B28" s="174">
        <f t="shared" si="0"/>
        <v>827.85996786552926</v>
      </c>
      <c r="G28">
        <f>'Waiting List Config'!$J$5</f>
        <v>99.75</v>
      </c>
      <c r="H28">
        <f>'Waiting List Config'!$K$5</f>
        <v>110.25</v>
      </c>
      <c r="I28">
        <f t="shared" si="1"/>
        <v>10.5</v>
      </c>
    </row>
    <row r="29" spans="1:9" x14ac:dyDescent="0.35">
      <c r="A29" s="2">
        <f ca="1">'Capacity Backing (Hide)'!A31</f>
        <v>44410</v>
      </c>
      <c r="B29" s="174">
        <f t="shared" si="0"/>
        <v>855.46996662958804</v>
      </c>
      <c r="G29">
        <f>'Waiting List Config'!$J$5</f>
        <v>99.75</v>
      </c>
      <c r="H29">
        <f>'Waiting List Config'!$K$5</f>
        <v>110.25</v>
      </c>
      <c r="I29">
        <f t="shared" si="1"/>
        <v>10.5</v>
      </c>
    </row>
    <row r="30" spans="1:9" x14ac:dyDescent="0.35">
      <c r="A30" s="2">
        <f ca="1">'Capacity Backing (Hide)'!A32</f>
        <v>44417</v>
      </c>
      <c r="B30" s="174">
        <f t="shared" si="0"/>
        <v>883.07996539364683</v>
      </c>
      <c r="G30">
        <f>'Waiting List Config'!$J$5</f>
        <v>99.75</v>
      </c>
      <c r="H30">
        <f>'Waiting List Config'!$K$5</f>
        <v>110.25</v>
      </c>
      <c r="I30">
        <f t="shared" si="1"/>
        <v>10.5</v>
      </c>
    </row>
    <row r="31" spans="1:9" x14ac:dyDescent="0.35">
      <c r="A31" s="2">
        <f ca="1">'Capacity Backing (Hide)'!A33</f>
        <v>44424</v>
      </c>
      <c r="B31" s="174">
        <f t="shared" si="0"/>
        <v>910.68996415770562</v>
      </c>
      <c r="G31">
        <f>'Waiting List Config'!$J$5</f>
        <v>99.75</v>
      </c>
      <c r="H31">
        <f>'Waiting List Config'!$K$5</f>
        <v>110.25</v>
      </c>
      <c r="I31">
        <f t="shared" si="1"/>
        <v>10.5</v>
      </c>
    </row>
    <row r="32" spans="1:9" x14ac:dyDescent="0.35">
      <c r="A32" s="2">
        <f ca="1">'Capacity Backing (Hide)'!A34</f>
        <v>44431</v>
      </c>
      <c r="B32" s="174">
        <f t="shared" si="0"/>
        <v>938.2999629217644</v>
      </c>
      <c r="G32">
        <f>'Waiting List Config'!$J$5</f>
        <v>99.75</v>
      </c>
      <c r="H32">
        <f>'Waiting List Config'!$K$5</f>
        <v>110.25</v>
      </c>
      <c r="I32">
        <f t="shared" si="1"/>
        <v>10.5</v>
      </c>
    </row>
    <row r="33" spans="1:9" x14ac:dyDescent="0.35">
      <c r="A33" s="2">
        <f ca="1">'Capacity Backing (Hide)'!A35</f>
        <v>44438</v>
      </c>
      <c r="B33" s="174">
        <f t="shared" si="0"/>
        <v>965.90996168582319</v>
      </c>
      <c r="G33">
        <f>'Waiting List Config'!$J$5</f>
        <v>99.75</v>
      </c>
      <c r="H33">
        <f>'Waiting List Config'!$K$5</f>
        <v>110.25</v>
      </c>
      <c r="I33">
        <f t="shared" si="1"/>
        <v>10.5</v>
      </c>
    </row>
    <row r="34" spans="1:9" x14ac:dyDescent="0.35">
      <c r="A34" s="2">
        <f ca="1">'Capacity Backing (Hide)'!A36</f>
        <v>44445</v>
      </c>
      <c r="B34" s="174">
        <f t="shared" si="0"/>
        <v>993.51996044988198</v>
      </c>
      <c r="G34">
        <f>'Waiting List Config'!$J$5</f>
        <v>99.75</v>
      </c>
      <c r="H34">
        <f>'Waiting List Config'!$K$5</f>
        <v>110.25</v>
      </c>
      <c r="I34">
        <f t="shared" si="1"/>
        <v>10.5</v>
      </c>
    </row>
    <row r="35" spans="1:9" x14ac:dyDescent="0.35">
      <c r="A35" s="2">
        <f ca="1">'Capacity Backing (Hide)'!A37</f>
        <v>44452</v>
      </c>
      <c r="B35" s="174">
        <f t="shared" si="0"/>
        <v>1021.1299592139408</v>
      </c>
      <c r="G35">
        <f>'Waiting List Config'!$J$5</f>
        <v>99.75</v>
      </c>
      <c r="H35">
        <f>'Waiting List Config'!$K$5</f>
        <v>110.25</v>
      </c>
      <c r="I35">
        <f t="shared" si="1"/>
        <v>10.5</v>
      </c>
    </row>
    <row r="36" spans="1:9" x14ac:dyDescent="0.35">
      <c r="A36" s="2">
        <f ca="1">'Capacity Backing (Hide)'!A38</f>
        <v>44459</v>
      </c>
      <c r="B36" s="174">
        <f t="shared" si="0"/>
        <v>1048.7399579779997</v>
      </c>
      <c r="G36">
        <f>'Waiting List Config'!$J$5</f>
        <v>99.75</v>
      </c>
      <c r="H36">
        <f>'Waiting List Config'!$K$5</f>
        <v>110.25</v>
      </c>
      <c r="I36">
        <f t="shared" si="1"/>
        <v>10.5</v>
      </c>
    </row>
    <row r="37" spans="1:9" x14ac:dyDescent="0.35">
      <c r="A37" s="2">
        <f ca="1">'Capacity Backing (Hide)'!A39</f>
        <v>44466</v>
      </c>
      <c r="B37" s="174">
        <f t="shared" si="0"/>
        <v>1076.3499567420586</v>
      </c>
      <c r="G37">
        <f>'Waiting List Config'!$J$5</f>
        <v>99.75</v>
      </c>
      <c r="H37">
        <f>'Waiting List Config'!$K$5</f>
        <v>110.25</v>
      </c>
      <c r="I37">
        <f t="shared" si="1"/>
        <v>10.5</v>
      </c>
    </row>
    <row r="38" spans="1:9" x14ac:dyDescent="0.35">
      <c r="A38" s="2">
        <f ca="1">'Capacity Backing (Hide)'!A40</f>
        <v>44473</v>
      </c>
      <c r="B38" s="174">
        <f t="shared" si="0"/>
        <v>1103.9599555061175</v>
      </c>
      <c r="G38">
        <f>'Waiting List Config'!$J$5</f>
        <v>99.75</v>
      </c>
      <c r="H38">
        <f>'Waiting List Config'!$K$5</f>
        <v>110.25</v>
      </c>
      <c r="I38">
        <f t="shared" si="1"/>
        <v>10.5</v>
      </c>
    </row>
    <row r="39" spans="1:9" x14ac:dyDescent="0.35">
      <c r="A39" s="2">
        <f ca="1">'Capacity Backing (Hide)'!A41</f>
        <v>44480</v>
      </c>
      <c r="B39" s="174">
        <f t="shared" si="0"/>
        <v>1131.5699542701764</v>
      </c>
      <c r="G39">
        <f>'Waiting List Config'!$J$5</f>
        <v>99.75</v>
      </c>
      <c r="H39">
        <f>'Waiting List Config'!$K$5</f>
        <v>110.25</v>
      </c>
      <c r="I39">
        <f t="shared" si="1"/>
        <v>10.5</v>
      </c>
    </row>
    <row r="40" spans="1:9" x14ac:dyDescent="0.35">
      <c r="A40" s="2">
        <f ca="1">'Capacity Backing (Hide)'!A42</f>
        <v>44487</v>
      </c>
      <c r="B40" s="174">
        <f t="shared" si="0"/>
        <v>1159.1799530342353</v>
      </c>
      <c r="G40">
        <f>'Waiting List Config'!$J$5</f>
        <v>99.75</v>
      </c>
      <c r="H40">
        <f>'Waiting List Config'!$K$5</f>
        <v>110.25</v>
      </c>
      <c r="I40">
        <f t="shared" si="1"/>
        <v>10.5</v>
      </c>
    </row>
    <row r="41" spans="1:9" x14ac:dyDescent="0.35">
      <c r="A41" s="2">
        <f ca="1">'Capacity Backing (Hide)'!A43</f>
        <v>44494</v>
      </c>
      <c r="B41" s="174">
        <f t="shared" si="0"/>
        <v>1186.7899517982942</v>
      </c>
      <c r="G41">
        <f>'Waiting List Config'!$J$5</f>
        <v>99.75</v>
      </c>
      <c r="H41">
        <f>'Waiting List Config'!$K$5</f>
        <v>110.25</v>
      </c>
      <c r="I41">
        <f t="shared" si="1"/>
        <v>10.5</v>
      </c>
    </row>
    <row r="42" spans="1:9" x14ac:dyDescent="0.35">
      <c r="A42" s="2">
        <f ca="1">'Capacity Backing (Hide)'!A44</f>
        <v>44501</v>
      </c>
      <c r="B42" s="174">
        <f t="shared" si="0"/>
        <v>1214.3999505623531</v>
      </c>
      <c r="G42">
        <f>'Waiting List Config'!$J$5</f>
        <v>99.75</v>
      </c>
      <c r="H42">
        <f>'Waiting List Config'!$K$5</f>
        <v>110.25</v>
      </c>
      <c r="I42">
        <f t="shared" si="1"/>
        <v>10.5</v>
      </c>
    </row>
    <row r="43" spans="1:9" x14ac:dyDescent="0.35">
      <c r="A43" s="2">
        <f ca="1">'Capacity Backing (Hide)'!A45</f>
        <v>44508</v>
      </c>
      <c r="B43" s="174">
        <f t="shared" si="0"/>
        <v>1242.009949326412</v>
      </c>
      <c r="G43">
        <f>'Waiting List Config'!$J$5</f>
        <v>99.75</v>
      </c>
      <c r="H43">
        <f>'Waiting List Config'!$K$5</f>
        <v>110.25</v>
      </c>
      <c r="I43">
        <f t="shared" si="1"/>
        <v>10.5</v>
      </c>
    </row>
    <row r="44" spans="1:9" x14ac:dyDescent="0.35">
      <c r="A44" s="2">
        <f ca="1">'Capacity Backing (Hide)'!A46</f>
        <v>44515</v>
      </c>
      <c r="B44" s="174">
        <f t="shared" si="0"/>
        <v>1269.6199480904709</v>
      </c>
      <c r="G44">
        <f>'Waiting List Config'!$J$5</f>
        <v>99.75</v>
      </c>
      <c r="H44">
        <f>'Waiting List Config'!$K$5</f>
        <v>110.25</v>
      </c>
      <c r="I44">
        <f t="shared" si="1"/>
        <v>10.5</v>
      </c>
    </row>
    <row r="45" spans="1:9" x14ac:dyDescent="0.35">
      <c r="A45" s="2">
        <f ca="1">'Capacity Backing (Hide)'!A47</f>
        <v>44522</v>
      </c>
      <c r="B45" s="174">
        <f t="shared" si="0"/>
        <v>1297.2299468545298</v>
      </c>
      <c r="G45">
        <f>'Waiting List Config'!$J$5</f>
        <v>99.75</v>
      </c>
      <c r="H45">
        <f>'Waiting List Config'!$K$5</f>
        <v>110.25</v>
      </c>
      <c r="I45">
        <f t="shared" si="1"/>
        <v>10.5</v>
      </c>
    </row>
    <row r="46" spans="1:9" x14ac:dyDescent="0.35">
      <c r="A46" s="2">
        <f ca="1">'Capacity Backing (Hide)'!A48</f>
        <v>44529</v>
      </c>
      <c r="B46" s="174">
        <f t="shared" si="0"/>
        <v>1324.8399456185887</v>
      </c>
      <c r="G46">
        <f>'Waiting List Config'!$J$5</f>
        <v>99.75</v>
      </c>
      <c r="H46">
        <f>'Waiting List Config'!$K$5</f>
        <v>110.25</v>
      </c>
      <c r="I46">
        <f t="shared" si="1"/>
        <v>10.5</v>
      </c>
    </row>
    <row r="47" spans="1:9" x14ac:dyDescent="0.35">
      <c r="A47" s="2">
        <f ca="1">'Capacity Backing (Hide)'!A49</f>
        <v>44536</v>
      </c>
      <c r="B47" s="174">
        <f t="shared" si="0"/>
        <v>1352.4499443826476</v>
      </c>
      <c r="G47">
        <f>'Waiting List Config'!$J$5</f>
        <v>99.75</v>
      </c>
      <c r="H47">
        <f>'Waiting List Config'!$K$5</f>
        <v>110.25</v>
      </c>
      <c r="I47">
        <f t="shared" si="1"/>
        <v>10.5</v>
      </c>
    </row>
    <row r="48" spans="1:9" x14ac:dyDescent="0.35">
      <c r="A48" s="2">
        <f ca="1">'Capacity Backing (Hide)'!A50</f>
        <v>44543</v>
      </c>
      <c r="B48" s="174">
        <f t="shared" si="0"/>
        <v>1380.0599431467065</v>
      </c>
      <c r="G48">
        <f>'Waiting List Config'!$J$5</f>
        <v>99.75</v>
      </c>
      <c r="H48">
        <f>'Waiting List Config'!$K$5</f>
        <v>110.25</v>
      </c>
      <c r="I48">
        <f t="shared" si="1"/>
        <v>10.5</v>
      </c>
    </row>
    <row r="49" spans="1:9" x14ac:dyDescent="0.35">
      <c r="A49" s="2">
        <f ca="1">'Capacity Backing (Hide)'!A51</f>
        <v>44550</v>
      </c>
      <c r="B49" s="174">
        <f t="shared" si="0"/>
        <v>1407.6699419107654</v>
      </c>
      <c r="G49">
        <f>'Waiting List Config'!$J$5</f>
        <v>99.75</v>
      </c>
      <c r="H49">
        <f>'Waiting List Config'!$K$5</f>
        <v>110.25</v>
      </c>
      <c r="I49">
        <f t="shared" si="1"/>
        <v>10.5</v>
      </c>
    </row>
    <row r="50" spans="1:9" x14ac:dyDescent="0.35">
      <c r="A50" s="2">
        <f ca="1">'Capacity Backing (Hide)'!A52</f>
        <v>44557</v>
      </c>
      <c r="B50" s="174">
        <f t="shared" si="0"/>
        <v>1435.2799406748243</v>
      </c>
      <c r="G50">
        <f>'Waiting List Config'!$J$5</f>
        <v>99.75</v>
      </c>
      <c r="H50">
        <f>'Waiting List Config'!$K$5</f>
        <v>110.25</v>
      </c>
      <c r="I50">
        <f t="shared" si="1"/>
        <v>10.5</v>
      </c>
    </row>
    <row r="51" spans="1:9" x14ac:dyDescent="0.35">
      <c r="A51" s="2">
        <f ca="1">'Capacity Backing (Hide)'!A53</f>
        <v>44564</v>
      </c>
      <c r="B51" s="174">
        <f t="shared" si="0"/>
        <v>1462.8899394388832</v>
      </c>
      <c r="G51">
        <f>'Waiting List Config'!$J$5</f>
        <v>99.75</v>
      </c>
      <c r="H51">
        <f>'Waiting List Config'!$K$5</f>
        <v>110.25</v>
      </c>
      <c r="I51">
        <f t="shared" si="1"/>
        <v>10.5</v>
      </c>
    </row>
    <row r="52" spans="1:9" x14ac:dyDescent="0.35">
      <c r="A52" s="2">
        <f ca="1">'Capacity Backing (Hide)'!A54</f>
        <v>44571</v>
      </c>
      <c r="B52" s="174">
        <f t="shared" si="0"/>
        <v>1490.4999382029421</v>
      </c>
      <c r="G52">
        <f>'Waiting List Config'!$J$5</f>
        <v>99.75</v>
      </c>
      <c r="H52">
        <f>'Waiting List Config'!$K$5</f>
        <v>110.25</v>
      </c>
      <c r="I52">
        <f t="shared" si="1"/>
        <v>10.5</v>
      </c>
    </row>
    <row r="53" spans="1:9" x14ac:dyDescent="0.35">
      <c r="A53" s="2">
        <f ca="1">'Capacity Backing (Hide)'!A55</f>
        <v>44578</v>
      </c>
      <c r="B53" s="174">
        <f t="shared" si="0"/>
        <v>1518.109936967001</v>
      </c>
      <c r="G53">
        <f>'Waiting List Config'!$J$5</f>
        <v>99.75</v>
      </c>
      <c r="H53">
        <f>'Waiting List Config'!$K$5</f>
        <v>110.25</v>
      </c>
      <c r="I53">
        <f t="shared" si="1"/>
        <v>10.5</v>
      </c>
    </row>
    <row r="54" spans="1:9" x14ac:dyDescent="0.35">
      <c r="A54" s="2">
        <f ca="1">'Capacity Backing (Hide)'!A56</f>
        <v>44585</v>
      </c>
      <c r="B54" s="174">
        <f t="shared" si="0"/>
        <v>1545.7199357310599</v>
      </c>
      <c r="G54">
        <f>'Waiting List Config'!$J$5</f>
        <v>99.75</v>
      </c>
      <c r="H54">
        <f>'Waiting List Config'!$K$5</f>
        <v>110.25</v>
      </c>
      <c r="I54">
        <f t="shared" si="1"/>
        <v>10.5</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C21" sqref="C21"/>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17.46857142857143</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507.4620000000001</v>
      </c>
      <c r="M5">
        <f>INDEX($D$4:$E$18,MATCH(L$1,$A$4:$A$18,0),2)*L$3</f>
        <v>611.40000000000009</v>
      </c>
      <c r="N5">
        <f>SUMIF(J$4:M$4,N$4,J5:M5)</f>
        <v>2686.2120000000004</v>
      </c>
      <c r="O5">
        <f>SUMIF(J$4:M$4,O$4,J5:M5)</f>
        <v>3236.4</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7881.0000000000009</v>
      </c>
      <c r="CW5">
        <f t="shared" si="0"/>
        <v>10011</v>
      </c>
      <c r="CX5">
        <f t="shared" si="0"/>
        <v>1270.3191428571431</v>
      </c>
      <c r="CY5">
        <f t="shared" si="0"/>
        <v>1614.2571428571428</v>
      </c>
      <c r="CZ5">
        <f t="shared" si="0"/>
        <v>9151.3191428571445</v>
      </c>
      <c r="DA5">
        <f t="shared" si="0"/>
        <v>11625.257142857143</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507.4620000000001</v>
      </c>
      <c r="M6">
        <f t="shared" ref="M6:M56" si="4">INDEX($D$4:$E$18,MATCH(L$1,$A$4:$A$18,0),2)*L$3</f>
        <v>611.40000000000009</v>
      </c>
      <c r="N6">
        <f t="shared" ref="N6:N56" si="5">SUMIF(J$4:M$4,N$4,J6:M6)</f>
        <v>2686.2120000000004</v>
      </c>
      <c r="O6">
        <f t="shared" ref="O6:O56" si="6">SUMIF(J$4:M$4,O$4,J6:M6)</f>
        <v>3236.4</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1270.3191428571431</v>
      </c>
      <c r="CY6">
        <f t="shared" si="92"/>
        <v>1614.2571428571428</v>
      </c>
      <c r="CZ6">
        <f t="shared" ref="CZ6:DA56" si="93">SUMIFS($J6:$CU6,$J$2:$CU$2,CZ$2,$J$4:$CU$4,CZ$4)</f>
        <v>9151.3191428571445</v>
      </c>
      <c r="DA6">
        <f t="shared" si="93"/>
        <v>11625.257142857143</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507.4620000000001</v>
      </c>
      <c r="M7">
        <f t="shared" si="4"/>
        <v>611.40000000000009</v>
      </c>
      <c r="N7">
        <f t="shared" si="5"/>
        <v>2686.2120000000004</v>
      </c>
      <c r="O7">
        <f t="shared" si="6"/>
        <v>3236.4</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1270.3191428571431</v>
      </c>
      <c r="CY7">
        <f t="shared" si="92"/>
        <v>1614.2571428571428</v>
      </c>
      <c r="CZ7">
        <f t="shared" si="93"/>
        <v>9151.3191428571445</v>
      </c>
      <c r="DA7">
        <f t="shared" si="93"/>
        <v>11625.257142857143</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507.4620000000001</v>
      </c>
      <c r="M8">
        <f t="shared" si="4"/>
        <v>611.40000000000009</v>
      </c>
      <c r="N8">
        <f t="shared" si="5"/>
        <v>2686.2120000000004</v>
      </c>
      <c r="O8">
        <f t="shared" si="6"/>
        <v>3236.4</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1270.3191428571431</v>
      </c>
      <c r="CY8">
        <f t="shared" si="92"/>
        <v>1614.2571428571428</v>
      </c>
      <c r="CZ8">
        <f t="shared" si="93"/>
        <v>9151.3191428571445</v>
      </c>
      <c r="DA8">
        <f t="shared" si="93"/>
        <v>11625.257142857143</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507.4620000000001</v>
      </c>
      <c r="M9">
        <f t="shared" si="4"/>
        <v>611.40000000000009</v>
      </c>
      <c r="N9">
        <f t="shared" si="5"/>
        <v>2686.2120000000004</v>
      </c>
      <c r="O9">
        <f t="shared" si="6"/>
        <v>3236.4</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1270.3191428571431</v>
      </c>
      <c r="CY9">
        <f t="shared" si="92"/>
        <v>1614.2571428571428</v>
      </c>
      <c r="CZ9">
        <f t="shared" si="93"/>
        <v>9151.3191428571445</v>
      </c>
      <c r="DA9">
        <f t="shared" si="93"/>
        <v>11625.257142857143</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507.4620000000001</v>
      </c>
      <c r="M10">
        <f t="shared" si="4"/>
        <v>611.40000000000009</v>
      </c>
      <c r="N10">
        <f t="shared" si="5"/>
        <v>2686.2120000000004</v>
      </c>
      <c r="O10">
        <f t="shared" si="6"/>
        <v>3236.4</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1270.3191428571431</v>
      </c>
      <c r="CY10">
        <f t="shared" si="92"/>
        <v>1614.2571428571428</v>
      </c>
      <c r="CZ10">
        <f t="shared" si="93"/>
        <v>9151.3191428571445</v>
      </c>
      <c r="DA10">
        <f t="shared" si="93"/>
        <v>11625.257142857143</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507.4620000000001</v>
      </c>
      <c r="M11">
        <f t="shared" si="4"/>
        <v>611.40000000000009</v>
      </c>
      <c r="N11">
        <f t="shared" si="5"/>
        <v>2686.2120000000004</v>
      </c>
      <c r="O11">
        <f t="shared" si="6"/>
        <v>3236.4</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1270.3191428571431</v>
      </c>
      <c r="CY11">
        <f t="shared" si="92"/>
        <v>1614.2571428571428</v>
      </c>
      <c r="CZ11">
        <f t="shared" si="93"/>
        <v>9151.3191428571445</v>
      </c>
      <c r="DA11">
        <f t="shared" si="93"/>
        <v>11625.257142857143</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507.4620000000001</v>
      </c>
      <c r="M12">
        <f t="shared" si="4"/>
        <v>611.40000000000009</v>
      </c>
      <c r="N12">
        <f t="shared" si="5"/>
        <v>2686.2120000000004</v>
      </c>
      <c r="O12">
        <f t="shared" si="6"/>
        <v>3236.4</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1270.3191428571431</v>
      </c>
      <c r="CY12">
        <f t="shared" si="92"/>
        <v>1614.2571428571428</v>
      </c>
      <c r="CZ12">
        <f t="shared" si="93"/>
        <v>9151.3191428571445</v>
      </c>
      <c r="DA12">
        <f t="shared" si="93"/>
        <v>11625.257142857143</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507.4620000000001</v>
      </c>
      <c r="M13">
        <f t="shared" si="4"/>
        <v>611.40000000000009</v>
      </c>
      <c r="N13">
        <f t="shared" si="5"/>
        <v>2686.2120000000004</v>
      </c>
      <c r="O13">
        <f t="shared" si="6"/>
        <v>3236.4</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1270.3191428571431</v>
      </c>
      <c r="CY13">
        <f t="shared" si="92"/>
        <v>1614.2571428571428</v>
      </c>
      <c r="CZ13">
        <f t="shared" si="93"/>
        <v>9151.3191428571445</v>
      </c>
      <c r="DA13">
        <f t="shared" si="93"/>
        <v>11625.257142857143</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507.4620000000001</v>
      </c>
      <c r="M14">
        <f t="shared" si="4"/>
        <v>611.40000000000009</v>
      </c>
      <c r="N14">
        <f t="shared" si="5"/>
        <v>2686.2120000000004</v>
      </c>
      <c r="O14">
        <f t="shared" si="6"/>
        <v>3236.4</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1270.3191428571431</v>
      </c>
      <c r="CY14">
        <f t="shared" si="92"/>
        <v>1614.2571428571428</v>
      </c>
      <c r="CZ14">
        <f t="shared" si="93"/>
        <v>9151.3191428571445</v>
      </c>
      <c r="DA14">
        <f t="shared" si="93"/>
        <v>11625.257142857143</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507.4620000000001</v>
      </c>
      <c r="M15">
        <f t="shared" si="4"/>
        <v>611.40000000000009</v>
      </c>
      <c r="N15">
        <f t="shared" si="5"/>
        <v>2686.2120000000004</v>
      </c>
      <c r="O15">
        <f t="shared" si="6"/>
        <v>3236.4</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1270.3191428571431</v>
      </c>
      <c r="CY15">
        <f t="shared" si="92"/>
        <v>1614.2571428571428</v>
      </c>
      <c r="CZ15">
        <f t="shared" si="93"/>
        <v>9151.3191428571445</v>
      </c>
      <c r="DA15">
        <f t="shared" si="93"/>
        <v>11625.257142857143</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507.4620000000001</v>
      </c>
      <c r="M16">
        <f t="shared" si="4"/>
        <v>611.40000000000009</v>
      </c>
      <c r="N16">
        <f t="shared" si="5"/>
        <v>2686.2120000000004</v>
      </c>
      <c r="O16">
        <f t="shared" si="6"/>
        <v>3236.4</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1270.3191428571431</v>
      </c>
      <c r="CY16">
        <f t="shared" si="92"/>
        <v>1614.2571428571428</v>
      </c>
      <c r="CZ16">
        <f t="shared" si="93"/>
        <v>9151.3191428571445</v>
      </c>
      <c r="DA16">
        <f t="shared" si="93"/>
        <v>11625.257142857143</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507.4620000000001</v>
      </c>
      <c r="M17">
        <f t="shared" si="4"/>
        <v>611.40000000000009</v>
      </c>
      <c r="N17">
        <f t="shared" si="5"/>
        <v>2686.2120000000004</v>
      </c>
      <c r="O17">
        <f t="shared" si="6"/>
        <v>3236.4</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1270.3191428571431</v>
      </c>
      <c r="CY17">
        <f t="shared" si="92"/>
        <v>1614.2571428571428</v>
      </c>
      <c r="CZ17">
        <f t="shared" si="93"/>
        <v>9151.3191428571445</v>
      </c>
      <c r="DA17">
        <f t="shared" si="93"/>
        <v>11625.257142857143</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507.4620000000001</v>
      </c>
      <c r="M18">
        <f t="shared" si="4"/>
        <v>611.40000000000009</v>
      </c>
      <c r="N18">
        <f t="shared" si="5"/>
        <v>2686.2120000000004</v>
      </c>
      <c r="O18">
        <f t="shared" si="6"/>
        <v>3236.4</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1270.3191428571431</v>
      </c>
      <c r="CY18">
        <f t="shared" si="92"/>
        <v>1614.2571428571428</v>
      </c>
      <c r="CZ18">
        <f t="shared" si="93"/>
        <v>9151.3191428571445</v>
      </c>
      <c r="DA18">
        <f t="shared" si="93"/>
        <v>11625.257142857143</v>
      </c>
    </row>
    <row r="19" spans="1:105" x14ac:dyDescent="0.35">
      <c r="I19" s="12">
        <f ca="1">'Required Capacity (Hide)'!E19</f>
        <v>44326</v>
      </c>
      <c r="J19">
        <f t="shared" si="1"/>
        <v>2178.7500000000005</v>
      </c>
      <c r="K19">
        <f t="shared" si="2"/>
        <v>2625</v>
      </c>
      <c r="L19">
        <f t="shared" si="3"/>
        <v>507.4620000000001</v>
      </c>
      <c r="M19">
        <f t="shared" si="4"/>
        <v>611.40000000000009</v>
      </c>
      <c r="N19">
        <f t="shared" si="5"/>
        <v>2686.2120000000004</v>
      </c>
      <c r="O19">
        <f t="shared" si="6"/>
        <v>3236.4</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1270.3191428571431</v>
      </c>
      <c r="CY19">
        <f t="shared" si="92"/>
        <v>1614.2571428571428</v>
      </c>
      <c r="CZ19">
        <f t="shared" si="93"/>
        <v>9151.3191428571445</v>
      </c>
      <c r="DA19">
        <f t="shared" si="93"/>
        <v>11625.257142857143</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507.4620000000001</v>
      </c>
      <c r="M20">
        <f t="shared" si="4"/>
        <v>611.40000000000009</v>
      </c>
      <c r="N20">
        <f t="shared" si="5"/>
        <v>2686.2120000000004</v>
      </c>
      <c r="O20">
        <f t="shared" si="6"/>
        <v>3236.4</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1270.3191428571431</v>
      </c>
      <c r="CY20">
        <f t="shared" si="92"/>
        <v>1614.2571428571428</v>
      </c>
      <c r="CZ20">
        <f t="shared" si="93"/>
        <v>9151.3191428571445</v>
      </c>
      <c r="DA20">
        <f t="shared" si="93"/>
        <v>11625.257142857143</v>
      </c>
    </row>
    <row r="21" spans="1:105" x14ac:dyDescent="0.35">
      <c r="A21" t="str">
        <f>Setup!A20</f>
        <v>20 Group Sessions</v>
      </c>
      <c r="B21">
        <f>INDEX($H$100:$H$174,MATCH(A21,$A$100:$A$174,0),1)</f>
        <v>75</v>
      </c>
      <c r="C21">
        <f>INDEX($I$100:$I$174,MATCH(A21,$A$100:$A$174,0),1)</f>
        <v>17.46857142857143</v>
      </c>
      <c r="D21">
        <f>IF(Planning!D25="",'Planning Backing (Hide)'!B21,Planning!D25)</f>
        <v>75</v>
      </c>
      <c r="E21">
        <f>IF(Planning!E25="",'Planning Backing (Hide)'!C21,Planning!E25)</f>
        <v>17.46857142857143</v>
      </c>
      <c r="F21">
        <f>IFERROR($D$21/$B$21,"")</f>
        <v>1</v>
      </c>
      <c r="G21">
        <f>IFERROR($E$21/$C$21,"")</f>
        <v>1</v>
      </c>
      <c r="I21" s="12">
        <f ca="1">'Required Capacity (Hide)'!E21</f>
        <v>44340</v>
      </c>
      <c r="J21">
        <f t="shared" si="1"/>
        <v>2178.7500000000005</v>
      </c>
      <c r="K21">
        <f t="shared" si="2"/>
        <v>2625</v>
      </c>
      <c r="L21">
        <f t="shared" si="3"/>
        <v>507.4620000000001</v>
      </c>
      <c r="M21">
        <f t="shared" si="4"/>
        <v>611.40000000000009</v>
      </c>
      <c r="N21">
        <f t="shared" si="5"/>
        <v>2686.2120000000004</v>
      </c>
      <c r="O21">
        <f t="shared" si="6"/>
        <v>3236.4</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1270.3191428571431</v>
      </c>
      <c r="CY21">
        <f t="shared" si="91"/>
        <v>1614.2571428571428</v>
      </c>
      <c r="CZ21">
        <f t="shared" si="93"/>
        <v>9151.3191428571445</v>
      </c>
      <c r="DA21">
        <f t="shared" si="93"/>
        <v>11625.257142857143</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507.4620000000001</v>
      </c>
      <c r="M22">
        <f t="shared" si="4"/>
        <v>611.40000000000009</v>
      </c>
      <c r="N22">
        <f t="shared" si="5"/>
        <v>2686.2120000000004</v>
      </c>
      <c r="O22">
        <f t="shared" si="6"/>
        <v>3236.4</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1270.3191428571431</v>
      </c>
      <c r="CY22">
        <f t="shared" si="91"/>
        <v>1614.2571428571428</v>
      </c>
      <c r="CZ22">
        <f t="shared" si="93"/>
        <v>9151.3191428571445</v>
      </c>
      <c r="DA22">
        <f t="shared" si="93"/>
        <v>11625.257142857143</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507.4620000000001</v>
      </c>
      <c r="M23">
        <f t="shared" si="4"/>
        <v>611.40000000000009</v>
      </c>
      <c r="N23">
        <f t="shared" si="5"/>
        <v>2686.2120000000004</v>
      </c>
      <c r="O23">
        <f t="shared" si="6"/>
        <v>3236.4</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1270.3191428571431</v>
      </c>
      <c r="CY23">
        <f t="shared" si="91"/>
        <v>1614.2571428571428</v>
      </c>
      <c r="CZ23">
        <f t="shared" si="93"/>
        <v>9151.3191428571445</v>
      </c>
      <c r="DA23">
        <f t="shared" si="93"/>
        <v>11625.257142857143</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507.4620000000001</v>
      </c>
      <c r="M24">
        <f t="shared" si="4"/>
        <v>611.40000000000009</v>
      </c>
      <c r="N24">
        <f t="shared" si="5"/>
        <v>2686.2120000000004</v>
      </c>
      <c r="O24">
        <f t="shared" si="6"/>
        <v>3236.4</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1270.3191428571431</v>
      </c>
      <c r="CY24">
        <f t="shared" si="91"/>
        <v>1614.2571428571428</v>
      </c>
      <c r="CZ24">
        <f t="shared" si="93"/>
        <v>9151.3191428571445</v>
      </c>
      <c r="DA24">
        <f t="shared" si="93"/>
        <v>11625.257142857143</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507.4620000000001</v>
      </c>
      <c r="M25">
        <f t="shared" si="4"/>
        <v>611.40000000000009</v>
      </c>
      <c r="N25">
        <f t="shared" si="5"/>
        <v>2686.2120000000004</v>
      </c>
      <c r="O25">
        <f t="shared" si="6"/>
        <v>3236.4</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1270.3191428571431</v>
      </c>
      <c r="CY25">
        <f t="shared" si="91"/>
        <v>1614.2571428571428</v>
      </c>
      <c r="CZ25">
        <f t="shared" si="93"/>
        <v>9151.3191428571445</v>
      </c>
      <c r="DA25">
        <f t="shared" si="93"/>
        <v>11625.257142857143</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507.4620000000001</v>
      </c>
      <c r="M26">
        <f t="shared" si="4"/>
        <v>611.40000000000009</v>
      </c>
      <c r="N26">
        <f t="shared" si="5"/>
        <v>2686.2120000000004</v>
      </c>
      <c r="O26">
        <f t="shared" si="6"/>
        <v>3236.4</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1270.3191428571431</v>
      </c>
      <c r="CY26">
        <f t="shared" si="91"/>
        <v>1614.2571428571428</v>
      </c>
      <c r="CZ26">
        <f t="shared" si="93"/>
        <v>9151.3191428571445</v>
      </c>
      <c r="DA26">
        <f t="shared" si="93"/>
        <v>11625.257142857143</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507.4620000000001</v>
      </c>
      <c r="M27">
        <f t="shared" si="4"/>
        <v>611.40000000000009</v>
      </c>
      <c r="N27">
        <f t="shared" si="5"/>
        <v>2686.2120000000004</v>
      </c>
      <c r="O27">
        <f t="shared" si="6"/>
        <v>3236.4</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1270.3191428571431</v>
      </c>
      <c r="CY27">
        <f t="shared" si="91"/>
        <v>1614.2571428571428</v>
      </c>
      <c r="CZ27">
        <f t="shared" si="93"/>
        <v>9151.3191428571445</v>
      </c>
      <c r="DA27">
        <f t="shared" si="93"/>
        <v>11625.257142857143</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507.4620000000001</v>
      </c>
      <c r="M28">
        <f t="shared" si="4"/>
        <v>611.40000000000009</v>
      </c>
      <c r="N28">
        <f t="shared" si="5"/>
        <v>2686.2120000000004</v>
      </c>
      <c r="O28">
        <f t="shared" si="6"/>
        <v>3236.4</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1270.3191428571431</v>
      </c>
      <c r="CY28">
        <f t="shared" si="91"/>
        <v>1614.2571428571428</v>
      </c>
      <c r="CZ28">
        <f t="shared" si="93"/>
        <v>9151.3191428571445</v>
      </c>
      <c r="DA28">
        <f t="shared" si="93"/>
        <v>11625.257142857143</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507.4620000000001</v>
      </c>
      <c r="M29">
        <f t="shared" si="4"/>
        <v>611.40000000000009</v>
      </c>
      <c r="N29">
        <f t="shared" si="5"/>
        <v>2686.2120000000004</v>
      </c>
      <c r="O29">
        <f t="shared" si="6"/>
        <v>3236.4</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1270.3191428571431</v>
      </c>
      <c r="CY29">
        <f t="shared" si="91"/>
        <v>1614.2571428571428</v>
      </c>
      <c r="CZ29">
        <f t="shared" si="93"/>
        <v>9151.3191428571445</v>
      </c>
      <c r="DA29">
        <f t="shared" si="93"/>
        <v>11625.257142857143</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507.4620000000001</v>
      </c>
      <c r="M30">
        <f t="shared" si="4"/>
        <v>611.40000000000009</v>
      </c>
      <c r="N30">
        <f t="shared" si="5"/>
        <v>2686.2120000000004</v>
      </c>
      <c r="O30">
        <f t="shared" si="6"/>
        <v>3236.4</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1270.3191428571431</v>
      </c>
      <c r="CY30">
        <f t="shared" si="91"/>
        <v>1614.2571428571428</v>
      </c>
      <c r="CZ30">
        <f t="shared" si="93"/>
        <v>9151.3191428571445</v>
      </c>
      <c r="DA30">
        <f t="shared" si="93"/>
        <v>11625.257142857143</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507.4620000000001</v>
      </c>
      <c r="M31">
        <f t="shared" si="4"/>
        <v>611.40000000000009</v>
      </c>
      <c r="N31">
        <f t="shared" si="5"/>
        <v>2686.2120000000004</v>
      </c>
      <c r="O31">
        <f t="shared" si="6"/>
        <v>3236.4</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1270.3191428571431</v>
      </c>
      <c r="CY31">
        <f t="shared" si="91"/>
        <v>1614.2571428571428</v>
      </c>
      <c r="CZ31">
        <f t="shared" si="93"/>
        <v>9151.3191428571445</v>
      </c>
      <c r="DA31">
        <f t="shared" si="93"/>
        <v>11625.257142857143</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507.4620000000001</v>
      </c>
      <c r="M32">
        <f t="shared" si="4"/>
        <v>611.40000000000009</v>
      </c>
      <c r="N32">
        <f t="shared" si="5"/>
        <v>2686.2120000000004</v>
      </c>
      <c r="O32">
        <f t="shared" si="6"/>
        <v>3236.4</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1270.3191428571431</v>
      </c>
      <c r="CY32">
        <f t="shared" si="91"/>
        <v>1614.2571428571428</v>
      </c>
      <c r="CZ32">
        <f t="shared" si="93"/>
        <v>9151.3191428571445</v>
      </c>
      <c r="DA32">
        <f t="shared" si="93"/>
        <v>11625.257142857143</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507.4620000000001</v>
      </c>
      <c r="M33">
        <f t="shared" si="4"/>
        <v>611.40000000000009</v>
      </c>
      <c r="N33">
        <f t="shared" si="5"/>
        <v>2686.2120000000004</v>
      </c>
      <c r="O33">
        <f t="shared" si="6"/>
        <v>3236.4</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1270.3191428571431</v>
      </c>
      <c r="CY33">
        <f t="shared" si="91"/>
        <v>1614.2571428571428</v>
      </c>
      <c r="CZ33">
        <f t="shared" si="93"/>
        <v>9151.3191428571445</v>
      </c>
      <c r="DA33">
        <f t="shared" si="93"/>
        <v>11625.257142857143</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507.4620000000001</v>
      </c>
      <c r="M34">
        <f t="shared" si="4"/>
        <v>611.40000000000009</v>
      </c>
      <c r="N34">
        <f t="shared" si="5"/>
        <v>2686.2120000000004</v>
      </c>
      <c r="O34">
        <f t="shared" si="6"/>
        <v>3236.4</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1270.3191428571431</v>
      </c>
      <c r="CY34">
        <f t="shared" si="91"/>
        <v>1614.2571428571428</v>
      </c>
      <c r="CZ34">
        <f t="shared" si="93"/>
        <v>9151.3191428571445</v>
      </c>
      <c r="DA34">
        <f t="shared" si="93"/>
        <v>11625.257142857143</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507.4620000000001</v>
      </c>
      <c r="M35">
        <f t="shared" si="4"/>
        <v>611.40000000000009</v>
      </c>
      <c r="N35">
        <f t="shared" si="5"/>
        <v>2686.2120000000004</v>
      </c>
      <c r="O35">
        <f t="shared" si="6"/>
        <v>3236.4</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1270.3191428571431</v>
      </c>
      <c r="CY35">
        <f t="shared" si="91"/>
        <v>1614.2571428571428</v>
      </c>
      <c r="CZ35">
        <f t="shared" si="93"/>
        <v>9151.3191428571445</v>
      </c>
      <c r="DA35">
        <f t="shared" si="93"/>
        <v>11625.257142857143</v>
      </c>
    </row>
    <row r="36" spans="1:105" x14ac:dyDescent="0.35">
      <c r="I36" s="12">
        <f ca="1">'Required Capacity (Hide)'!E36</f>
        <v>44445</v>
      </c>
      <c r="J36">
        <f t="shared" si="1"/>
        <v>2178.7500000000005</v>
      </c>
      <c r="K36">
        <f t="shared" si="2"/>
        <v>2625</v>
      </c>
      <c r="L36">
        <f t="shared" si="3"/>
        <v>507.4620000000001</v>
      </c>
      <c r="M36">
        <f t="shared" si="4"/>
        <v>611.40000000000009</v>
      </c>
      <c r="N36">
        <f t="shared" si="5"/>
        <v>2686.2120000000004</v>
      </c>
      <c r="O36">
        <f t="shared" si="6"/>
        <v>3236.4</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1270.3191428571431</v>
      </c>
      <c r="CY36">
        <f t="shared" si="91"/>
        <v>1614.2571428571428</v>
      </c>
      <c r="CZ36">
        <f t="shared" si="93"/>
        <v>9151.3191428571445</v>
      </c>
      <c r="DA36">
        <f t="shared" si="93"/>
        <v>11625.257142857143</v>
      </c>
    </row>
    <row r="37" spans="1:105" x14ac:dyDescent="0.35">
      <c r="I37" s="12">
        <f ca="1">'Required Capacity (Hide)'!E37</f>
        <v>44452</v>
      </c>
      <c r="J37">
        <f t="shared" si="1"/>
        <v>2178.7500000000005</v>
      </c>
      <c r="K37">
        <f t="shared" si="2"/>
        <v>2625</v>
      </c>
      <c r="L37">
        <f t="shared" si="3"/>
        <v>507.4620000000001</v>
      </c>
      <c r="M37">
        <f t="shared" si="4"/>
        <v>611.40000000000009</v>
      </c>
      <c r="N37">
        <f t="shared" si="5"/>
        <v>2686.2120000000004</v>
      </c>
      <c r="O37">
        <f t="shared" si="6"/>
        <v>3236.4</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1270.3191428571431</v>
      </c>
      <c r="CY37">
        <f t="shared" si="91"/>
        <v>1614.2571428571428</v>
      </c>
      <c r="CZ37">
        <f t="shared" si="93"/>
        <v>9151.3191428571445</v>
      </c>
      <c r="DA37">
        <f t="shared" si="93"/>
        <v>11625.257142857143</v>
      </c>
    </row>
    <row r="38" spans="1:105" x14ac:dyDescent="0.35">
      <c r="I38" s="12">
        <f ca="1">'Required Capacity (Hide)'!E38</f>
        <v>44459</v>
      </c>
      <c r="J38">
        <f t="shared" si="1"/>
        <v>2178.7500000000005</v>
      </c>
      <c r="K38">
        <f t="shared" si="2"/>
        <v>2625</v>
      </c>
      <c r="L38">
        <f t="shared" si="3"/>
        <v>507.4620000000001</v>
      </c>
      <c r="M38">
        <f t="shared" si="4"/>
        <v>611.40000000000009</v>
      </c>
      <c r="N38">
        <f t="shared" si="5"/>
        <v>2686.2120000000004</v>
      </c>
      <c r="O38">
        <f t="shared" si="6"/>
        <v>3236.4</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1270.3191428571431</v>
      </c>
      <c r="CY38">
        <f t="shared" si="91"/>
        <v>1614.2571428571428</v>
      </c>
      <c r="CZ38">
        <f t="shared" si="93"/>
        <v>9151.3191428571445</v>
      </c>
      <c r="DA38">
        <f t="shared" si="93"/>
        <v>11625.257142857143</v>
      </c>
    </row>
    <row r="39" spans="1:105" x14ac:dyDescent="0.35">
      <c r="I39" s="12">
        <f ca="1">'Required Capacity (Hide)'!E39</f>
        <v>44466</v>
      </c>
      <c r="J39">
        <f t="shared" si="1"/>
        <v>2178.7500000000005</v>
      </c>
      <c r="K39">
        <f t="shared" si="2"/>
        <v>2625</v>
      </c>
      <c r="L39">
        <f t="shared" si="3"/>
        <v>507.4620000000001</v>
      </c>
      <c r="M39">
        <f t="shared" si="4"/>
        <v>611.40000000000009</v>
      </c>
      <c r="N39">
        <f t="shared" si="5"/>
        <v>2686.2120000000004</v>
      </c>
      <c r="O39">
        <f t="shared" si="6"/>
        <v>3236.4</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1270.3191428571431</v>
      </c>
      <c r="CY39">
        <f t="shared" si="91"/>
        <v>1614.2571428571428</v>
      </c>
      <c r="CZ39">
        <f t="shared" si="93"/>
        <v>9151.3191428571445</v>
      </c>
      <c r="DA39">
        <f t="shared" si="93"/>
        <v>11625.257142857143</v>
      </c>
    </row>
    <row r="40" spans="1:105" x14ac:dyDescent="0.35">
      <c r="I40" s="12">
        <f ca="1">'Required Capacity (Hide)'!E40</f>
        <v>44473</v>
      </c>
      <c r="J40">
        <f t="shared" si="1"/>
        <v>2178.7500000000005</v>
      </c>
      <c r="K40">
        <f t="shared" si="2"/>
        <v>2625</v>
      </c>
      <c r="L40">
        <f t="shared" si="3"/>
        <v>507.4620000000001</v>
      </c>
      <c r="M40">
        <f t="shared" si="4"/>
        <v>611.40000000000009</v>
      </c>
      <c r="N40">
        <f t="shared" si="5"/>
        <v>2686.2120000000004</v>
      </c>
      <c r="O40">
        <f t="shared" si="6"/>
        <v>3236.4</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1270.3191428571431</v>
      </c>
      <c r="CY40">
        <f t="shared" si="91"/>
        <v>1614.2571428571428</v>
      </c>
      <c r="CZ40">
        <f t="shared" si="93"/>
        <v>9151.3191428571445</v>
      </c>
      <c r="DA40">
        <f t="shared" si="93"/>
        <v>11625.257142857143</v>
      </c>
    </row>
    <row r="41" spans="1:105" x14ac:dyDescent="0.35">
      <c r="I41" s="12">
        <f ca="1">'Required Capacity (Hide)'!E41</f>
        <v>44480</v>
      </c>
      <c r="J41">
        <f t="shared" si="1"/>
        <v>2178.7500000000005</v>
      </c>
      <c r="K41">
        <f t="shared" si="2"/>
        <v>2625</v>
      </c>
      <c r="L41">
        <f t="shared" si="3"/>
        <v>507.4620000000001</v>
      </c>
      <c r="M41">
        <f t="shared" si="4"/>
        <v>611.40000000000009</v>
      </c>
      <c r="N41">
        <f t="shared" si="5"/>
        <v>2686.2120000000004</v>
      </c>
      <c r="O41">
        <f t="shared" si="6"/>
        <v>3236.4</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1270.3191428571431</v>
      </c>
      <c r="CY41">
        <f t="shared" si="91"/>
        <v>1614.2571428571428</v>
      </c>
      <c r="CZ41">
        <f t="shared" si="93"/>
        <v>9151.3191428571445</v>
      </c>
      <c r="DA41">
        <f t="shared" si="93"/>
        <v>11625.257142857143</v>
      </c>
    </row>
    <row r="42" spans="1:105" x14ac:dyDescent="0.35">
      <c r="I42" s="12">
        <f ca="1">'Required Capacity (Hide)'!E42</f>
        <v>44487</v>
      </c>
      <c r="J42">
        <f t="shared" si="1"/>
        <v>2178.7500000000005</v>
      </c>
      <c r="K42">
        <f t="shared" si="2"/>
        <v>2625</v>
      </c>
      <c r="L42">
        <f t="shared" si="3"/>
        <v>507.4620000000001</v>
      </c>
      <c r="M42">
        <f t="shared" si="4"/>
        <v>611.40000000000009</v>
      </c>
      <c r="N42">
        <f t="shared" si="5"/>
        <v>2686.2120000000004</v>
      </c>
      <c r="O42">
        <f t="shared" si="6"/>
        <v>3236.4</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1270.3191428571431</v>
      </c>
      <c r="CY42">
        <f t="shared" si="91"/>
        <v>1614.2571428571428</v>
      </c>
      <c r="CZ42">
        <f t="shared" si="93"/>
        <v>9151.3191428571445</v>
      </c>
      <c r="DA42">
        <f t="shared" si="93"/>
        <v>11625.257142857143</v>
      </c>
    </row>
    <row r="43" spans="1:105" x14ac:dyDescent="0.35">
      <c r="I43" s="12">
        <f ca="1">'Required Capacity (Hide)'!E43</f>
        <v>44494</v>
      </c>
      <c r="J43">
        <f t="shared" si="1"/>
        <v>2178.7500000000005</v>
      </c>
      <c r="K43">
        <f t="shared" si="2"/>
        <v>2625</v>
      </c>
      <c r="L43">
        <f t="shared" si="3"/>
        <v>507.4620000000001</v>
      </c>
      <c r="M43">
        <f t="shared" si="4"/>
        <v>611.40000000000009</v>
      </c>
      <c r="N43">
        <f t="shared" si="5"/>
        <v>2686.2120000000004</v>
      </c>
      <c r="O43">
        <f t="shared" si="6"/>
        <v>3236.4</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1270.3191428571431</v>
      </c>
      <c r="CY43">
        <f t="shared" si="91"/>
        <v>1614.2571428571428</v>
      </c>
      <c r="CZ43">
        <f t="shared" si="93"/>
        <v>9151.3191428571445</v>
      </c>
      <c r="DA43">
        <f t="shared" si="93"/>
        <v>11625.257142857143</v>
      </c>
    </row>
    <row r="44" spans="1:105" x14ac:dyDescent="0.35">
      <c r="I44" s="12">
        <f ca="1">'Required Capacity (Hide)'!E44</f>
        <v>44501</v>
      </c>
      <c r="J44">
        <f t="shared" si="1"/>
        <v>2178.7500000000005</v>
      </c>
      <c r="K44">
        <f t="shared" si="2"/>
        <v>2625</v>
      </c>
      <c r="L44">
        <f t="shared" si="3"/>
        <v>507.4620000000001</v>
      </c>
      <c r="M44">
        <f t="shared" si="4"/>
        <v>611.40000000000009</v>
      </c>
      <c r="N44">
        <f t="shared" si="5"/>
        <v>2686.2120000000004</v>
      </c>
      <c r="O44">
        <f t="shared" si="6"/>
        <v>3236.4</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1270.3191428571431</v>
      </c>
      <c r="CY44">
        <f t="shared" si="91"/>
        <v>1614.2571428571428</v>
      </c>
      <c r="CZ44">
        <f t="shared" si="93"/>
        <v>9151.3191428571445</v>
      </c>
      <c r="DA44">
        <f t="shared" si="93"/>
        <v>11625.257142857143</v>
      </c>
    </row>
    <row r="45" spans="1:105" x14ac:dyDescent="0.35">
      <c r="I45" s="12">
        <f ca="1">'Required Capacity (Hide)'!E45</f>
        <v>44508</v>
      </c>
      <c r="J45">
        <f t="shared" si="1"/>
        <v>2178.7500000000005</v>
      </c>
      <c r="K45">
        <f t="shared" si="2"/>
        <v>2625</v>
      </c>
      <c r="L45">
        <f t="shared" si="3"/>
        <v>507.4620000000001</v>
      </c>
      <c r="M45">
        <f t="shared" si="4"/>
        <v>611.40000000000009</v>
      </c>
      <c r="N45">
        <f t="shared" si="5"/>
        <v>2686.2120000000004</v>
      </c>
      <c r="O45">
        <f t="shared" si="6"/>
        <v>3236.4</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1270.3191428571431</v>
      </c>
      <c r="CY45">
        <f t="shared" si="91"/>
        <v>1614.2571428571428</v>
      </c>
      <c r="CZ45">
        <f t="shared" si="93"/>
        <v>9151.3191428571445</v>
      </c>
      <c r="DA45">
        <f t="shared" si="93"/>
        <v>11625.257142857143</v>
      </c>
    </row>
    <row r="46" spans="1:105" x14ac:dyDescent="0.35">
      <c r="I46" s="12">
        <f ca="1">'Required Capacity (Hide)'!E46</f>
        <v>44515</v>
      </c>
      <c r="J46">
        <f t="shared" si="1"/>
        <v>2178.7500000000005</v>
      </c>
      <c r="K46">
        <f t="shared" si="2"/>
        <v>2625</v>
      </c>
      <c r="L46">
        <f t="shared" si="3"/>
        <v>507.4620000000001</v>
      </c>
      <c r="M46">
        <f t="shared" si="4"/>
        <v>611.40000000000009</v>
      </c>
      <c r="N46">
        <f t="shared" si="5"/>
        <v>2686.2120000000004</v>
      </c>
      <c r="O46">
        <f t="shared" si="6"/>
        <v>3236.4</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1270.3191428571431</v>
      </c>
      <c r="CY46">
        <f t="shared" si="91"/>
        <v>1614.2571428571428</v>
      </c>
      <c r="CZ46">
        <f t="shared" si="93"/>
        <v>9151.3191428571445</v>
      </c>
      <c r="DA46">
        <f t="shared" si="93"/>
        <v>11625.257142857143</v>
      </c>
    </row>
    <row r="47" spans="1:105" x14ac:dyDescent="0.35">
      <c r="I47" s="12">
        <f ca="1">'Required Capacity (Hide)'!E47</f>
        <v>44522</v>
      </c>
      <c r="J47">
        <f t="shared" si="1"/>
        <v>2178.7500000000005</v>
      </c>
      <c r="K47">
        <f t="shared" si="2"/>
        <v>2625</v>
      </c>
      <c r="L47">
        <f t="shared" si="3"/>
        <v>507.4620000000001</v>
      </c>
      <c r="M47">
        <f t="shared" si="4"/>
        <v>611.40000000000009</v>
      </c>
      <c r="N47">
        <f t="shared" si="5"/>
        <v>2686.2120000000004</v>
      </c>
      <c r="O47">
        <f t="shared" si="6"/>
        <v>3236.4</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1270.3191428571431</v>
      </c>
      <c r="CY47">
        <f t="shared" si="91"/>
        <v>1614.2571428571428</v>
      </c>
      <c r="CZ47">
        <f t="shared" si="93"/>
        <v>9151.3191428571445</v>
      </c>
      <c r="DA47">
        <f t="shared" si="93"/>
        <v>11625.257142857143</v>
      </c>
    </row>
    <row r="48" spans="1:105" x14ac:dyDescent="0.35">
      <c r="I48" s="12">
        <f ca="1">'Required Capacity (Hide)'!E48</f>
        <v>44529</v>
      </c>
      <c r="J48">
        <f t="shared" si="1"/>
        <v>2178.7500000000005</v>
      </c>
      <c r="K48">
        <f t="shared" si="2"/>
        <v>2625</v>
      </c>
      <c r="L48">
        <f t="shared" si="3"/>
        <v>507.4620000000001</v>
      </c>
      <c r="M48">
        <f t="shared" si="4"/>
        <v>611.40000000000009</v>
      </c>
      <c r="N48">
        <f t="shared" si="5"/>
        <v>2686.2120000000004</v>
      </c>
      <c r="O48">
        <f t="shared" si="6"/>
        <v>3236.4</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1270.3191428571431</v>
      </c>
      <c r="CY48">
        <f t="shared" si="91"/>
        <v>1614.2571428571428</v>
      </c>
      <c r="CZ48">
        <f t="shared" si="93"/>
        <v>9151.3191428571445</v>
      </c>
      <c r="DA48">
        <f t="shared" si="93"/>
        <v>11625.257142857143</v>
      </c>
    </row>
    <row r="49" spans="8:105" x14ac:dyDescent="0.35">
      <c r="I49" s="12">
        <f ca="1">'Required Capacity (Hide)'!E49</f>
        <v>44536</v>
      </c>
      <c r="J49">
        <f t="shared" si="1"/>
        <v>2178.7500000000005</v>
      </c>
      <c r="K49">
        <f t="shared" si="2"/>
        <v>2625</v>
      </c>
      <c r="L49">
        <f t="shared" si="3"/>
        <v>507.4620000000001</v>
      </c>
      <c r="M49">
        <f t="shared" si="4"/>
        <v>611.40000000000009</v>
      </c>
      <c r="N49">
        <f t="shared" si="5"/>
        <v>2686.2120000000004</v>
      </c>
      <c r="O49">
        <f t="shared" si="6"/>
        <v>3236.4</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1270.3191428571431</v>
      </c>
      <c r="CY49">
        <f t="shared" si="91"/>
        <v>1614.2571428571428</v>
      </c>
      <c r="CZ49">
        <f t="shared" si="93"/>
        <v>9151.3191428571445</v>
      </c>
      <c r="DA49">
        <f t="shared" si="93"/>
        <v>11625.257142857143</v>
      </c>
    </row>
    <row r="50" spans="8:105" x14ac:dyDescent="0.35">
      <c r="I50" s="12">
        <f ca="1">'Required Capacity (Hide)'!E50</f>
        <v>44543</v>
      </c>
      <c r="J50">
        <f t="shared" si="1"/>
        <v>2178.7500000000005</v>
      </c>
      <c r="K50">
        <f t="shared" si="2"/>
        <v>2625</v>
      </c>
      <c r="L50">
        <f t="shared" si="3"/>
        <v>507.4620000000001</v>
      </c>
      <c r="M50">
        <f t="shared" si="4"/>
        <v>611.40000000000009</v>
      </c>
      <c r="N50">
        <f t="shared" si="5"/>
        <v>2686.2120000000004</v>
      </c>
      <c r="O50">
        <f t="shared" si="6"/>
        <v>3236.4</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1270.3191428571431</v>
      </c>
      <c r="CY50">
        <f t="shared" si="91"/>
        <v>1614.2571428571428</v>
      </c>
      <c r="CZ50">
        <f t="shared" si="93"/>
        <v>9151.3191428571445</v>
      </c>
      <c r="DA50">
        <f t="shared" si="93"/>
        <v>11625.257142857143</v>
      </c>
    </row>
    <row r="51" spans="8:105" x14ac:dyDescent="0.35">
      <c r="I51" s="12">
        <f ca="1">'Required Capacity (Hide)'!E51</f>
        <v>44550</v>
      </c>
      <c r="J51">
        <f t="shared" si="1"/>
        <v>2178.7500000000005</v>
      </c>
      <c r="K51">
        <f t="shared" si="2"/>
        <v>2625</v>
      </c>
      <c r="L51">
        <f t="shared" si="3"/>
        <v>507.4620000000001</v>
      </c>
      <c r="M51">
        <f t="shared" si="4"/>
        <v>611.40000000000009</v>
      </c>
      <c r="N51">
        <f t="shared" si="5"/>
        <v>2686.2120000000004</v>
      </c>
      <c r="O51">
        <f t="shared" si="6"/>
        <v>3236.4</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1270.3191428571431</v>
      </c>
      <c r="CY51">
        <f t="shared" si="91"/>
        <v>1614.2571428571428</v>
      </c>
      <c r="CZ51">
        <f t="shared" si="93"/>
        <v>9151.3191428571445</v>
      </c>
      <c r="DA51">
        <f t="shared" si="93"/>
        <v>11625.257142857143</v>
      </c>
    </row>
    <row r="52" spans="8:105" x14ac:dyDescent="0.35">
      <c r="I52" s="12">
        <f ca="1">'Required Capacity (Hide)'!E52</f>
        <v>44557</v>
      </c>
      <c r="J52">
        <f t="shared" si="1"/>
        <v>2178.7500000000005</v>
      </c>
      <c r="K52">
        <f t="shared" si="2"/>
        <v>2625</v>
      </c>
      <c r="L52">
        <f t="shared" si="3"/>
        <v>507.4620000000001</v>
      </c>
      <c r="M52">
        <f t="shared" si="4"/>
        <v>611.40000000000009</v>
      </c>
      <c r="N52">
        <f t="shared" si="5"/>
        <v>2686.2120000000004</v>
      </c>
      <c r="O52">
        <f t="shared" si="6"/>
        <v>3236.4</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1270.3191428571431</v>
      </c>
      <c r="CY52">
        <f t="shared" si="91"/>
        <v>1614.2571428571428</v>
      </c>
      <c r="CZ52">
        <f t="shared" si="93"/>
        <v>9151.3191428571445</v>
      </c>
      <c r="DA52">
        <f t="shared" si="93"/>
        <v>11625.257142857143</v>
      </c>
    </row>
    <row r="53" spans="8:105" x14ac:dyDescent="0.35">
      <c r="I53" s="12">
        <f ca="1">'Required Capacity (Hide)'!E53</f>
        <v>44564</v>
      </c>
      <c r="J53">
        <f t="shared" si="1"/>
        <v>2178.7500000000005</v>
      </c>
      <c r="K53">
        <f t="shared" si="2"/>
        <v>2625</v>
      </c>
      <c r="L53">
        <f t="shared" si="3"/>
        <v>507.4620000000001</v>
      </c>
      <c r="M53">
        <f t="shared" si="4"/>
        <v>611.40000000000009</v>
      </c>
      <c r="N53">
        <f t="shared" si="5"/>
        <v>2686.2120000000004</v>
      </c>
      <c r="O53">
        <f t="shared" si="6"/>
        <v>3236.4</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1270.3191428571431</v>
      </c>
      <c r="CY53">
        <f t="shared" si="91"/>
        <v>1614.2571428571428</v>
      </c>
      <c r="CZ53">
        <f t="shared" si="93"/>
        <v>9151.3191428571445</v>
      </c>
      <c r="DA53">
        <f t="shared" si="93"/>
        <v>11625.257142857143</v>
      </c>
    </row>
    <row r="54" spans="8:105" x14ac:dyDescent="0.35">
      <c r="I54" s="12">
        <f ca="1">'Required Capacity (Hide)'!E54</f>
        <v>44571</v>
      </c>
      <c r="J54">
        <f t="shared" si="1"/>
        <v>2178.7500000000005</v>
      </c>
      <c r="K54">
        <f t="shared" si="2"/>
        <v>2625</v>
      </c>
      <c r="L54">
        <f t="shared" si="3"/>
        <v>507.4620000000001</v>
      </c>
      <c r="M54">
        <f t="shared" si="4"/>
        <v>611.40000000000009</v>
      </c>
      <c r="N54">
        <f t="shared" si="5"/>
        <v>2686.2120000000004</v>
      </c>
      <c r="O54">
        <f t="shared" si="6"/>
        <v>3236.4</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1270.3191428571431</v>
      </c>
      <c r="CY54">
        <f t="shared" si="91"/>
        <v>1614.2571428571428</v>
      </c>
      <c r="CZ54">
        <f t="shared" si="93"/>
        <v>9151.3191428571445</v>
      </c>
      <c r="DA54">
        <f t="shared" si="93"/>
        <v>11625.257142857143</v>
      </c>
    </row>
    <row r="55" spans="8:105" x14ac:dyDescent="0.35">
      <c r="I55" s="12">
        <f ca="1">'Required Capacity (Hide)'!E55</f>
        <v>44578</v>
      </c>
      <c r="J55">
        <f t="shared" si="1"/>
        <v>2178.7500000000005</v>
      </c>
      <c r="K55">
        <f t="shared" si="2"/>
        <v>2625</v>
      </c>
      <c r="L55">
        <f t="shared" si="3"/>
        <v>507.4620000000001</v>
      </c>
      <c r="M55">
        <f t="shared" si="4"/>
        <v>611.40000000000009</v>
      </c>
      <c r="N55">
        <f t="shared" si="5"/>
        <v>2686.2120000000004</v>
      </c>
      <c r="O55">
        <f t="shared" si="6"/>
        <v>3236.4</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1270.3191428571431</v>
      </c>
      <c r="CY55">
        <f t="shared" si="91"/>
        <v>1614.2571428571428</v>
      </c>
      <c r="CZ55">
        <f t="shared" si="93"/>
        <v>9151.3191428571445</v>
      </c>
      <c r="DA55">
        <f t="shared" si="93"/>
        <v>11625.257142857143</v>
      </c>
    </row>
    <row r="56" spans="8:105" ht="15" thickBot="1" x14ac:dyDescent="0.4">
      <c r="I56" s="13">
        <f ca="1">'Required Capacity (Hide)'!E56</f>
        <v>44585</v>
      </c>
      <c r="J56">
        <f t="shared" si="1"/>
        <v>2178.7500000000005</v>
      </c>
      <c r="K56">
        <f t="shared" si="2"/>
        <v>2625</v>
      </c>
      <c r="L56">
        <f t="shared" si="3"/>
        <v>507.4620000000001</v>
      </c>
      <c r="M56">
        <f t="shared" si="4"/>
        <v>611.40000000000009</v>
      </c>
      <c r="N56">
        <f t="shared" si="5"/>
        <v>2686.2120000000004</v>
      </c>
      <c r="O56">
        <f t="shared" si="6"/>
        <v>3236.4</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1270.3191428571431</v>
      </c>
      <c r="CY56">
        <f t="shared" si="91"/>
        <v>1614.2571428571428</v>
      </c>
      <c r="CZ56">
        <f t="shared" si="93"/>
        <v>9151.3191428571445</v>
      </c>
      <c r="DA56">
        <f t="shared" si="93"/>
        <v>11625.257142857143</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AVERAGE(L5:L56)</f>
        <v>507.46199999999976</v>
      </c>
      <c r="M59" s="5">
        <f>AVERAGE(M5:M56)-L59</f>
        <v>103.9380000000009</v>
      </c>
      <c r="N59" s="5">
        <f>AVERAGE(N5:N56)</f>
        <v>2686.212</v>
      </c>
      <c r="O59" s="5">
        <f>AVERAGE(O5:O56)-N59</f>
        <v>550.18799999999692</v>
      </c>
      <c r="P59" s="5">
        <f>AVERAGE(P5:P56)</f>
        <v>1020.0000000000001</v>
      </c>
      <c r="Q59" s="5">
        <f>AVERAGE(Q5:Q56)-P59</f>
        <v>1355.9999999999995</v>
      </c>
      <c r="R59" s="5">
        <f>AVERAGE(R5:R56)</f>
        <v>145.71428571428598</v>
      </c>
      <c r="S59" s="5">
        <f>AVERAGE(S5:S56)-R59</f>
        <v>193.71428571428518</v>
      </c>
      <c r="T59" s="5">
        <f>AVERAGE(T5:T56)</f>
        <v>1165.7142857142878</v>
      </c>
      <c r="U59" s="5">
        <f>AVERAGE(U5:U56)-T59</f>
        <v>1549.7142857142815</v>
      </c>
      <c r="V59" s="5">
        <f>AVERAGE(V5:V56)</f>
        <v>0</v>
      </c>
      <c r="W59" s="5">
        <f>AVERAGE(W5:W56)-V59</f>
        <v>0</v>
      </c>
      <c r="X59" s="5">
        <f>AVERAGE(X5:X56)</f>
        <v>617.14285714285779</v>
      </c>
      <c r="Y59" s="5">
        <f>AVERAGE(Y5:Y56)-X59</f>
        <v>46.285714285713993</v>
      </c>
      <c r="Z59" s="5">
        <f>AVERAGE(Z5:Z56)</f>
        <v>617.14285714285779</v>
      </c>
      <c r="AA59" s="5">
        <f>AVERAGE(AA5:AA56)-Z59</f>
        <v>46.285714285713993</v>
      </c>
      <c r="AB59" s="5">
        <f>AVERAGE(AB5:AB56)</f>
        <v>2882.25</v>
      </c>
      <c r="AC59" s="5">
        <f>AVERAGE(AC5:AC56)-AB59</f>
        <v>267.75</v>
      </c>
      <c r="AD59" s="5">
        <f>AVERAGE(AD5:AD56)</f>
        <v>0</v>
      </c>
      <c r="AE59" s="5">
        <f>AVERAGE(AE5:AE56)-AD59</f>
        <v>0</v>
      </c>
      <c r="AF59" s="5">
        <f>AVERAGE(AF5:AF56)</f>
        <v>2882.25</v>
      </c>
      <c r="AG59" s="5">
        <f>AVERAGE(AG5:AG56)-AF59</f>
        <v>267.75</v>
      </c>
      <c r="AH59" s="5">
        <f>AVERAGE(AH5:AH56)</f>
        <v>1800</v>
      </c>
      <c r="AI59" s="5">
        <f>AVERAGE(AI5:AI56)-AH59</f>
        <v>60</v>
      </c>
      <c r="AJ59" s="5">
        <f>AVERAGE(AJ5:AJ56)</f>
        <v>0</v>
      </c>
      <c r="AK59" s="5">
        <f>AVERAGE(AK5:AK56)-AJ59</f>
        <v>0</v>
      </c>
      <c r="AL59" s="5">
        <f>AVERAGE(AL5:AL56)</f>
        <v>1800</v>
      </c>
      <c r="AM59" s="5">
        <f>AVERAGE(AM5:AM56)-AL59</f>
        <v>60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2686.212</v>
      </c>
      <c r="K63" s="5" cm="1">
        <f t="array" ref="K63">INDEX($J$59:$DA$60,1,MATCH(1,($I63=$J$1:$CU$1)*($K$62=$J$58:$CU$58)*(Planning!$M$2=$J$2:$CU$2),0))</f>
        <v>550.18799999999692</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96">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96"/>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96"/>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96"/>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96"/>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96"/>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96"/>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96"/>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96"/>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96"/>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96"/>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96"/>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96"/>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262</v>
      </c>
      <c r="H99" t="s">
        <v>263</v>
      </c>
      <c r="I99" t="s">
        <v>264</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year</v>
      </c>
      <c r="F100">
        <f>Service!G6</f>
        <v>1.9E-2</v>
      </c>
      <c r="G100">
        <f>C100/D100*F100</f>
        <v>0.32571428571428568</v>
      </c>
      <c r="H100">
        <f>SUMIF(INDEX($D$100:$D$174,ROW(A1),0):INDEX($D$100:$D$174,ROUNDUP(ROW(A1)/5,0)*5,1),1,INDEX($G$100:$G$174,ROW(A1),0):INDEX($G$100:$G$174,ROUNDUP(ROW(A1)/5,0)*5,1))</f>
        <v>75</v>
      </c>
      <c r="I100">
        <f>SUMIF(INDEX($D$100:$D$174,ROW(A1),0):INDEX($D$100:$D$174,ROUNDUP(ROW(A1)/5,0)*5,1),"&gt;"&amp;1,INDEX($G$100:$G$174,ROW(A1),0):INDEX($G$100:$G$174,ROUNDUP(ROW(A1)/5,0)*5,1))</f>
        <v>17.46857142857143</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97">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97"/>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97"/>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97"/>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97"/>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97"/>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97"/>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Waiting List Modelling</vt:lpstr>
      <vt:lpstr>WL Modelling (Hide)</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2021-05-17T09:17:51Z</dcterms:modified>
</cp:coreProperties>
</file>