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0058396E-5B17-4B4A-9F47-83B5AE085F5D}" xr6:coauthVersionLast="45" xr6:coauthVersionMax="45" xr10:uidLastSave="{00000000-0000-0000-0000-000000000000}"/>
  <bookViews>
    <workbookView xWindow="-110" yWindow="-110" windowWidth="25820" windowHeight="14020" tabRatio="735" firstSheet="1" activeTab="9"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Planning Backing (Hide)" sheetId="13" state="hidden" r:id="rId18"/>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8" l="1"/>
  <c r="E5" i="7" l="1"/>
  <c r="E140" i="11" l="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G141" i="11"/>
  <c r="G195" i="11"/>
  <c r="G211" i="11"/>
  <c r="G229" i="11"/>
  <c r="AT9" i="9"/>
  <c r="W9" i="9"/>
  <c r="E62" i="12" l="1"/>
  <c r="D62" i="12"/>
  <c r="C62" i="12"/>
  <c r="B62" i="12"/>
  <c r="D7" i="8" l="1"/>
  <c r="I137" i="11" l="1"/>
  <c r="I34" i="11"/>
  <c r="D44" i="8" l="1"/>
  <c r="D6" i="8"/>
  <c r="B36" i="8" a="1"/>
  <c r="B36" i="8" s="1"/>
  <c r="B31" i="8" a="1"/>
  <c r="B31" i="8" s="1"/>
  <c r="D8" i="8"/>
  <c r="E78" i="7"/>
  <c r="A74" i="8"/>
  <c r="A73" i="8"/>
  <c r="C140" i="11" l="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D139" i="11" s="1"/>
  <c r="B140" i="11"/>
  <c r="B141" i="11"/>
  <c r="B142" i="11"/>
  <c r="F142" i="11" s="1"/>
  <c r="B143" i="11"/>
  <c r="B144" i="11"/>
  <c r="B145" i="11"/>
  <c r="F145" i="11" s="1"/>
  <c r="B146" i="11"/>
  <c r="F146" i="11" s="1"/>
  <c r="B147" i="11"/>
  <c r="F147" i="11" s="1"/>
  <c r="B148" i="11"/>
  <c r="F148" i="11" s="1"/>
  <c r="B149" i="11"/>
  <c r="F149" i="11" s="1"/>
  <c r="B150" i="11"/>
  <c r="F150" i="11" s="1"/>
  <c r="B151" i="11"/>
  <c r="F151" i="11" s="1"/>
  <c r="B152" i="11"/>
  <c r="F152" i="11" s="1"/>
  <c r="B153" i="11"/>
  <c r="F153" i="11" s="1"/>
  <c r="B154" i="11"/>
  <c r="F154" i="11" s="1"/>
  <c r="B155" i="11"/>
  <c r="B156" i="11"/>
  <c r="F156" i="11" s="1"/>
  <c r="B157" i="11"/>
  <c r="F157" i="11" s="1"/>
  <c r="B158" i="11"/>
  <c r="F158" i="11" s="1"/>
  <c r="B159" i="11"/>
  <c r="F159" i="11" s="1"/>
  <c r="B160" i="11"/>
  <c r="F160" i="11" s="1"/>
  <c r="B161" i="11"/>
  <c r="F161" i="11" s="1"/>
  <c r="B162" i="11"/>
  <c r="F162" i="11" s="1"/>
  <c r="B163" i="11"/>
  <c r="B164" i="11"/>
  <c r="F164" i="11" s="1"/>
  <c r="B165" i="11"/>
  <c r="F165" i="11" s="1"/>
  <c r="B166" i="11"/>
  <c r="F166" i="11" s="1"/>
  <c r="B167" i="11"/>
  <c r="F167" i="11" s="1"/>
  <c r="B168" i="11"/>
  <c r="F168" i="11" s="1"/>
  <c r="B169" i="11"/>
  <c r="F169" i="11" s="1"/>
  <c r="B170" i="11"/>
  <c r="F170" i="11" s="1"/>
  <c r="B171" i="11"/>
  <c r="F171" i="11" s="1"/>
  <c r="B172" i="11"/>
  <c r="F172" i="11" s="1"/>
  <c r="B173" i="11"/>
  <c r="F173" i="11" s="1"/>
  <c r="B174" i="11"/>
  <c r="F174" i="11" s="1"/>
  <c r="B175" i="11"/>
  <c r="F175" i="11" s="1"/>
  <c r="B176" i="11"/>
  <c r="F176" i="11" s="1"/>
  <c r="B177" i="11"/>
  <c r="F177" i="11" s="1"/>
  <c r="B178" i="11"/>
  <c r="F178" i="11" s="1"/>
  <c r="B179" i="11"/>
  <c r="F179" i="11" s="1"/>
  <c r="B180" i="11"/>
  <c r="F180" i="11" s="1"/>
  <c r="B181" i="11"/>
  <c r="F181" i="11" s="1"/>
  <c r="B182" i="11"/>
  <c r="B183" i="11"/>
  <c r="F183" i="11" s="1"/>
  <c r="B184" i="11"/>
  <c r="F184" i="11" s="1"/>
  <c r="B185" i="11"/>
  <c r="F185" i="11" s="1"/>
  <c r="B186" i="11"/>
  <c r="F186" i="11" s="1"/>
  <c r="B187" i="11"/>
  <c r="F187" i="11" s="1"/>
  <c r="B188" i="11"/>
  <c r="F188" i="11" s="1"/>
  <c r="B189" i="11"/>
  <c r="F189" i="11" s="1"/>
  <c r="B190" i="11"/>
  <c r="F190" i="11" s="1"/>
  <c r="B191" i="11"/>
  <c r="F191" i="11" s="1"/>
  <c r="B192" i="11"/>
  <c r="F192" i="11" s="1"/>
  <c r="B193" i="11"/>
  <c r="F193" i="11" s="1"/>
  <c r="B194" i="11"/>
  <c r="F194" i="11" s="1"/>
  <c r="B195" i="11"/>
  <c r="F195" i="11" s="1"/>
  <c r="B196" i="11"/>
  <c r="F196" i="11" s="1"/>
  <c r="B197" i="11"/>
  <c r="F197" i="11" s="1"/>
  <c r="B198" i="11"/>
  <c r="F198" i="11" s="1"/>
  <c r="B199" i="11"/>
  <c r="F199" i="11" s="1"/>
  <c r="B200" i="11"/>
  <c r="F200" i="11" s="1"/>
  <c r="B201" i="11"/>
  <c r="F201" i="11" s="1"/>
  <c r="B202" i="11"/>
  <c r="F202" i="11" s="1"/>
  <c r="B203" i="11"/>
  <c r="F203" i="11" s="1"/>
  <c r="B204" i="11"/>
  <c r="F204" i="11" s="1"/>
  <c r="B205" i="11"/>
  <c r="F205" i="11" s="1"/>
  <c r="B206" i="11"/>
  <c r="F206" i="11" s="1"/>
  <c r="B207" i="11"/>
  <c r="F207" i="11" s="1"/>
  <c r="B208" i="11"/>
  <c r="F208" i="11" s="1"/>
  <c r="B209" i="11"/>
  <c r="F209" i="11" s="1"/>
  <c r="B210" i="11"/>
  <c r="F210" i="11" s="1"/>
  <c r="B211" i="11"/>
  <c r="F211" i="11" s="1"/>
  <c r="B212" i="11"/>
  <c r="F212" i="11" s="1"/>
  <c r="B213" i="11"/>
  <c r="F213" i="11" s="1"/>
  <c r="B214" i="11"/>
  <c r="F214" i="11" s="1"/>
  <c r="B215" i="11"/>
  <c r="F215" i="11" s="1"/>
  <c r="B216" i="11"/>
  <c r="F216" i="11" s="1"/>
  <c r="B217" i="11"/>
  <c r="F217" i="11" s="1"/>
  <c r="B218" i="11"/>
  <c r="F218" i="11" s="1"/>
  <c r="B219" i="11"/>
  <c r="F219" i="11" s="1"/>
  <c r="B220" i="11"/>
  <c r="F220" i="11" s="1"/>
  <c r="B221" i="11"/>
  <c r="F221" i="11" s="1"/>
  <c r="B222" i="11"/>
  <c r="F222" i="11" s="1"/>
  <c r="B223" i="11"/>
  <c r="F223" i="11" s="1"/>
  <c r="B224" i="11"/>
  <c r="F224" i="11" s="1"/>
  <c r="B225" i="11"/>
  <c r="F225" i="11" s="1"/>
  <c r="B226" i="11"/>
  <c r="F226" i="11" s="1"/>
  <c r="B227" i="11"/>
  <c r="F227" i="11" s="1"/>
  <c r="B228" i="11"/>
  <c r="F228" i="11" s="1"/>
  <c r="B229" i="11"/>
  <c r="F229" i="11" s="1"/>
  <c r="B230" i="11"/>
  <c r="B231" i="11"/>
  <c r="B232" i="11"/>
  <c r="F232" i="11" s="1"/>
  <c r="B233" i="11"/>
  <c r="F233" i="11" s="1"/>
  <c r="B234" i="11"/>
  <c r="F234" i="11" s="1"/>
  <c r="B235" i="11"/>
  <c r="F235" i="11" s="1"/>
  <c r="B236" i="11"/>
  <c r="F236" i="11" s="1"/>
  <c r="B237" i="11"/>
  <c r="F237" i="11" s="1"/>
  <c r="B238" i="11"/>
  <c r="F238" i="11" s="1"/>
  <c r="B139" i="11"/>
  <c r="E139" i="11" s="1"/>
  <c r="F182" i="11" l="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B38" i="11"/>
  <c r="E38" i="11" s="1"/>
  <c r="B39" i="11"/>
  <c r="F39" i="11" s="1"/>
  <c r="B40" i="11"/>
  <c r="F40" i="11" s="1"/>
  <c r="B41" i="11"/>
  <c r="B42" i="11"/>
  <c r="F42" i="11" s="1"/>
  <c r="B43" i="11"/>
  <c r="F43" i="11" s="1"/>
  <c r="B44" i="11"/>
  <c r="F44" i="11" s="1"/>
  <c r="B45" i="11"/>
  <c r="F45" i="11" s="1"/>
  <c r="B46" i="11"/>
  <c r="F46" i="11" s="1"/>
  <c r="B47" i="11"/>
  <c r="F47" i="11" s="1"/>
  <c r="B48" i="11"/>
  <c r="F48" i="11" s="1"/>
  <c r="B49" i="11"/>
  <c r="B50" i="11"/>
  <c r="F50" i="11" s="1"/>
  <c r="B51" i="11"/>
  <c r="F51" i="11" s="1"/>
  <c r="B52" i="11"/>
  <c r="F52" i="11" s="1"/>
  <c r="B53" i="11"/>
  <c r="F53" i="11" s="1"/>
  <c r="B54" i="11"/>
  <c r="F54" i="11" s="1"/>
  <c r="B55" i="11"/>
  <c r="F55" i="11" s="1"/>
  <c r="B56" i="11"/>
  <c r="F56" i="11" s="1"/>
  <c r="B57" i="11"/>
  <c r="F57" i="11" s="1"/>
  <c r="B58" i="11"/>
  <c r="F58" i="11" s="1"/>
  <c r="B59" i="11"/>
  <c r="F59" i="11" s="1"/>
  <c r="B60" i="11"/>
  <c r="F60" i="11" s="1"/>
  <c r="B61" i="11"/>
  <c r="F61" i="11" s="1"/>
  <c r="B62" i="11"/>
  <c r="F62" i="11" s="1"/>
  <c r="B63" i="11"/>
  <c r="F63" i="11" s="1"/>
  <c r="B64" i="11"/>
  <c r="F64" i="11" s="1"/>
  <c r="B65" i="11"/>
  <c r="F65" i="11" s="1"/>
  <c r="B66" i="11"/>
  <c r="F66" i="11" s="1"/>
  <c r="B67" i="11"/>
  <c r="F67" i="11" s="1"/>
  <c r="B68" i="11"/>
  <c r="F68" i="11" s="1"/>
  <c r="B69" i="11"/>
  <c r="F69" i="11" s="1"/>
  <c r="B70" i="11"/>
  <c r="F70" i="11" s="1"/>
  <c r="B71" i="11"/>
  <c r="B72" i="11"/>
  <c r="F72" i="11" s="1"/>
  <c r="B73" i="11"/>
  <c r="F73" i="11" s="1"/>
  <c r="B74" i="11"/>
  <c r="F74" i="11" s="1"/>
  <c r="B75" i="11"/>
  <c r="F75" i="11" s="1"/>
  <c r="B76" i="11"/>
  <c r="F76" i="11" s="1"/>
  <c r="B77" i="11"/>
  <c r="F77" i="11" s="1"/>
  <c r="B78" i="11"/>
  <c r="B79" i="11"/>
  <c r="F79" i="11" s="1"/>
  <c r="B80" i="11"/>
  <c r="F80" i="11" s="1"/>
  <c r="B81" i="11"/>
  <c r="F81" i="11" s="1"/>
  <c r="B82" i="11"/>
  <c r="B83" i="11"/>
  <c r="F83" i="11" s="1"/>
  <c r="B84" i="11"/>
  <c r="F84" i="11" s="1"/>
  <c r="B85" i="11"/>
  <c r="F85" i="11" s="1"/>
  <c r="B86" i="11"/>
  <c r="F86" i="11" s="1"/>
  <c r="B87" i="11"/>
  <c r="F87" i="11" s="1"/>
  <c r="B88" i="11"/>
  <c r="F88" i="11" s="1"/>
  <c r="B89" i="11"/>
  <c r="F89" i="11" s="1"/>
  <c r="B90" i="11"/>
  <c r="F90" i="11" s="1"/>
  <c r="B91" i="11"/>
  <c r="F91" i="11" s="1"/>
  <c r="B92" i="11"/>
  <c r="B93" i="11"/>
  <c r="F93" i="11" s="1"/>
  <c r="B94" i="11"/>
  <c r="F94" i="11" s="1"/>
  <c r="B95" i="11"/>
  <c r="F95" i="11" s="1"/>
  <c r="B96" i="11"/>
  <c r="F96" i="11" s="1"/>
  <c r="B97" i="11"/>
  <c r="F97" i="11" s="1"/>
  <c r="B98" i="11"/>
  <c r="F98" i="11" s="1"/>
  <c r="B99" i="11"/>
  <c r="F99" i="11" s="1"/>
  <c r="B100" i="11"/>
  <c r="F100" i="11" s="1"/>
  <c r="B101" i="11"/>
  <c r="F101" i="11" s="1"/>
  <c r="B102" i="11"/>
  <c r="F102" i="11" s="1"/>
  <c r="B103" i="11"/>
  <c r="F103" i="11" s="1"/>
  <c r="B104" i="11"/>
  <c r="F104" i="11" s="1"/>
  <c r="B105" i="11"/>
  <c r="B106" i="11"/>
  <c r="F106" i="11" s="1"/>
  <c r="B107" i="11"/>
  <c r="F107" i="11" s="1"/>
  <c r="B108" i="11"/>
  <c r="F108" i="11" s="1"/>
  <c r="B109" i="11"/>
  <c r="F109" i="11" s="1"/>
  <c r="B110" i="11"/>
  <c r="B111" i="11"/>
  <c r="F111" i="11" s="1"/>
  <c r="B112" i="11"/>
  <c r="F112" i="11" s="1"/>
  <c r="B113" i="11"/>
  <c r="F113" i="11" s="1"/>
  <c r="B114" i="11"/>
  <c r="F114" i="11" s="1"/>
  <c r="B115" i="11"/>
  <c r="F115" i="11" s="1"/>
  <c r="B116" i="11"/>
  <c r="F116" i="11" s="1"/>
  <c r="B117" i="11"/>
  <c r="B118" i="11"/>
  <c r="F118" i="11" s="1"/>
  <c r="B119" i="11"/>
  <c r="F119" i="11" s="1"/>
  <c r="B120" i="11"/>
  <c r="F120" i="11" s="1"/>
  <c r="B121" i="11"/>
  <c r="F121" i="11" s="1"/>
  <c r="B122" i="11"/>
  <c r="F122" i="11" s="1"/>
  <c r="B123" i="11"/>
  <c r="F123" i="11" s="1"/>
  <c r="B124" i="11"/>
  <c r="F124" i="11" s="1"/>
  <c r="B125" i="11"/>
  <c r="F125" i="11" s="1"/>
  <c r="B126" i="11"/>
  <c r="F126" i="11" s="1"/>
  <c r="B127" i="11"/>
  <c r="F127" i="11" s="1"/>
  <c r="B128" i="11"/>
  <c r="B129" i="11"/>
  <c r="F129" i="11" s="1"/>
  <c r="B130" i="11"/>
  <c r="F130" i="11" s="1"/>
  <c r="B131" i="11"/>
  <c r="F131" i="11" s="1"/>
  <c r="B132" i="11"/>
  <c r="F132" i="11" s="1"/>
  <c r="B133" i="11"/>
  <c r="F133" i="11" s="1"/>
  <c r="B134" i="11"/>
  <c r="F134" i="11" s="1"/>
  <c r="B135" i="11"/>
  <c r="B36" i="11"/>
  <c r="E36" i="11" s="1"/>
  <c r="F135" i="11" l="1"/>
  <c r="F117" i="11"/>
  <c r="F49" i="11"/>
  <c r="F105" i="11"/>
  <c r="F71" i="11"/>
  <c r="F92" i="11"/>
  <c r="F110" i="11"/>
  <c r="F82" i="11"/>
  <c r="F78" i="11"/>
  <c r="F128" i="11"/>
  <c r="F41" i="11"/>
  <c r="H5" i="6"/>
  <c r="J5" i="6"/>
  <c r="C2" i="15"/>
  <c r="D2" i="15"/>
  <c r="C3" i="15"/>
  <c r="D3" i="15"/>
  <c r="C4" i="15"/>
  <c r="D4" i="15"/>
  <c r="F4" i="15" s="1"/>
  <c r="C5" i="15"/>
  <c r="D5" i="15"/>
  <c r="C6" i="15"/>
  <c r="D6" i="15"/>
  <c r="E6" i="15" s="1"/>
  <c r="C7" i="15"/>
  <c r="D7" i="15"/>
  <c r="E7" i="15" s="1"/>
  <c r="C8" i="15"/>
  <c r="D8" i="15"/>
  <c r="C9" i="15"/>
  <c r="D9" i="15"/>
  <c r="F9" i="15" s="1"/>
  <c r="C10" i="15"/>
  <c r="D10" i="15"/>
  <c r="E10" i="15" s="1"/>
  <c r="C11" i="15"/>
  <c r="D11" i="15"/>
  <c r="E11" i="15" s="1"/>
  <c r="C12" i="15"/>
  <c r="D12" i="15"/>
  <c r="F12" i="15" s="1"/>
  <c r="C13" i="15"/>
  <c r="D13" i="15"/>
  <c r="C14" i="15"/>
  <c r="D14" i="15"/>
  <c r="E14" i="15" s="1"/>
  <c r="C15" i="15"/>
  <c r="D15" i="15"/>
  <c r="E15" i="15" s="1"/>
  <c r="C16" i="15"/>
  <c r="D16" i="15"/>
  <c r="F16" i="15" s="1"/>
  <c r="C17" i="15"/>
  <c r="D17" i="15"/>
  <c r="F17" i="15" s="1"/>
  <c r="C18" i="15"/>
  <c r="D18" i="15"/>
  <c r="E18" i="15" s="1"/>
  <c r="C19" i="15"/>
  <c r="D19" i="15"/>
  <c r="E19" i="15" s="1"/>
  <c r="C20" i="15"/>
  <c r="D20" i="15"/>
  <c r="F20" i="15" s="1"/>
  <c r="C21" i="15"/>
  <c r="D21" i="15"/>
  <c r="F21" i="15" s="1"/>
  <c r="C22" i="15"/>
  <c r="D22" i="15"/>
  <c r="E22" i="15" s="1"/>
  <c r="C23" i="15"/>
  <c r="D23" i="15"/>
  <c r="F23" i="15" s="1"/>
  <c r="C24" i="15"/>
  <c r="D24" i="15"/>
  <c r="F24" i="15" s="1"/>
  <c r="C25" i="15"/>
  <c r="D25" i="15"/>
  <c r="F25" i="15" s="1"/>
  <c r="C26" i="15"/>
  <c r="D26" i="15"/>
  <c r="E26" i="15" s="1"/>
  <c r="C27" i="15"/>
  <c r="D27" i="15"/>
  <c r="F27" i="15" s="1"/>
  <c r="C28" i="15"/>
  <c r="D28" i="15"/>
  <c r="F28" i="15" s="1"/>
  <c r="C29" i="15"/>
  <c r="D29" i="15"/>
  <c r="F29" i="15" s="1"/>
  <c r="C30" i="15"/>
  <c r="D30" i="15"/>
  <c r="E30" i="15" s="1"/>
  <c r="C31" i="15"/>
  <c r="D31" i="15"/>
  <c r="E31" i="15" s="1"/>
  <c r="C32" i="15"/>
  <c r="D32" i="15"/>
  <c r="F32" i="15" s="1"/>
  <c r="C33" i="15"/>
  <c r="D33" i="15"/>
  <c r="F33" i="15" s="1"/>
  <c r="C34" i="15"/>
  <c r="D34" i="15"/>
  <c r="E34" i="15" s="1"/>
  <c r="C35" i="15"/>
  <c r="D35" i="15"/>
  <c r="E35" i="15" s="1"/>
  <c r="C36" i="15"/>
  <c r="D36" i="15"/>
  <c r="F36" i="15" s="1"/>
  <c r="C37" i="15"/>
  <c r="D37" i="15"/>
  <c r="F37" i="15" s="1"/>
  <c r="C38" i="15"/>
  <c r="D38" i="15"/>
  <c r="E38" i="15" s="1"/>
  <c r="C39" i="15"/>
  <c r="D39" i="15"/>
  <c r="F39" i="15" s="1"/>
  <c r="C40" i="15"/>
  <c r="D40" i="15"/>
  <c r="F40" i="15" s="1"/>
  <c r="C41" i="15"/>
  <c r="D41" i="15"/>
  <c r="F41" i="15" s="1"/>
  <c r="C42" i="15"/>
  <c r="D42" i="15"/>
  <c r="E42" i="15" s="1"/>
  <c r="C43" i="15"/>
  <c r="D43" i="15"/>
  <c r="F43" i="15" s="1"/>
  <c r="C44" i="15"/>
  <c r="D44" i="15"/>
  <c r="F44" i="15" s="1"/>
  <c r="C45" i="15"/>
  <c r="D45" i="15"/>
  <c r="F45" i="15" s="1"/>
  <c r="C46" i="15"/>
  <c r="D46" i="15"/>
  <c r="E46" i="15" s="1"/>
  <c r="C47" i="15"/>
  <c r="D47" i="15"/>
  <c r="E47" i="15" s="1"/>
  <c r="C48" i="15"/>
  <c r="D48" i="15"/>
  <c r="F48" i="15" s="1"/>
  <c r="C49" i="15"/>
  <c r="D49" i="15"/>
  <c r="F49" i="15" s="1"/>
  <c r="C50" i="15"/>
  <c r="D50" i="15"/>
  <c r="E50" i="15" s="1"/>
  <c r="C51" i="15"/>
  <c r="D51" i="15"/>
  <c r="E51" i="15" s="1"/>
  <c r="C52" i="15"/>
  <c r="D52" i="15"/>
  <c r="F52" i="15" s="1"/>
  <c r="C53" i="15"/>
  <c r="D53" i="15"/>
  <c r="F53" i="15" s="1"/>
  <c r="C54" i="15"/>
  <c r="D54" i="15"/>
  <c r="E54" i="15" s="1"/>
  <c r="C55" i="15"/>
  <c r="D55" i="15"/>
  <c r="F55" i="15" s="1"/>
  <c r="C56" i="15"/>
  <c r="D56" i="15"/>
  <c r="C57" i="15"/>
  <c r="D57" i="15"/>
  <c r="F57" i="15" s="1"/>
  <c r="C58" i="15"/>
  <c r="D58" i="15"/>
  <c r="C59" i="15"/>
  <c r="D59" i="15"/>
  <c r="F59" i="15" s="1"/>
  <c r="C60" i="15"/>
  <c r="D60" i="15"/>
  <c r="C61" i="15"/>
  <c r="D61" i="15"/>
  <c r="F61" i="15" s="1"/>
  <c r="C62" i="15"/>
  <c r="D62" i="15"/>
  <c r="H62" i="15" s="1"/>
  <c r="C63" i="15"/>
  <c r="D63" i="15"/>
  <c r="E63" i="15" s="1"/>
  <c r="C64" i="15"/>
  <c r="D64" i="15"/>
  <c r="C65" i="15"/>
  <c r="D65" i="15"/>
  <c r="F65" i="15" s="1"/>
  <c r="C66" i="15"/>
  <c r="D66" i="15"/>
  <c r="C67" i="15"/>
  <c r="D67" i="15"/>
  <c r="F67" i="15" s="1"/>
  <c r="C68" i="15"/>
  <c r="D68" i="15"/>
  <c r="C69" i="15"/>
  <c r="D69" i="15"/>
  <c r="F69" i="15" s="1"/>
  <c r="C70" i="15"/>
  <c r="D70" i="15"/>
  <c r="C71" i="15"/>
  <c r="D71" i="15"/>
  <c r="F71" i="15" s="1"/>
  <c r="C72" i="15"/>
  <c r="D72" i="15"/>
  <c r="G72" i="15" s="1"/>
  <c r="C73" i="15"/>
  <c r="D73" i="15"/>
  <c r="F73" i="15" s="1"/>
  <c r="C74" i="15"/>
  <c r="D74" i="15"/>
  <c r="C75" i="15"/>
  <c r="D75" i="15"/>
  <c r="F75" i="15" s="1"/>
  <c r="C76" i="15"/>
  <c r="D76" i="15"/>
  <c r="C77" i="15"/>
  <c r="D77" i="15"/>
  <c r="F77" i="15" s="1"/>
  <c r="H7" i="15" l="1"/>
  <c r="G77" i="15"/>
  <c r="G55" i="15"/>
  <c r="G7" i="15"/>
  <c r="H66" i="15"/>
  <c r="G56" i="15"/>
  <c r="H70" i="15"/>
  <c r="G60" i="15"/>
  <c r="H47" i="15"/>
  <c r="G31" i="15"/>
  <c r="E21" i="15"/>
  <c r="G75" i="15"/>
  <c r="G47" i="15"/>
  <c r="G27" i="15"/>
  <c r="H77" i="15"/>
  <c r="H37" i="15"/>
  <c r="G76" i="15"/>
  <c r="H58" i="15"/>
  <c r="E67" i="15"/>
  <c r="E9" i="15"/>
  <c r="G67" i="15"/>
  <c r="G37" i="15"/>
  <c r="G17" i="15"/>
  <c r="H67" i="15"/>
  <c r="H27" i="15"/>
  <c r="E29" i="15"/>
  <c r="H74" i="15"/>
  <c r="G68" i="15"/>
  <c r="G64" i="15"/>
  <c r="E45" i="15"/>
  <c r="F35" i="15"/>
  <c r="G57" i="15"/>
  <c r="G35" i="15"/>
  <c r="G15" i="15"/>
  <c r="H57" i="15"/>
  <c r="H17" i="15"/>
  <c r="G23" i="15"/>
  <c r="G10" i="15"/>
  <c r="H73" i="15"/>
  <c r="H69" i="15"/>
  <c r="H65" i="15"/>
  <c r="H61" i="15"/>
  <c r="H53" i="15"/>
  <c r="H49" i="15"/>
  <c r="H45" i="15"/>
  <c r="H41" i="15"/>
  <c r="H33" i="15"/>
  <c r="H29" i="15"/>
  <c r="H25" i="15"/>
  <c r="H21" i="15"/>
  <c r="H12" i="15"/>
  <c r="E53" i="15"/>
  <c r="F19" i="15"/>
  <c r="G74" i="15"/>
  <c r="G70" i="15"/>
  <c r="G66" i="15"/>
  <c r="G62" i="15"/>
  <c r="G58" i="15"/>
  <c r="G54" i="15"/>
  <c r="G50" i="15"/>
  <c r="G46" i="15"/>
  <c r="G42" i="15"/>
  <c r="G38" i="15"/>
  <c r="G34" i="15"/>
  <c r="G30" i="15"/>
  <c r="G26" i="15"/>
  <c r="G22" i="15"/>
  <c r="G18" i="15"/>
  <c r="G14" i="15"/>
  <c r="G9" i="15"/>
  <c r="H76" i="15"/>
  <c r="H72" i="15"/>
  <c r="H68" i="15"/>
  <c r="H64" i="15"/>
  <c r="H60" i="15"/>
  <c r="H56" i="15"/>
  <c r="H52" i="15"/>
  <c r="H48" i="15"/>
  <c r="H44" i="15"/>
  <c r="H40" i="15"/>
  <c r="H36" i="15"/>
  <c r="H32" i="15"/>
  <c r="H28" i="15"/>
  <c r="H24" i="15"/>
  <c r="H20" i="15"/>
  <c r="H16" i="15"/>
  <c r="H11" i="15"/>
  <c r="H6" i="15"/>
  <c r="G71" i="15"/>
  <c r="G63" i="15"/>
  <c r="G59" i="15"/>
  <c r="G51" i="15"/>
  <c r="G43" i="15"/>
  <c r="G39" i="15"/>
  <c r="G19" i="15"/>
  <c r="G73" i="15"/>
  <c r="G69" i="15"/>
  <c r="G65" i="15"/>
  <c r="G61" i="15"/>
  <c r="G53" i="15"/>
  <c r="G49" i="15"/>
  <c r="G45" i="15"/>
  <c r="G41" i="15"/>
  <c r="G33" i="15"/>
  <c r="G29" i="15"/>
  <c r="G25" i="15"/>
  <c r="G21" i="15"/>
  <c r="G12" i="15"/>
  <c r="H75" i="15"/>
  <c r="H71" i="15"/>
  <c r="H63" i="15"/>
  <c r="H59" i="15"/>
  <c r="H55" i="15"/>
  <c r="H51" i="15"/>
  <c r="H43" i="15"/>
  <c r="H39" i="15"/>
  <c r="H35" i="15"/>
  <c r="H31" i="15"/>
  <c r="H23" i="15"/>
  <c r="H19" i="15"/>
  <c r="H15" i="15"/>
  <c r="H10" i="15"/>
  <c r="E37" i="15"/>
  <c r="F51" i="15"/>
  <c r="G52" i="15"/>
  <c r="G48" i="15"/>
  <c r="G44" i="15"/>
  <c r="G40" i="15"/>
  <c r="G36" i="15"/>
  <c r="G32" i="15"/>
  <c r="G28" i="15"/>
  <c r="G24" i="15"/>
  <c r="G20" i="15"/>
  <c r="G16" i="15"/>
  <c r="G11" i="15"/>
  <c r="G6" i="15"/>
  <c r="H54" i="15"/>
  <c r="H50" i="15"/>
  <c r="H46" i="15"/>
  <c r="H42" i="15"/>
  <c r="H38" i="15"/>
  <c r="H34" i="15"/>
  <c r="H30" i="15"/>
  <c r="H26" i="15"/>
  <c r="H22" i="15"/>
  <c r="H18" i="15"/>
  <c r="H14" i="15"/>
  <c r="H9" i="15"/>
  <c r="E65" i="15"/>
  <c r="E43" i="15"/>
  <c r="E27" i="15"/>
  <c r="F47" i="15"/>
  <c r="F31" i="15"/>
  <c r="F15" i="15"/>
  <c r="E75" i="15"/>
  <c r="E59" i="15"/>
  <c r="E49" i="15"/>
  <c r="E41" i="15"/>
  <c r="E33" i="15"/>
  <c r="E25" i="15"/>
  <c r="E17" i="15"/>
  <c r="F11" i="15"/>
  <c r="E73" i="15"/>
  <c r="E57" i="15"/>
  <c r="E39" i="15"/>
  <c r="E23" i="15"/>
  <c r="F63" i="15"/>
  <c r="F7" i="15"/>
  <c r="F76" i="15"/>
  <c r="E76" i="15"/>
  <c r="E74" i="15"/>
  <c r="F74" i="15"/>
  <c r="F72" i="15"/>
  <c r="E72" i="15"/>
  <c r="E70" i="15"/>
  <c r="F70" i="15"/>
  <c r="F68" i="15"/>
  <c r="E68" i="15"/>
  <c r="E66" i="15"/>
  <c r="F66" i="15"/>
  <c r="F64" i="15"/>
  <c r="E64" i="15"/>
  <c r="E62" i="15"/>
  <c r="F62" i="15"/>
  <c r="F60" i="15"/>
  <c r="E60" i="15"/>
  <c r="E58" i="15"/>
  <c r="F58" i="15"/>
  <c r="F56" i="15"/>
  <c r="E56" i="15"/>
  <c r="E71" i="15"/>
  <c r="E55" i="15"/>
  <c r="E77" i="15"/>
  <c r="E69" i="15"/>
  <c r="E61" i="15"/>
  <c r="E52" i="15"/>
  <c r="E48" i="15"/>
  <c r="E44" i="15"/>
  <c r="E40" i="15"/>
  <c r="E36" i="15"/>
  <c r="E32" i="15"/>
  <c r="E28" i="15"/>
  <c r="E24" i="15"/>
  <c r="E20" i="15"/>
  <c r="E16" i="15"/>
  <c r="E12" i="15"/>
  <c r="E4" i="15"/>
  <c r="F54" i="15"/>
  <c r="F50" i="15"/>
  <c r="F46" i="15"/>
  <c r="F42" i="15"/>
  <c r="F38" i="15"/>
  <c r="F34" i="15"/>
  <c r="F30" i="15"/>
  <c r="F26" i="15"/>
  <c r="F22" i="15"/>
  <c r="F18" i="15"/>
  <c r="F14" i="15"/>
  <c r="F10" i="15"/>
  <c r="F6"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6" i="6"/>
  <c r="G39" i="11" l="1"/>
  <c r="G43" i="1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W4" i="5" l="1" a="1"/>
  <c r="W4" i="5" s="1"/>
  <c r="X47" i="5"/>
  <c r="X67" i="5"/>
  <c r="X83" i="5"/>
  <c r="X99" i="5"/>
  <c r="X115" i="5"/>
  <c r="X131" i="5"/>
  <c r="X147" i="5"/>
  <c r="X163" i="5"/>
  <c r="X179" i="5"/>
  <c r="X195" i="5"/>
  <c r="X211" i="5"/>
  <c r="X227" i="5"/>
  <c r="X243" i="5"/>
  <c r="X259" i="5"/>
  <c r="W14" i="5" a="1"/>
  <c r="W14" i="5" s="1"/>
  <c r="W32" i="5" a="1"/>
  <c r="W32" i="5" s="1"/>
  <c r="W46" i="5" a="1"/>
  <c r="W46" i="5" s="1"/>
  <c r="W64" i="5" a="1"/>
  <c r="W64" i="5" s="1"/>
  <c r="W78" i="5" a="1"/>
  <c r="W78" i="5" s="1"/>
  <c r="X50" i="5"/>
  <c r="X68" i="5"/>
  <c r="X84" i="5"/>
  <c r="X100" i="5"/>
  <c r="X116" i="5"/>
  <c r="X132" i="5"/>
  <c r="X148" i="5"/>
  <c r="X164" i="5"/>
  <c r="X180" i="5"/>
  <c r="X196" i="5"/>
  <c r="X212" i="5"/>
  <c r="X228" i="5"/>
  <c r="X244" i="5"/>
  <c r="X260" i="5"/>
  <c r="W15" i="5" a="1"/>
  <c r="W15" i="5" s="1"/>
  <c r="X57" i="5"/>
  <c r="X73" i="5"/>
  <c r="X89" i="5"/>
  <c r="X105" i="5"/>
  <c r="X121" i="5"/>
  <c r="X137" i="5"/>
  <c r="X153" i="5"/>
  <c r="X169" i="5"/>
  <c r="X185" i="5"/>
  <c r="X201" i="5"/>
  <c r="X217" i="5"/>
  <c r="X233" i="5"/>
  <c r="X249" i="5"/>
  <c r="W5" i="5" a="1"/>
  <c r="W5" i="5" s="1"/>
  <c r="W23" i="5" a="1"/>
  <c r="W23" i="5" s="1"/>
  <c r="W37" i="5" a="1"/>
  <c r="W37" i="5" s="1"/>
  <c r="W55" i="5" a="1"/>
  <c r="W55" i="5" s="1"/>
  <c r="W69" i="5" a="1"/>
  <c r="W69" i="5" s="1"/>
  <c r="W87" i="5" a="1"/>
  <c r="W87" i="5" s="1"/>
  <c r="W102" i="5" a="1"/>
  <c r="W102" i="5" s="1"/>
  <c r="X46" i="5"/>
  <c r="X114" i="5"/>
  <c r="X178" i="5"/>
  <c r="X242" i="5"/>
  <c r="W31" i="5" a="1"/>
  <c r="W31" i="5" s="1"/>
  <c r="W67" i="5" a="1"/>
  <c r="W67" i="5" s="1"/>
  <c r="W93" i="5" a="1"/>
  <c r="W93" i="5" s="1"/>
  <c r="W113" i="5" a="1"/>
  <c r="W113" i="5" s="1"/>
  <c r="W131" i="5" a="1"/>
  <c r="W131" i="5" s="1"/>
  <c r="W151" i="5" a="1"/>
  <c r="W151" i="5" s="1"/>
  <c r="W165" i="5" a="1"/>
  <c r="W165" i="5" s="1"/>
  <c r="W178" i="5" a="1"/>
  <c r="W178" i="5" s="1"/>
  <c r="W194" i="5" a="1"/>
  <c r="W194" i="5" s="1"/>
  <c r="W210" i="5" a="1"/>
  <c r="W210" i="5" s="1"/>
  <c r="W226" i="5" a="1"/>
  <c r="W226" i="5" s="1"/>
  <c r="W242" i="5" a="1"/>
  <c r="W242" i="5" s="1"/>
  <c r="W260" i="5" a="1"/>
  <c r="W260" i="5" s="1"/>
  <c r="X170" i="5"/>
  <c r="W35" i="5" a="1"/>
  <c r="W35" i="5" s="1"/>
  <c r="X70" i="5"/>
  <c r="X134" i="5"/>
  <c r="X198" i="5"/>
  <c r="X262" i="5"/>
  <c r="W40" i="5" a="1"/>
  <c r="W40" i="5" s="1"/>
  <c r="W76" i="5" a="1"/>
  <c r="W76" i="5" s="1"/>
  <c r="W100" i="5" a="1"/>
  <c r="W100" i="5" s="1"/>
  <c r="W118" i="5" a="1"/>
  <c r="W118" i="5" s="1"/>
  <c r="W135" i="5" a="1"/>
  <c r="W135" i="5" s="1"/>
  <c r="W149" i="5" a="1"/>
  <c r="W149" i="5" s="1"/>
  <c r="X55" i="5"/>
  <c r="X71" i="5"/>
  <c r="X87" i="5"/>
  <c r="X103" i="5"/>
  <c r="X119" i="5"/>
  <c r="X135" i="5"/>
  <c r="X151" i="5"/>
  <c r="X167" i="5"/>
  <c r="X183" i="5"/>
  <c r="X199" i="5"/>
  <c r="X215" i="5"/>
  <c r="X231" i="5"/>
  <c r="X247" i="5"/>
  <c r="X263" i="5"/>
  <c r="W18" i="5" a="1"/>
  <c r="W18" i="5" s="1"/>
  <c r="W36" i="5" a="1"/>
  <c r="W36" i="5" s="1"/>
  <c r="W50" i="5" a="1"/>
  <c r="W50" i="5" s="1"/>
  <c r="W68" i="5" a="1"/>
  <c r="W68" i="5" s="1"/>
  <c r="W82" i="5" a="1"/>
  <c r="W82" i="5" s="1"/>
  <c r="X56" i="5"/>
  <c r="X72" i="5"/>
  <c r="X88" i="5"/>
  <c r="X104" i="5"/>
  <c r="X120" i="5"/>
  <c r="X136" i="5"/>
  <c r="X152" i="5"/>
  <c r="X168" i="5"/>
  <c r="X184" i="5"/>
  <c r="X200" i="5"/>
  <c r="X216" i="5"/>
  <c r="X232" i="5"/>
  <c r="X248" i="5"/>
  <c r="X4" i="5"/>
  <c r="W19" i="5" a="1"/>
  <c r="W19" i="5" s="1"/>
  <c r="X61" i="5"/>
  <c r="X77" i="5"/>
  <c r="X93" i="5"/>
  <c r="X109" i="5"/>
  <c r="X125" i="5"/>
  <c r="X141" i="5"/>
  <c r="X157" i="5"/>
  <c r="X173" i="5"/>
  <c r="X189" i="5"/>
  <c r="X205" i="5"/>
  <c r="X221" i="5"/>
  <c r="X237" i="5"/>
  <c r="X253" i="5"/>
  <c r="W9" i="5" a="1"/>
  <c r="W9" i="5" s="1"/>
  <c r="W27" i="5" a="1"/>
  <c r="W27" i="5" s="1"/>
  <c r="W41" i="5" a="1"/>
  <c r="W41" i="5" s="1"/>
  <c r="W59" i="5" a="1"/>
  <c r="W59" i="5" s="1"/>
  <c r="W73" i="5" a="1"/>
  <c r="W73" i="5" s="1"/>
  <c r="W91" i="5" a="1"/>
  <c r="W91" i="5" s="1"/>
  <c r="W106" i="5" a="1"/>
  <c r="W106" i="5" s="1"/>
  <c r="X66" i="5"/>
  <c r="X130" i="5"/>
  <c r="X194" i="5"/>
  <c r="X258" i="5"/>
  <c r="W38" i="5" a="1"/>
  <c r="W38" i="5" s="1"/>
  <c r="W74" i="5" a="1"/>
  <c r="W74" i="5" s="1"/>
  <c r="W98" i="5" a="1"/>
  <c r="W98" i="5" s="1"/>
  <c r="W117" i="5" a="1"/>
  <c r="W117" i="5" s="1"/>
  <c r="W138" i="5" a="1"/>
  <c r="W138" i="5" s="1"/>
  <c r="W155" i="5" a="1"/>
  <c r="W155" i="5" s="1"/>
  <c r="W168" i="5" a="1"/>
  <c r="W168" i="5" s="1"/>
  <c r="W181" i="5" a="1"/>
  <c r="W181" i="5" s="1"/>
  <c r="W197" i="5" a="1"/>
  <c r="W197" i="5" s="1"/>
  <c r="W213" i="5" a="1"/>
  <c r="W213" i="5" s="1"/>
  <c r="W229" i="5" a="1"/>
  <c r="W229" i="5" s="1"/>
  <c r="W246" i="5" a="1"/>
  <c r="W246" i="5" s="1"/>
  <c r="X74" i="5"/>
  <c r="X218" i="5"/>
  <c r="W49" i="5" a="1"/>
  <c r="W49" i="5" s="1"/>
  <c r="X86" i="5"/>
  <c r="X150" i="5"/>
  <c r="X214" i="5"/>
  <c r="W17" i="5" a="1"/>
  <c r="W17" i="5" s="1"/>
  <c r="W47" i="5" a="1"/>
  <c r="W47" i="5" s="1"/>
  <c r="W83" i="5" a="1"/>
  <c r="W83" i="5" s="1"/>
  <c r="W104" i="5" a="1"/>
  <c r="W104" i="5" s="1"/>
  <c r="W122" i="5" a="1"/>
  <c r="W122" i="5" s="1"/>
  <c r="W139" i="5" a="1"/>
  <c r="W139" i="5" s="1"/>
  <c r="W152" i="5" a="1"/>
  <c r="W152" i="5" s="1"/>
  <c r="W166" i="5" a="1"/>
  <c r="W166" i="5" s="1"/>
  <c r="W182" i="5" a="1"/>
  <c r="W182" i="5" s="1"/>
  <c r="X59" i="5"/>
  <c r="X75" i="5"/>
  <c r="X91" i="5"/>
  <c r="X107" i="5"/>
  <c r="X123" i="5"/>
  <c r="X139" i="5"/>
  <c r="X155" i="5"/>
  <c r="X171" i="5"/>
  <c r="X187" i="5"/>
  <c r="X203" i="5"/>
  <c r="X219" i="5"/>
  <c r="X235" i="5"/>
  <c r="X251" i="5"/>
  <c r="W7" i="5" a="1"/>
  <c r="W7" i="5" s="1"/>
  <c r="W21" i="5" a="1"/>
  <c r="W21" i="5" s="1"/>
  <c r="W39" i="5" a="1"/>
  <c r="W39" i="5" s="1"/>
  <c r="W53" i="5" a="1"/>
  <c r="W53" i="5" s="1"/>
  <c r="W71" i="5" a="1"/>
  <c r="W71" i="5" s="1"/>
  <c r="W85" i="5" a="1"/>
  <c r="W85" i="5" s="1"/>
  <c r="X60" i="5"/>
  <c r="X76" i="5"/>
  <c r="X92" i="5"/>
  <c r="X108" i="5"/>
  <c r="X124" i="5"/>
  <c r="X140" i="5"/>
  <c r="X156" i="5"/>
  <c r="X172" i="5"/>
  <c r="X188" i="5"/>
  <c r="X204" i="5"/>
  <c r="X220" i="5"/>
  <c r="X236" i="5"/>
  <c r="X252" i="5"/>
  <c r="W8" i="5" a="1"/>
  <c r="W8" i="5" s="1"/>
  <c r="X43" i="5"/>
  <c r="X65" i="5"/>
  <c r="X81" i="5"/>
  <c r="X97" i="5"/>
  <c r="X113" i="5"/>
  <c r="X129" i="5"/>
  <c r="X145" i="5"/>
  <c r="X161" i="5"/>
  <c r="X177" i="5"/>
  <c r="X193" i="5"/>
  <c r="X209" i="5"/>
  <c r="X225" i="5"/>
  <c r="X241" i="5"/>
  <c r="X257" i="5"/>
  <c r="W16" i="5" a="1"/>
  <c r="W16" i="5" s="1"/>
  <c r="W30" i="5" a="1"/>
  <c r="W30" i="5" s="1"/>
  <c r="W48" i="5" a="1"/>
  <c r="W48" i="5" s="1"/>
  <c r="W62" i="5" a="1"/>
  <c r="W62" i="5" s="1"/>
  <c r="W80" i="5" a="1"/>
  <c r="W80" i="5" s="1"/>
  <c r="W95" i="5" a="1"/>
  <c r="W95" i="5" s="1"/>
  <c r="W110" i="5" a="1"/>
  <c r="W110" i="5" s="1"/>
  <c r="X82" i="5"/>
  <c r="X146" i="5"/>
  <c r="X210" i="5"/>
  <c r="W13" i="5" a="1"/>
  <c r="W13" i="5" s="1"/>
  <c r="W45" i="5" a="1"/>
  <c r="W45" i="5" s="1"/>
  <c r="W81" i="5" a="1"/>
  <c r="W81" i="5" s="1"/>
  <c r="W103" i="5" a="1"/>
  <c r="W103" i="5" s="1"/>
  <c r="W121" i="5" a="1"/>
  <c r="W121" i="5" s="1"/>
  <c r="W141" i="5" a="1"/>
  <c r="W141" i="5" s="1"/>
  <c r="W158" i="5" a="1"/>
  <c r="W158" i="5" s="1"/>
  <c r="W172" i="5" a="1"/>
  <c r="W172" i="5" s="1"/>
  <c r="W188" i="5" a="1"/>
  <c r="W188" i="5" s="1"/>
  <c r="W204" i="5" a="1"/>
  <c r="W204" i="5" s="1"/>
  <c r="W220" i="5" a="1"/>
  <c r="W220" i="5" s="1"/>
  <c r="W236" i="5" a="1"/>
  <c r="W236" i="5" s="1"/>
  <c r="W249" i="5" a="1"/>
  <c r="W249" i="5" s="1"/>
  <c r="X106" i="5"/>
  <c r="X250" i="5"/>
  <c r="W63" i="5" a="1"/>
  <c r="W63" i="5" s="1"/>
  <c r="X102" i="5"/>
  <c r="X166" i="5"/>
  <c r="X230" i="5"/>
  <c r="W26" i="5" a="1"/>
  <c r="W26" i="5" s="1"/>
  <c r="W54" i="5" a="1"/>
  <c r="W54" i="5" s="1"/>
  <c r="W89" i="5" a="1"/>
  <c r="W89" i="5" s="1"/>
  <c r="W109" i="5" a="1"/>
  <c r="W109" i="5" s="1"/>
  <c r="W125" i="5" a="1"/>
  <c r="W125" i="5" s="1"/>
  <c r="W142" i="5" a="1"/>
  <c r="W142" i="5" s="1"/>
  <c r="W156" i="5" a="1"/>
  <c r="W156" i="5" s="1"/>
  <c r="W169" i="5" a="1"/>
  <c r="W169" i="5" s="1"/>
  <c r="W185" i="5" a="1"/>
  <c r="W185" i="5" s="1"/>
  <c r="X63" i="5"/>
  <c r="X127" i="5"/>
  <c r="X191" i="5"/>
  <c r="X255" i="5"/>
  <c r="W57" i="5" a="1"/>
  <c r="W57" i="5" s="1"/>
  <c r="X80" i="5"/>
  <c r="X144" i="5"/>
  <c r="X208" i="5"/>
  <c r="W12" i="5" a="1"/>
  <c r="W12" i="5" s="1"/>
  <c r="X101" i="5"/>
  <c r="X165" i="5"/>
  <c r="X229" i="5"/>
  <c r="W34" i="5" a="1"/>
  <c r="W34" i="5" s="1"/>
  <c r="W99" i="5" a="1"/>
  <c r="W99" i="5" s="1"/>
  <c r="X226" i="5"/>
  <c r="W108" i="5" a="1"/>
  <c r="W108" i="5" s="1"/>
  <c r="W175" i="5" a="1"/>
  <c r="W175" i="5" s="1"/>
  <c r="W239" i="5" a="1"/>
  <c r="W239" i="5" s="1"/>
  <c r="X54" i="5"/>
  <c r="W33" i="5" a="1"/>
  <c r="W33" i="5" s="1"/>
  <c r="W132" i="5" a="1"/>
  <c r="W132" i="5" s="1"/>
  <c r="W176" i="5" a="1"/>
  <c r="W176" i="5" s="1"/>
  <c r="W198" i="5" a="1"/>
  <c r="W198" i="5" s="1"/>
  <c r="W214" i="5" a="1"/>
  <c r="W214" i="5" s="1"/>
  <c r="W230" i="5" a="1"/>
  <c r="W230" i="5" s="1"/>
  <c r="W247" i="5" a="1"/>
  <c r="W247" i="5" s="1"/>
  <c r="W261" i="5" a="1"/>
  <c r="W261" i="5" s="1"/>
  <c r="X154" i="5"/>
  <c r="W28" i="5" a="1"/>
  <c r="W28" i="5" s="1"/>
  <c r="X126" i="5"/>
  <c r="W79" i="5" a="1"/>
  <c r="W79" i="5" s="1"/>
  <c r="W120" i="5" a="1"/>
  <c r="W120" i="5" s="1"/>
  <c r="W154" i="5" a="1"/>
  <c r="W154" i="5" s="1"/>
  <c r="W193" i="5" a="1"/>
  <c r="W193" i="5" s="1"/>
  <c r="W225" i="5" a="1"/>
  <c r="W225" i="5" s="1"/>
  <c r="W252" i="5" a="1"/>
  <c r="W252" i="5" s="1"/>
  <c r="W130" i="5" a="1"/>
  <c r="W130" i="5" s="1"/>
  <c r="W190" i="5" a="1"/>
  <c r="W190" i="5" s="1"/>
  <c r="W263" i="5" a="1"/>
  <c r="W263" i="5" s="1"/>
  <c r="W111" i="5" a="1"/>
  <c r="W111" i="5" s="1"/>
  <c r="W180" i="5" a="1"/>
  <c r="W180" i="5" s="1"/>
  <c r="W244" i="5" a="1"/>
  <c r="W244" i="5" s="1"/>
  <c r="X206" i="5"/>
  <c r="W96" i="5" a="1"/>
  <c r="W96" i="5" s="1"/>
  <c r="W129" i="5" a="1"/>
  <c r="W129" i="5" s="1"/>
  <c r="W163" i="5" a="1"/>
  <c r="W163" i="5" s="1"/>
  <c r="W196" i="5" a="1"/>
  <c r="W196" i="5" s="1"/>
  <c r="W228" i="5" a="1"/>
  <c r="W228" i="5" s="1"/>
  <c r="W262" i="5" a="1"/>
  <c r="W262" i="5" s="1"/>
  <c r="W22" i="5" a="1"/>
  <c r="W22" i="5" s="1"/>
  <c r="W124" i="5" a="1"/>
  <c r="W124" i="5" s="1"/>
  <c r="W184" i="5" a="1"/>
  <c r="W184" i="5" s="1"/>
  <c r="W256" i="5" a="1"/>
  <c r="W256" i="5" s="1"/>
  <c r="W90" i="5" a="1"/>
  <c r="W90" i="5" s="1"/>
  <c r="W153" i="5" a="1"/>
  <c r="W153" i="5" s="1"/>
  <c r="W218" i="5" a="1"/>
  <c r="W218" i="5" s="1"/>
  <c r="Y25" i="5" a="1"/>
  <c r="Y25" i="5" s="1"/>
  <c r="Y87" i="5" a="1"/>
  <c r="Y87" i="5" s="1"/>
  <c r="Y152" i="5" a="1"/>
  <c r="Y152" i="5" s="1"/>
  <c r="Y217" i="5" a="1"/>
  <c r="Y217" i="5" s="1"/>
  <c r="X21" i="5"/>
  <c r="Y35" i="5" a="1"/>
  <c r="Y35" i="5" s="1"/>
  <c r="Y99" i="5" a="1"/>
  <c r="Y99" i="5" s="1"/>
  <c r="Y164" i="5" a="1"/>
  <c r="Y164" i="5" s="1"/>
  <c r="Y226" i="5" a="1"/>
  <c r="Y226" i="5" s="1"/>
  <c r="X30" i="5"/>
  <c r="Y58" i="5" a="1"/>
  <c r="Y58" i="5" s="1"/>
  <c r="Y123" i="5" a="1"/>
  <c r="Y123" i="5" s="1"/>
  <c r="Y187" i="5" a="1"/>
  <c r="Y187" i="5" s="1"/>
  <c r="Y251" i="5" a="1"/>
  <c r="Y251" i="5" s="1"/>
  <c r="Y21" i="5" a="1"/>
  <c r="Y21" i="5" s="1"/>
  <c r="Y83" i="5" a="1"/>
  <c r="Y83" i="5" s="1"/>
  <c r="Y148" i="5" a="1"/>
  <c r="Y148" i="5" s="1"/>
  <c r="Y212" i="5" a="1"/>
  <c r="Y212" i="5" s="1"/>
  <c r="X16" i="5"/>
  <c r="Y65" i="5" a="1"/>
  <c r="Y65" i="5" s="1"/>
  <c r="Y126" i="5" a="1"/>
  <c r="Y126" i="5" s="1"/>
  <c r="Y11" i="5" a="1"/>
  <c r="Y11" i="5" s="1"/>
  <c r="Y77" i="5" a="1"/>
  <c r="Y77" i="5" s="1"/>
  <c r="Y138" i="5" a="1"/>
  <c r="Y138" i="5" s="1"/>
  <c r="Y205" i="5" a="1"/>
  <c r="Y205" i="5" s="1"/>
  <c r="X9" i="5"/>
  <c r="Y22" i="5" a="1"/>
  <c r="Y22" i="5" s="1"/>
  <c r="Y88" i="5" a="1"/>
  <c r="Y88" i="5" s="1"/>
  <c r="Y153" i="5" a="1"/>
  <c r="Y153" i="5" s="1"/>
  <c r="X79" i="5"/>
  <c r="X143" i="5"/>
  <c r="X207" i="5"/>
  <c r="W11" i="5" a="1"/>
  <c r="W11" i="5" s="1"/>
  <c r="W75" i="5" a="1"/>
  <c r="W75" i="5" s="1"/>
  <c r="X96" i="5"/>
  <c r="X160" i="5"/>
  <c r="X224" i="5"/>
  <c r="X51" i="5"/>
  <c r="X117" i="5"/>
  <c r="X181" i="5"/>
  <c r="X245" i="5"/>
  <c r="W52" i="5" a="1"/>
  <c r="W52" i="5" s="1"/>
  <c r="W114" i="5" a="1"/>
  <c r="W114" i="5" s="1"/>
  <c r="W24" i="5" a="1"/>
  <c r="W24" i="5" s="1"/>
  <c r="W128" i="5" a="1"/>
  <c r="W128" i="5" s="1"/>
  <c r="W191" i="5" a="1"/>
  <c r="W191" i="5" s="1"/>
  <c r="W253" i="5" a="1"/>
  <c r="W253" i="5" s="1"/>
  <c r="X118" i="5"/>
  <c r="W61" i="5" a="1"/>
  <c r="W61" i="5" s="1"/>
  <c r="W145" i="5" a="1"/>
  <c r="W145" i="5" s="1"/>
  <c r="W179" i="5" a="1"/>
  <c r="W179" i="5" s="1"/>
  <c r="W201" i="5" a="1"/>
  <c r="W201" i="5" s="1"/>
  <c r="W217" i="5" a="1"/>
  <c r="W217" i="5" s="1"/>
  <c r="W233" i="5" a="1"/>
  <c r="W233" i="5" s="1"/>
  <c r="W250" i="5" a="1"/>
  <c r="W250" i="5" s="1"/>
  <c r="X58" i="5"/>
  <c r="X186" i="5"/>
  <c r="W42" i="5" a="1"/>
  <c r="W42" i="5" s="1"/>
  <c r="X190" i="5"/>
  <c r="W92" i="5" a="1"/>
  <c r="W92" i="5" s="1"/>
  <c r="W127" i="5" a="1"/>
  <c r="W127" i="5" s="1"/>
  <c r="W167" i="5" a="1"/>
  <c r="W167" i="5" s="1"/>
  <c r="W200" i="5" a="1"/>
  <c r="W200" i="5" s="1"/>
  <c r="W232" i="5" a="1"/>
  <c r="W232" i="5" s="1"/>
  <c r="W259" i="5" a="1"/>
  <c r="W259" i="5" s="1"/>
  <c r="W144" i="5" a="1"/>
  <c r="W144" i="5" s="1"/>
  <c r="W209" i="5" a="1"/>
  <c r="W209" i="5" s="1"/>
  <c r="X174" i="5"/>
  <c r="W126" i="5" a="1"/>
  <c r="W126" i="5" s="1"/>
  <c r="W199" i="5" a="1"/>
  <c r="W199" i="5" s="1"/>
  <c r="W258" i="5" a="1"/>
  <c r="W258" i="5" s="1"/>
  <c r="W10" i="5" a="1"/>
  <c r="W10" i="5" s="1"/>
  <c r="W105" i="5" a="1"/>
  <c r="W105" i="5" s="1"/>
  <c r="W136" i="5" a="1"/>
  <c r="W136" i="5" s="1"/>
  <c r="W170" i="5" a="1"/>
  <c r="W170" i="5" s="1"/>
  <c r="W202" i="5" a="1"/>
  <c r="W202" i="5" s="1"/>
  <c r="W234" i="5" a="1"/>
  <c r="W234" i="5" s="1"/>
  <c r="X94" i="5"/>
  <c r="W51" i="5" a="1"/>
  <c r="W51" i="5" s="1"/>
  <c r="W137" i="5" a="1"/>
  <c r="W137" i="5" s="1"/>
  <c r="W203" i="5" a="1"/>
  <c r="W203" i="5" s="1"/>
  <c r="X110" i="5"/>
  <c r="W119" i="5" a="1"/>
  <c r="W119" i="5" s="1"/>
  <c r="W173" i="5" a="1"/>
  <c r="W173" i="5" s="1"/>
  <c r="W237" i="5" a="1"/>
  <c r="W237" i="5" s="1"/>
  <c r="Y41" i="5" a="1"/>
  <c r="Y41" i="5" s="1"/>
  <c r="Y105" i="5" a="1"/>
  <c r="Y105" i="5" s="1"/>
  <c r="Y166" i="5" a="1"/>
  <c r="Y166" i="5" s="1"/>
  <c r="Y233" i="5" a="1"/>
  <c r="Y233" i="5" s="1"/>
  <c r="X37" i="5"/>
  <c r="Y51" i="5" a="1"/>
  <c r="Y51" i="5" s="1"/>
  <c r="Y116" i="5" a="1"/>
  <c r="Y116" i="5" s="1"/>
  <c r="Y178" i="5" a="1"/>
  <c r="Y178" i="5" s="1"/>
  <c r="Y242" i="5" a="1"/>
  <c r="Y242" i="5" s="1"/>
  <c r="Y13" i="5" a="1"/>
  <c r="Y13" i="5" s="1"/>
  <c r="Y75" i="5" a="1"/>
  <c r="Y75" i="5" s="1"/>
  <c r="Y140" i="5" a="1"/>
  <c r="Y140" i="5" s="1"/>
  <c r="Y203" i="5" a="1"/>
  <c r="Y203" i="5" s="1"/>
  <c r="X7" i="5"/>
  <c r="Y37" i="5" a="1"/>
  <c r="Y37" i="5" s="1"/>
  <c r="Y101" i="5" a="1"/>
  <c r="Y101" i="5" s="1"/>
  <c r="Y162" i="5" a="1"/>
  <c r="Y162" i="5" s="1"/>
  <c r="Y228" i="5" a="1"/>
  <c r="Y228" i="5" s="1"/>
  <c r="X32" i="5"/>
  <c r="Y78" i="5" a="1"/>
  <c r="Y78" i="5" s="1"/>
  <c r="Y143" i="5" a="1"/>
  <c r="Y143" i="5" s="1"/>
  <c r="Y28" i="5" a="1"/>
  <c r="Y28" i="5" s="1"/>
  <c r="Y91" i="5" a="1"/>
  <c r="Y91" i="5" s="1"/>
  <c r="Y156" i="5" a="1"/>
  <c r="Y156" i="5" s="1"/>
  <c r="Y221" i="5" a="1"/>
  <c r="Y221" i="5" s="1"/>
  <c r="X25" i="5"/>
  <c r="Y38" i="5" a="1"/>
  <c r="Y38" i="5" s="1"/>
  <c r="Y102" i="5" a="1"/>
  <c r="Y102" i="5" s="1"/>
  <c r="Y167" i="5" a="1"/>
  <c r="Y167" i="5" s="1"/>
  <c r="Y230" i="5" a="1"/>
  <c r="Y230" i="5" s="1"/>
  <c r="X34" i="5"/>
  <c r="X95" i="5"/>
  <c r="X159" i="5"/>
  <c r="X223" i="5"/>
  <c r="W25" i="5" a="1"/>
  <c r="W25" i="5" s="1"/>
  <c r="X42" i="5"/>
  <c r="X112" i="5"/>
  <c r="X176" i="5"/>
  <c r="X240" i="5"/>
  <c r="X69" i="5"/>
  <c r="X133" i="5"/>
  <c r="X197" i="5"/>
  <c r="X261" i="5"/>
  <c r="W66" i="5" a="1"/>
  <c r="W66" i="5" s="1"/>
  <c r="X98" i="5"/>
  <c r="W60" i="5" a="1"/>
  <c r="W60" i="5" s="1"/>
  <c r="W148" i="5" a="1"/>
  <c r="W148" i="5" s="1"/>
  <c r="W207" i="5" a="1"/>
  <c r="W207" i="5" s="1"/>
  <c r="X138" i="5"/>
  <c r="X182" i="5"/>
  <c r="W94" i="5" a="1"/>
  <c r="W94" i="5" s="1"/>
  <c r="W159" i="5" a="1"/>
  <c r="W159" i="5" s="1"/>
  <c r="W192" i="5" a="1"/>
  <c r="W192" i="5" s="1"/>
  <c r="W208" i="5" a="1"/>
  <c r="W208" i="5" s="1"/>
  <c r="W224" i="5" a="1"/>
  <c r="W224" i="5" s="1"/>
  <c r="W240" i="5" a="1"/>
  <c r="W240" i="5" s="1"/>
  <c r="W254" i="5" a="1"/>
  <c r="W254" i="5" s="1"/>
  <c r="X90" i="5"/>
  <c r="X202" i="5"/>
  <c r="W56" i="5" a="1"/>
  <c r="W56" i="5" s="1"/>
  <c r="X254" i="5"/>
  <c r="W101" i="5" a="1"/>
  <c r="W101" i="5" s="1"/>
  <c r="W134" i="5" a="1"/>
  <c r="W134" i="5" s="1"/>
  <c r="W174" i="5" a="1"/>
  <c r="W174" i="5" s="1"/>
  <c r="W206" i="5" a="1"/>
  <c r="W206" i="5" s="1"/>
  <c r="W238" i="5" a="1"/>
  <c r="W238" i="5" s="1"/>
  <c r="W86" i="5" a="1"/>
  <c r="W86" i="5" s="1"/>
  <c r="W164" i="5" a="1"/>
  <c r="W164" i="5" s="1"/>
  <c r="W222" i="5" a="1"/>
  <c r="W222" i="5" s="1"/>
  <c r="W29" i="5" a="1"/>
  <c r="W29" i="5" s="1"/>
  <c r="W146" i="5" a="1"/>
  <c r="W146" i="5" s="1"/>
  <c r="W212" i="5" a="1"/>
  <c r="W212" i="5" s="1"/>
  <c r="X78" i="5"/>
  <c r="W44" i="5" a="1"/>
  <c r="W44" i="5" s="1"/>
  <c r="W116" i="5" a="1"/>
  <c r="W116" i="5" s="1"/>
  <c r="W143" i="5" a="1"/>
  <c r="W143" i="5" s="1"/>
  <c r="W183" i="5" a="1"/>
  <c r="W183" i="5" s="1"/>
  <c r="W215" i="5" a="1"/>
  <c r="W215" i="5" s="1"/>
  <c r="W248" i="5" a="1"/>
  <c r="W248" i="5" s="1"/>
  <c r="X158" i="5"/>
  <c r="W72" i="5" a="1"/>
  <c r="W72" i="5" s="1"/>
  <c r="W157" i="5" a="1"/>
  <c r="W157" i="5" s="1"/>
  <c r="W216" i="5" a="1"/>
  <c r="W216" i="5" s="1"/>
  <c r="X238" i="5"/>
  <c r="W133" i="5" a="1"/>
  <c r="W133" i="5" s="1"/>
  <c r="W186" i="5" a="1"/>
  <c r="W186" i="5" s="1"/>
  <c r="W251" i="5" a="1"/>
  <c r="W251" i="5" s="1"/>
  <c r="Y57" i="5" a="1"/>
  <c r="Y57" i="5" s="1"/>
  <c r="Y118" i="5" a="1"/>
  <c r="Y118" i="5" s="1"/>
  <c r="Y185" i="5" a="1"/>
  <c r="Y185" i="5" s="1"/>
  <c r="Y249" i="5" a="1"/>
  <c r="Y249" i="5" s="1"/>
  <c r="X53" i="5"/>
  <c r="Y68" i="5" a="1"/>
  <c r="Y68" i="5" s="1"/>
  <c r="Y133" i="5" a="1"/>
  <c r="Y133" i="5" s="1"/>
  <c r="Y194" i="5" a="1"/>
  <c r="Y194" i="5" s="1"/>
  <c r="Y258" i="5" a="1"/>
  <c r="Y258" i="5" s="1"/>
  <c r="Y26" i="5" a="1"/>
  <c r="Y26" i="5" s="1"/>
  <c r="Y93" i="5" a="1"/>
  <c r="Y93" i="5" s="1"/>
  <c r="Y154" i="5" a="1"/>
  <c r="Y154" i="5" s="1"/>
  <c r="Y219" i="5" a="1"/>
  <c r="Y219" i="5" s="1"/>
  <c r="X23" i="5"/>
  <c r="Y53" i="5" a="1"/>
  <c r="Y53" i="5" s="1"/>
  <c r="Y114" i="5" a="1"/>
  <c r="Y114" i="5" s="1"/>
  <c r="Y180" i="5" a="1"/>
  <c r="Y180" i="5" s="1"/>
  <c r="Y244" i="5" a="1"/>
  <c r="Y244" i="5" s="1"/>
  <c r="X48" i="5"/>
  <c r="Y96" i="5" a="1"/>
  <c r="Y96" i="5" s="1"/>
  <c r="Y161" i="5" a="1"/>
  <c r="Y161" i="5" s="1"/>
  <c r="Y44" i="5" a="1"/>
  <c r="Y44" i="5" s="1"/>
  <c r="Y108" i="5" a="1"/>
  <c r="Y108" i="5" s="1"/>
  <c r="Y170" i="5" a="1"/>
  <c r="Y170" i="5" s="1"/>
  <c r="Y237" i="5" a="1"/>
  <c r="Y237" i="5" s="1"/>
  <c r="X41" i="5"/>
  <c r="Y54" i="5" a="1"/>
  <c r="Y54" i="5" s="1"/>
  <c r="Y119" i="5" a="1"/>
  <c r="Y119" i="5" s="1"/>
  <c r="Y182" i="5" a="1"/>
  <c r="Y182" i="5" s="1"/>
  <c r="X111" i="5"/>
  <c r="X64" i="5"/>
  <c r="X85" i="5"/>
  <c r="W84" i="5" a="1"/>
  <c r="W84" i="5" s="1"/>
  <c r="W223" i="5" a="1"/>
  <c r="W223" i="5" s="1"/>
  <c r="W162" i="5" a="1"/>
  <c r="W162" i="5" s="1"/>
  <c r="W243" i="5" a="1"/>
  <c r="W243" i="5" s="1"/>
  <c r="X62" i="5"/>
  <c r="W187" i="5" a="1"/>
  <c r="W187" i="5" s="1"/>
  <c r="W177" i="5" a="1"/>
  <c r="W177" i="5" s="1"/>
  <c r="W231" i="5" a="1"/>
  <c r="W231" i="5" s="1"/>
  <c r="W150" i="5" a="1"/>
  <c r="W150" i="5" s="1"/>
  <c r="X222" i="5"/>
  <c r="W58" i="5" a="1"/>
  <c r="W58" i="5" s="1"/>
  <c r="Y70" i="5" a="1"/>
  <c r="Y70" i="5" s="1"/>
  <c r="Y19" i="5" a="1"/>
  <c r="Y19" i="5" s="1"/>
  <c r="X14" i="5"/>
  <c r="Y235" i="5" a="1"/>
  <c r="Y235" i="5" s="1"/>
  <c r="Y196" i="5" a="1"/>
  <c r="Y196" i="5" s="1"/>
  <c r="Y175" i="5" a="1"/>
  <c r="Y175" i="5" s="1"/>
  <c r="Y253" i="5" a="1"/>
  <c r="Y253" i="5" s="1"/>
  <c r="Y198" i="5" a="1"/>
  <c r="Y198" i="5" s="1"/>
  <c r="X18" i="5"/>
  <c r="Y47" i="5" a="1"/>
  <c r="Y47" i="5" s="1"/>
  <c r="Y177" i="5" a="1"/>
  <c r="Y177" i="5" s="1"/>
  <c r="X45" i="5"/>
  <c r="Y122" i="5" a="1"/>
  <c r="Y122" i="5" s="1"/>
  <c r="Y250" i="5" a="1"/>
  <c r="Y250" i="5" s="1"/>
  <c r="Y82" i="5" a="1"/>
  <c r="Y82" i="5" s="1"/>
  <c r="Y199" i="5" a="1"/>
  <c r="Y199" i="5" s="1"/>
  <c r="X27" i="5"/>
  <c r="Y76" i="5" a="1"/>
  <c r="Y76" i="5" s="1"/>
  <c r="Y158" i="5" a="1"/>
  <c r="Y158" i="5" s="1"/>
  <c r="Y248" i="5" a="1"/>
  <c r="Y248" i="5" s="1"/>
  <c r="Y55" i="5" a="1"/>
  <c r="Y55" i="5" s="1"/>
  <c r="X11" i="5"/>
  <c r="Y124" i="5" a="1"/>
  <c r="Y124" i="5" s="1"/>
  <c r="X12" i="5"/>
  <c r="Y193" i="5" a="1"/>
  <c r="Y193" i="5" s="1"/>
  <c r="Y139" i="5" a="1"/>
  <c r="Y139" i="5" s="1"/>
  <c r="Y69" i="5" a="1"/>
  <c r="Y69" i="5" s="1"/>
  <c r="X15" i="5"/>
  <c r="Y151" i="5" a="1"/>
  <c r="Y151" i="5" s="1"/>
  <c r="X40" i="5"/>
  <c r="Y261" i="5" a="1"/>
  <c r="Y261" i="5" s="1"/>
  <c r="Y206" i="5" a="1"/>
  <c r="Y206" i="5" s="1"/>
  <c r="Y215" i="5" a="1"/>
  <c r="Y215" i="5" s="1"/>
  <c r="Y90" i="5" a="1"/>
  <c r="Y90" i="5" s="1"/>
  <c r="Y18" i="5" a="1"/>
  <c r="Y18" i="5" s="1"/>
  <c r="Y149" i="5" a="1"/>
  <c r="Y149" i="5" s="1"/>
  <c r="X17" i="5"/>
  <c r="Y95" i="5" a="1"/>
  <c r="Y95" i="5" s="1"/>
  <c r="Y222" i="5" a="1"/>
  <c r="Y222" i="5" s="1"/>
  <c r="Y89" i="5" a="1"/>
  <c r="Y89" i="5" s="1"/>
  <c r="X31" i="5"/>
  <c r="Y208" i="5" a="1"/>
  <c r="Y208" i="5" s="1"/>
  <c r="Y128" i="5" a="1"/>
  <c r="Y128" i="5" s="1"/>
  <c r="Y109" i="5" a="1"/>
  <c r="Y109" i="5" s="1"/>
  <c r="Y100" i="5" a="1"/>
  <c r="Y100" i="5" s="1"/>
  <c r="X35" i="5"/>
  <c r="Y173" i="5" a="1"/>
  <c r="Y173" i="5" s="1"/>
  <c r="Y98" i="5" a="1"/>
  <c r="Y98" i="5" s="1"/>
  <c r="Y48" i="5" a="1"/>
  <c r="Y48" i="5" s="1"/>
  <c r="Y6" i="5" a="1"/>
  <c r="Y6" i="5" s="1"/>
  <c r="Y239" i="5" a="1"/>
  <c r="Y239" i="5" s="1"/>
  <c r="Y176" i="5" a="1"/>
  <c r="Y176" i="5" s="1"/>
  <c r="X19" i="5"/>
  <c r="Y263" i="5" a="1"/>
  <c r="Y263" i="5" s="1"/>
  <c r="Y231" i="5" a="1"/>
  <c r="Y231" i="5" s="1"/>
  <c r="Y142" i="5" a="1"/>
  <c r="Y142" i="5" s="1"/>
  <c r="X24" i="5"/>
  <c r="Y255" i="5" a="1"/>
  <c r="Y255" i="5" s="1"/>
  <c r="Y238" i="5" a="1"/>
  <c r="Y238" i="5" s="1"/>
  <c r="Y110" i="5" a="1"/>
  <c r="Y110" i="5" s="1"/>
  <c r="Y5" i="5" a="1"/>
  <c r="Y5" i="5" s="1"/>
  <c r="X175" i="5"/>
  <c r="X128" i="5"/>
  <c r="X149" i="5"/>
  <c r="X162" i="5"/>
  <c r="W6" i="5" a="1"/>
  <c r="W6" i="5" s="1"/>
  <c r="W195" i="5" a="1"/>
  <c r="W195" i="5" s="1"/>
  <c r="W257" i="5" a="1"/>
  <c r="W257" i="5" s="1"/>
  <c r="W65" i="5" a="1"/>
  <c r="W65" i="5" s="1"/>
  <c r="W219" i="5" a="1"/>
  <c r="W219" i="5" s="1"/>
  <c r="W241" i="5" a="1"/>
  <c r="W241" i="5" s="1"/>
  <c r="X142" i="5"/>
  <c r="W189" i="5" a="1"/>
  <c r="W189" i="5" s="1"/>
  <c r="W97" i="5" a="1"/>
  <c r="W97" i="5" s="1"/>
  <c r="W140" i="5" a="1"/>
  <c r="W140" i="5" s="1"/>
  <c r="Y135" i="5" a="1"/>
  <c r="Y135" i="5" s="1"/>
  <c r="Y85" i="5" a="1"/>
  <c r="Y85" i="5" s="1"/>
  <c r="Y42" i="5" a="1"/>
  <c r="Y42" i="5" s="1"/>
  <c r="X39" i="5"/>
  <c r="Y260" i="5" a="1"/>
  <c r="Y260" i="5" s="1"/>
  <c r="Y60" i="5" a="1"/>
  <c r="Y60" i="5" s="1"/>
  <c r="Y9" i="5" a="1"/>
  <c r="Y9" i="5" s="1"/>
  <c r="Y214" i="5" a="1"/>
  <c r="Y214" i="5" s="1"/>
  <c r="Y16" i="5" a="1"/>
  <c r="Y16" i="5" s="1"/>
  <c r="Y80" i="5" a="1"/>
  <c r="Y80" i="5" s="1"/>
  <c r="Y209" i="5" a="1"/>
  <c r="Y209" i="5" s="1"/>
  <c r="Y29" i="5" a="1"/>
  <c r="Y29" i="5" s="1"/>
  <c r="Y157" i="5" a="1"/>
  <c r="Y157" i="5" s="1"/>
  <c r="X22" i="5"/>
  <c r="Y117" i="5" a="1"/>
  <c r="Y117" i="5" s="1"/>
  <c r="Y223" i="5" a="1"/>
  <c r="Y223" i="5" s="1"/>
  <c r="Y10" i="5" a="1"/>
  <c r="Y10" i="5" s="1"/>
  <c r="Y97" i="5" a="1"/>
  <c r="Y97" i="5" s="1"/>
  <c r="Y184" i="5" a="1"/>
  <c r="Y184" i="5" s="1"/>
  <c r="X8" i="5"/>
  <c r="Y120" i="5" a="1"/>
  <c r="Y120" i="5" s="1"/>
  <c r="Y17" i="5" a="1"/>
  <c r="Y17" i="5" s="1"/>
  <c r="Y169" i="5" a="1"/>
  <c r="Y169" i="5" s="1"/>
  <c r="Y31" i="5" a="1"/>
  <c r="Y31" i="5" s="1"/>
  <c r="Y257" i="5" a="1"/>
  <c r="Y257" i="5" s="1"/>
  <c r="Y202" i="5" a="1"/>
  <c r="Y202" i="5" s="1"/>
  <c r="Y130" i="5" a="1"/>
  <c r="Y130" i="5" s="1"/>
  <c r="Y24" i="5" a="1"/>
  <c r="Y24" i="5" s="1"/>
  <c r="Y192" i="5" a="1"/>
  <c r="Y192" i="5" s="1"/>
  <c r="Y67" i="5" a="1"/>
  <c r="Y67" i="5" s="1"/>
  <c r="Y15" i="5" a="1"/>
  <c r="Y15" i="5" s="1"/>
  <c r="X10" i="5"/>
  <c r="Y259" i="5" a="1"/>
  <c r="Y259" i="5" s="1"/>
  <c r="Y155" i="5" a="1"/>
  <c r="Y155" i="5" s="1"/>
  <c r="Y50" i="5" a="1"/>
  <c r="Y50" i="5" s="1"/>
  <c r="Y181" i="5" a="1"/>
  <c r="Y181" i="5" s="1"/>
  <c r="X49" i="5"/>
  <c r="Y129" i="5" a="1"/>
  <c r="Y129" i="5" s="1"/>
  <c r="Y254" i="5" a="1"/>
  <c r="Y254" i="5" s="1"/>
  <c r="Y150" i="5" a="1"/>
  <c r="Y150" i="5" s="1"/>
  <c r="Y59" i="5" a="1"/>
  <c r="Y59" i="5" s="1"/>
  <c r="Y252" i="5" a="1"/>
  <c r="Y252" i="5" s="1"/>
  <c r="Y225" i="5" a="1"/>
  <c r="Y225" i="5" s="1"/>
  <c r="Y171" i="5" a="1"/>
  <c r="Y171" i="5" s="1"/>
  <c r="Y165" i="5" a="1"/>
  <c r="Y165" i="5" s="1"/>
  <c r="Y43" i="5" a="1"/>
  <c r="Y43" i="5" s="1"/>
  <c r="Y216" i="5" a="1"/>
  <c r="Y216" i="5" s="1"/>
  <c r="Y163" i="5" a="1"/>
  <c r="Y163" i="5" s="1"/>
  <c r="Y112" i="5" a="1"/>
  <c r="Y112" i="5" s="1"/>
  <c r="Y39" i="5" a="1"/>
  <c r="Y39" i="5" s="1"/>
  <c r="Y27" i="5" a="1"/>
  <c r="Y27" i="5" s="1"/>
  <c r="Y240" i="5" a="1"/>
  <c r="Y240" i="5" s="1"/>
  <c r="Y134" i="5" a="1"/>
  <c r="Y134" i="5" s="1"/>
  <c r="X256" i="5"/>
  <c r="W227" i="5" a="1"/>
  <c r="W227" i="5" s="1"/>
  <c r="W147" i="5" a="1"/>
  <c r="W147" i="5" s="1"/>
  <c r="W107" i="5" a="1"/>
  <c r="W107" i="5" s="1"/>
  <c r="W160" i="5" a="1"/>
  <c r="W160" i="5" s="1"/>
  <c r="W255" i="5" a="1"/>
  <c r="W255" i="5" s="1"/>
  <c r="W235" i="5" a="1"/>
  <c r="W235" i="5" s="1"/>
  <c r="X5" i="5"/>
  <c r="Y189" i="5" a="1"/>
  <c r="Y189" i="5" s="1"/>
  <c r="Y262" i="5" a="1"/>
  <c r="Y262" i="5" s="1"/>
  <c r="Y145" i="5" a="1"/>
  <c r="Y145" i="5" s="1"/>
  <c r="Y92" i="5" a="1"/>
  <c r="Y92" i="5" s="1"/>
  <c r="Y218" i="5" a="1"/>
  <c r="Y218" i="5" s="1"/>
  <c r="Y52" i="5" a="1"/>
  <c r="Y52" i="5" s="1"/>
  <c r="Y56" i="5" a="1"/>
  <c r="Y56" i="5" s="1"/>
  <c r="Y224" i="5" a="1"/>
  <c r="Y224" i="5" s="1"/>
  <c r="Y227" i="5" a="1"/>
  <c r="Y227" i="5" s="1"/>
  <c r="Y79" i="5" a="1"/>
  <c r="Y79" i="5" s="1"/>
  <c r="Y232" i="5" a="1"/>
  <c r="Y232" i="5" s="1"/>
  <c r="Y159" i="5" a="1"/>
  <c r="Y159" i="5" s="1"/>
  <c r="Y36" i="5" a="1"/>
  <c r="Y36" i="5" s="1"/>
  <c r="Y256" i="5" a="1"/>
  <c r="Y256" i="5" s="1"/>
  <c r="Y137" i="5" a="1"/>
  <c r="Y137" i="5" s="1"/>
  <c r="Y115" i="5" a="1"/>
  <c r="Y115" i="5" s="1"/>
  <c r="Y64" i="5" a="1"/>
  <c r="Y64" i="5" s="1"/>
  <c r="Y23" i="5" a="1"/>
  <c r="Y23" i="5" s="1"/>
  <c r="Y144" i="5" a="1"/>
  <c r="Y144" i="5" s="1"/>
  <c r="Y45" i="5" a="1"/>
  <c r="Y45" i="5" s="1"/>
  <c r="Y127" i="5" a="1"/>
  <c r="Y127" i="5" s="1"/>
  <c r="Y34" i="5" a="1"/>
  <c r="Y34" i="5" s="1"/>
  <c r="X33" i="5"/>
  <c r="X239" i="5"/>
  <c r="X192" i="5"/>
  <c r="X213" i="5"/>
  <c r="W88" i="5" a="1"/>
  <c r="W88" i="5" s="1"/>
  <c r="X246" i="5"/>
  <c r="W211" i="5" a="1"/>
  <c r="W211" i="5" s="1"/>
  <c r="X122" i="5"/>
  <c r="W112" i="5" a="1"/>
  <c r="W112" i="5" s="1"/>
  <c r="W245" i="5" a="1"/>
  <c r="W245" i="5" s="1"/>
  <c r="W77" i="5" a="1"/>
  <c r="W77" i="5" s="1"/>
  <c r="W70" i="5" a="1"/>
  <c r="W70" i="5" s="1"/>
  <c r="W221" i="5" a="1"/>
  <c r="W221" i="5" s="1"/>
  <c r="W171" i="5" a="1"/>
  <c r="W171" i="5" s="1"/>
  <c r="W205" i="5" a="1"/>
  <c r="W205" i="5" s="1"/>
  <c r="Y201" i="5" a="1"/>
  <c r="Y201" i="5" s="1"/>
  <c r="Y146" i="5" a="1"/>
  <c r="Y146" i="5" s="1"/>
  <c r="Y106" i="5" a="1"/>
  <c r="Y106" i="5" s="1"/>
  <c r="Y66" i="5" a="1"/>
  <c r="Y66" i="5" s="1"/>
  <c r="Y49" i="5" a="1"/>
  <c r="Y49" i="5" s="1"/>
  <c r="Y125" i="5" a="1"/>
  <c r="Y125" i="5" s="1"/>
  <c r="Y71" i="5" a="1"/>
  <c r="Y71" i="5" s="1"/>
  <c r="Y246" i="5" a="1"/>
  <c r="Y246" i="5" s="1"/>
  <c r="Y33" i="5" a="1"/>
  <c r="Y33" i="5" s="1"/>
  <c r="Y111" i="5" a="1"/>
  <c r="Y111" i="5" s="1"/>
  <c r="Y241" i="5" a="1"/>
  <c r="Y241" i="5" s="1"/>
  <c r="Y61" i="5" a="1"/>
  <c r="Y61" i="5" s="1"/>
  <c r="Y186" i="5" a="1"/>
  <c r="Y186" i="5" s="1"/>
  <c r="Y20" i="5" a="1"/>
  <c r="Y20" i="5" s="1"/>
  <c r="Y147" i="5" a="1"/>
  <c r="Y147" i="5" s="1"/>
  <c r="Y243" i="5" a="1"/>
  <c r="Y243" i="5" s="1"/>
  <c r="Y30" i="5" a="1"/>
  <c r="Y30" i="5" s="1"/>
  <c r="Y121" i="5" a="1"/>
  <c r="Y121" i="5" s="1"/>
  <c r="Y204" i="5" a="1"/>
  <c r="Y204" i="5" s="1"/>
  <c r="X28" i="5"/>
  <c r="Y183" i="5" a="1"/>
  <c r="Y183" i="5" s="1"/>
  <c r="Y40" i="5" a="1"/>
  <c r="Y40" i="5" s="1"/>
  <c r="Y188" i="5" a="1"/>
  <c r="Y188" i="5" s="1"/>
  <c r="Y94" i="5" a="1"/>
  <c r="Y94" i="5" s="1"/>
  <c r="Y12" i="5" a="1"/>
  <c r="Y12" i="5" s="1"/>
  <c r="X6" i="5"/>
  <c r="Y191" i="5" a="1"/>
  <c r="Y191" i="5" s="1"/>
  <c r="Y62" i="5" a="1"/>
  <c r="Y62" i="5" s="1"/>
  <c r="Y236" i="5" a="1"/>
  <c r="Y236" i="5" s="1"/>
  <c r="Y132" i="5" a="1"/>
  <c r="Y132" i="5" s="1"/>
  <c r="Y81" i="5" a="1"/>
  <c r="Y81" i="5" s="1"/>
  <c r="Y72" i="5" a="1"/>
  <c r="Y72" i="5" s="1"/>
  <c r="Y7" i="5" a="1"/>
  <c r="Y7" i="5" s="1"/>
  <c r="Y220" i="5" a="1"/>
  <c r="Y220" i="5" s="1"/>
  <c r="Y84" i="5" a="1"/>
  <c r="Y84" i="5" s="1"/>
  <c r="Y213" i="5" a="1"/>
  <c r="Y213" i="5" s="1"/>
  <c r="Y32" i="5" a="1"/>
  <c r="Y32" i="5" s="1"/>
  <c r="Y160" i="5" a="1"/>
  <c r="Y160" i="5" s="1"/>
  <c r="X26" i="5"/>
  <c r="Y207" i="5" a="1"/>
  <c r="Y207" i="5" s="1"/>
  <c r="Y104" i="5" a="1"/>
  <c r="Y104" i="5" s="1"/>
  <c r="X36" i="5"/>
  <c r="X29" i="5"/>
  <c r="Y234" i="5" a="1"/>
  <c r="Y234" i="5" s="1"/>
  <c r="Y211" i="5" a="1"/>
  <c r="Y211" i="5" s="1"/>
  <c r="Y86" i="5" a="1"/>
  <c r="Y86" i="5" s="1"/>
  <c r="X20" i="5"/>
  <c r="Y229" i="5" a="1"/>
  <c r="Y229" i="5" s="1"/>
  <c r="Y174" i="5" a="1"/>
  <c r="Y174" i="5" s="1"/>
  <c r="Y103" i="5" a="1"/>
  <c r="Y103" i="5" s="1"/>
  <c r="Y73" i="5" a="1"/>
  <c r="Y73" i="5" s="1"/>
  <c r="X44" i="5"/>
  <c r="Y200" i="5" a="1"/>
  <c r="Y200" i="5" s="1"/>
  <c r="W43" i="5" a="1"/>
  <c r="W43" i="5" s="1"/>
  <c r="W20" i="5" a="1"/>
  <c r="W20" i="5" s="1"/>
  <c r="W161" i="5" a="1"/>
  <c r="W161" i="5" s="1"/>
  <c r="W115" i="5" a="1"/>
  <c r="W115" i="5" s="1"/>
  <c r="X234" i="5"/>
  <c r="W123" i="5" a="1"/>
  <c r="W123" i="5" s="1"/>
  <c r="Y8" i="5" a="1"/>
  <c r="Y8" i="5" s="1"/>
  <c r="Y210" i="5" a="1"/>
  <c r="Y210" i="5" s="1"/>
  <c r="Y172" i="5" a="1"/>
  <c r="Y172" i="5" s="1"/>
  <c r="Y131" i="5" a="1"/>
  <c r="Y131" i="5" s="1"/>
  <c r="Y113" i="5" a="1"/>
  <c r="Y113" i="5" s="1"/>
  <c r="Y136" i="5" a="1"/>
  <c r="Y136" i="5" s="1"/>
  <c r="Y14" i="5" a="1"/>
  <c r="Y14" i="5" s="1"/>
  <c r="X13" i="5"/>
  <c r="Y179" i="5" a="1"/>
  <c r="Y179" i="5" s="1"/>
  <c r="Y141" i="5" a="1"/>
  <c r="Y141" i="5" s="1"/>
  <c r="X52" i="5"/>
  <c r="Y74" i="5" a="1"/>
  <c r="Y74" i="5" s="1"/>
  <c r="Y107" i="5" a="1"/>
  <c r="Y107" i="5" s="1"/>
  <c r="Y197" i="5" a="1"/>
  <c r="Y197" i="5" s="1"/>
  <c r="Y46" i="5" a="1"/>
  <c r="Y46" i="5" s="1"/>
  <c r="Y245" i="5" a="1"/>
  <c r="Y245" i="5" s="1"/>
  <c r="Y190" i="5" a="1"/>
  <c r="Y190" i="5" s="1"/>
  <c r="Y247" i="5" a="1"/>
  <c r="Y247" i="5" s="1"/>
  <c r="Y63" i="5" a="1"/>
  <c r="Y63" i="5" s="1"/>
  <c r="X38" i="5"/>
  <c r="Y195" i="5" a="1"/>
  <c r="Y195" i="5" s="1"/>
  <c r="Y168" i="5" a="1"/>
  <c r="Y168" i="5" s="1"/>
  <c r="B27" i="6"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U6" i="5" l="1"/>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U7" i="5" l="1"/>
  <c r="C15" i="2"/>
  <c r="D10" i="5"/>
  <c r="E10" i="5" s="1"/>
  <c r="D15" i="2"/>
  <c r="C10" i="5" s="1"/>
  <c r="F8" i="5"/>
  <c r="H8" i="5"/>
  <c r="P8" i="5"/>
  <c r="I8" i="5"/>
  <c r="Q8" i="5"/>
  <c r="N8" i="5"/>
  <c r="S8" i="5"/>
  <c r="K8" i="5"/>
  <c r="M8" i="5"/>
  <c r="J8" i="5"/>
  <c r="O8" i="5"/>
  <c r="R8" i="5"/>
  <c r="G8" i="5"/>
  <c r="L8" i="5"/>
  <c r="T8" i="5"/>
  <c r="B9" i="5"/>
  <c r="AK5" i="5"/>
  <c r="A16" i="2"/>
  <c r="E16" i="2" s="1"/>
  <c r="U8" i="5" l="1"/>
  <c r="C16" i="2"/>
  <c r="D11" i="5"/>
  <c r="E11" i="5" s="1"/>
  <c r="D16" i="2"/>
  <c r="C11" i="5" s="1"/>
  <c r="B10" i="5"/>
  <c r="F9" i="5"/>
  <c r="H9" i="5"/>
  <c r="P9" i="5"/>
  <c r="Q9" i="5"/>
  <c r="I9" i="5"/>
  <c r="S9" i="5"/>
  <c r="N9" i="5"/>
  <c r="K9" i="5"/>
  <c r="M9" i="5"/>
  <c r="J9" i="5"/>
  <c r="O9" i="5"/>
  <c r="L9" i="5"/>
  <c r="T9" i="5"/>
  <c r="R9" i="5"/>
  <c r="G9" i="5"/>
  <c r="AK6" i="5"/>
  <c r="A17" i="2"/>
  <c r="E17" i="2" s="1"/>
  <c r="U9" i="5" l="1"/>
  <c r="C17" i="2"/>
  <c r="B12" i="5" s="1"/>
  <c r="D17" i="2"/>
  <c r="C12" i="5" s="1"/>
  <c r="D12" i="5"/>
  <c r="E12" i="5" s="1"/>
  <c r="F10" i="5"/>
  <c r="H10" i="5"/>
  <c r="P10" i="5"/>
  <c r="Q10" i="5"/>
  <c r="I10" i="5"/>
  <c r="N10" i="5"/>
  <c r="S10" i="5"/>
  <c r="M10" i="5"/>
  <c r="J10" i="5"/>
  <c r="K10" i="5"/>
  <c r="L10" i="5"/>
  <c r="T10" i="5"/>
  <c r="R10" i="5"/>
  <c r="G10" i="5"/>
  <c r="O10" i="5"/>
  <c r="B11" i="5"/>
  <c r="AK7" i="5"/>
  <c r="A18" i="2"/>
  <c r="E18" i="2" s="1"/>
  <c r="U10" i="5" l="1"/>
  <c r="C18" i="2"/>
  <c r="AK9" i="5"/>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K8" i="5"/>
  <c r="A19" i="2"/>
  <c r="E19" i="2" s="1"/>
  <c r="B13" i="5"/>
  <c r="U12" i="5" l="1"/>
  <c r="U11" i="5"/>
  <c r="C19" i="2"/>
  <c r="B14" i="5" s="1"/>
  <c r="D14" i="5"/>
  <c r="E14" i="5" s="1"/>
  <c r="D19" i="2"/>
  <c r="C14" i="5" s="1"/>
  <c r="H13" i="5"/>
  <c r="F13" i="5"/>
  <c r="P13" i="5"/>
  <c r="Q13" i="5"/>
  <c r="I13" i="5"/>
  <c r="N13" i="5"/>
  <c r="K13" i="5"/>
  <c r="S13" i="5"/>
  <c r="M13" i="5"/>
  <c r="J13" i="5"/>
  <c r="R13" i="5"/>
  <c r="G13" i="5"/>
  <c r="O13" i="5"/>
  <c r="L13" i="5"/>
  <c r="T13" i="5"/>
  <c r="AL4" i="5"/>
  <c r="A20" i="2"/>
  <c r="E20" i="2" s="1"/>
  <c r="U13" i="5" l="1"/>
  <c r="C20" i="2"/>
  <c r="B15" i="5" s="1"/>
  <c r="D20" i="2"/>
  <c r="C15" i="5" s="1"/>
  <c r="D15" i="5"/>
  <c r="E15" i="5" s="1"/>
  <c r="H14" i="5"/>
  <c r="F14" i="5"/>
  <c r="P14" i="5"/>
  <c r="Q14" i="5"/>
  <c r="I14" i="5"/>
  <c r="S14" i="5"/>
  <c r="K14" i="5"/>
  <c r="N14" i="5"/>
  <c r="M14" i="5"/>
  <c r="J14" i="5"/>
  <c r="R14" i="5"/>
  <c r="G14" i="5"/>
  <c r="O14" i="5"/>
  <c r="L14" i="5"/>
  <c r="T14" i="5"/>
  <c r="AK11" i="5"/>
  <c r="AK10" i="5"/>
  <c r="A21" i="2"/>
  <c r="E21" i="2" s="1"/>
  <c r="U14" i="5" l="1"/>
  <c r="C21" i="2"/>
  <c r="B16" i="5" s="1"/>
  <c r="D21" i="2"/>
  <c r="C16" i="5" s="1"/>
  <c r="D16" i="5"/>
  <c r="E16" i="5" s="1"/>
  <c r="F15" i="5"/>
  <c r="H15" i="5"/>
  <c r="P15" i="5"/>
  <c r="I15" i="5"/>
  <c r="Q15" i="5"/>
  <c r="N15" i="5"/>
  <c r="S15" i="5"/>
  <c r="M15" i="5"/>
  <c r="K15" i="5"/>
  <c r="J15" i="5"/>
  <c r="O15" i="5"/>
  <c r="L15" i="5"/>
  <c r="T15" i="5"/>
  <c r="G15" i="5"/>
  <c r="R15" i="5"/>
  <c r="AK12" i="5"/>
  <c r="AL5" i="5"/>
  <c r="AL6" i="5"/>
  <c r="A22" i="2"/>
  <c r="U15" i="5" l="1"/>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K13" i="5"/>
  <c r="A23" i="2"/>
  <c r="H5" i="14" l="1"/>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U17" i="5" l="1"/>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K15" i="5"/>
  <c r="A25" i="2"/>
  <c r="U18" i="5" l="1"/>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K16" i="5"/>
  <c r="AL11" i="5" s="1"/>
  <c r="AL10" i="5"/>
  <c r="A26" i="2"/>
  <c r="B20" i="5"/>
  <c r="U19" i="5" l="1"/>
  <c r="D20" i="5"/>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K17" i="5"/>
  <c r="A27" i="2"/>
  <c r="U20" i="5" l="1"/>
  <c r="D21" i="5"/>
  <c r="E21" i="5" s="1"/>
  <c r="E27" i="2"/>
  <c r="D27" i="2" s="1"/>
  <c r="C22" i="5" s="1"/>
  <c r="C27" i="2"/>
  <c r="F21" i="5"/>
  <c r="H21" i="5"/>
  <c r="P21" i="5"/>
  <c r="Q21" i="5"/>
  <c r="I21" i="5"/>
  <c r="S21" i="5"/>
  <c r="N21" i="5"/>
  <c r="K21" i="5"/>
  <c r="M21" i="5"/>
  <c r="J21" i="5"/>
  <c r="R21" i="5"/>
  <c r="L21" i="5"/>
  <c r="T21" i="5"/>
  <c r="O21" i="5"/>
  <c r="G21" i="5"/>
  <c r="AL12" i="5"/>
  <c r="AK18" i="5"/>
  <c r="B22" i="5"/>
  <c r="A28" i="2"/>
  <c r="U21" i="5" l="1"/>
  <c r="D22" i="5"/>
  <c r="E22" i="5" s="1"/>
  <c r="E28" i="2"/>
  <c r="D23" i="5" s="1"/>
  <c r="E23" i="5" s="1"/>
  <c r="C28" i="2"/>
  <c r="F22" i="5"/>
  <c r="H22" i="5"/>
  <c r="P22" i="5"/>
  <c r="I22" i="5"/>
  <c r="N22" i="5"/>
  <c r="Q22" i="5"/>
  <c r="S22" i="5"/>
  <c r="J22" i="5"/>
  <c r="K22" i="5"/>
  <c r="M22" i="5"/>
  <c r="G22" i="5"/>
  <c r="L22" i="5"/>
  <c r="T22" i="5"/>
  <c r="R22" i="5"/>
  <c r="O22" i="5"/>
  <c r="AK19" i="5"/>
  <c r="AL13" i="5"/>
  <c r="B23" i="5"/>
  <c r="A29" i="2"/>
  <c r="U22" i="5" l="1"/>
  <c r="D28" i="2"/>
  <c r="C23" i="5" s="1"/>
  <c r="E29" i="2"/>
  <c r="D24" i="5" s="1"/>
  <c r="C29" i="2"/>
  <c r="H23" i="5"/>
  <c r="F23" i="5"/>
  <c r="P23" i="5"/>
  <c r="Q23" i="5"/>
  <c r="N23" i="5"/>
  <c r="I23" i="5"/>
  <c r="S23" i="5"/>
  <c r="J23" i="5"/>
  <c r="M23" i="5"/>
  <c r="K23" i="5"/>
  <c r="L23" i="5"/>
  <c r="T23" i="5"/>
  <c r="R23" i="5"/>
  <c r="O23" i="5"/>
  <c r="G23" i="5"/>
  <c r="AK20" i="5"/>
  <c r="AL14" i="5"/>
  <c r="B24" i="5"/>
  <c r="A30" i="2"/>
  <c r="U23" i="5" l="1"/>
  <c r="E24" i="5"/>
  <c r="D29" i="2"/>
  <c r="C24" i="5" s="1"/>
  <c r="E30" i="2"/>
  <c r="D25" i="5" s="1"/>
  <c r="C30" i="2"/>
  <c r="B25" i="5" s="1"/>
  <c r="F24" i="5"/>
  <c r="H24" i="5"/>
  <c r="P24" i="5"/>
  <c r="N24" i="5"/>
  <c r="Q24" i="5"/>
  <c r="I24" i="5"/>
  <c r="S24" i="5"/>
  <c r="K24" i="5"/>
  <c r="J24" i="5"/>
  <c r="M24" i="5"/>
  <c r="O24" i="5"/>
  <c r="R24" i="5"/>
  <c r="G24" i="5"/>
  <c r="L24" i="5"/>
  <c r="T24" i="5"/>
  <c r="AK21" i="5"/>
  <c r="AL15" i="5"/>
  <c r="A31" i="2"/>
  <c r="U24" i="5" l="1"/>
  <c r="E25" i="5"/>
  <c r="D30" i="2"/>
  <c r="C25" i="5" s="1"/>
  <c r="E31" i="2"/>
  <c r="D26" i="5" s="1"/>
  <c r="C31" i="2"/>
  <c r="B26" i="5" s="1"/>
  <c r="F25" i="5"/>
  <c r="H25" i="5"/>
  <c r="P25" i="5"/>
  <c r="Q25" i="5"/>
  <c r="I25" i="5"/>
  <c r="S25" i="5"/>
  <c r="N25" i="5"/>
  <c r="K25" i="5"/>
  <c r="M25" i="5"/>
  <c r="J25" i="5"/>
  <c r="L25" i="5"/>
  <c r="T25" i="5"/>
  <c r="R25" i="5"/>
  <c r="G25" i="5"/>
  <c r="O25" i="5"/>
  <c r="AL16" i="5"/>
  <c r="AK22" i="5"/>
  <c r="AL17" i="5" s="1"/>
  <c r="A32" i="2"/>
  <c r="U25" i="5" l="1"/>
  <c r="E26" i="5"/>
  <c r="D31" i="2"/>
  <c r="C26" i="5" s="1"/>
  <c r="E32" i="2"/>
  <c r="D27" i="5" s="1"/>
  <c r="C32" i="2"/>
  <c r="B27" i="5" s="1"/>
  <c r="H26" i="5"/>
  <c r="F26" i="5"/>
  <c r="P26" i="5"/>
  <c r="I26" i="5"/>
  <c r="Q26" i="5"/>
  <c r="N26" i="5"/>
  <c r="S26" i="5"/>
  <c r="K26" i="5"/>
  <c r="J26" i="5"/>
  <c r="M26" i="5"/>
  <c r="G26" i="5"/>
  <c r="L26" i="5"/>
  <c r="T26" i="5"/>
  <c r="R26" i="5"/>
  <c r="O26" i="5"/>
  <c r="AK23" i="5"/>
  <c r="AL18" i="5" s="1"/>
  <c r="A33" i="2"/>
  <c r="U26" i="5" l="1"/>
  <c r="E27" i="5"/>
  <c r="D32" i="2"/>
  <c r="C27" i="5" s="1"/>
  <c r="E33" i="2"/>
  <c r="D33" i="2" s="1"/>
  <c r="C28" i="5" s="1"/>
  <c r="C33" i="2"/>
  <c r="B28" i="5" s="1"/>
  <c r="F27" i="5"/>
  <c r="H27" i="5"/>
  <c r="P27" i="5"/>
  <c r="Q27" i="5"/>
  <c r="N27" i="5"/>
  <c r="I27" i="5"/>
  <c r="K27" i="5"/>
  <c r="S27" i="5"/>
  <c r="M27" i="5"/>
  <c r="J27" i="5"/>
  <c r="O27" i="5"/>
  <c r="G27" i="5"/>
  <c r="R27" i="5"/>
  <c r="L27" i="5"/>
  <c r="T27" i="5"/>
  <c r="AK24" i="5"/>
  <c r="AL19" i="5" s="1"/>
  <c r="A34" i="2"/>
  <c r="U27" i="5" l="1"/>
  <c r="D28" i="5"/>
  <c r="E28" i="5" s="1"/>
  <c r="E34" i="2"/>
  <c r="D29" i="5" s="1"/>
  <c r="E29" i="5" s="1"/>
  <c r="C34" i="2"/>
  <c r="B29" i="5" s="1"/>
  <c r="F28" i="5"/>
  <c r="H28" i="5"/>
  <c r="P28" i="5"/>
  <c r="Q28" i="5"/>
  <c r="I28" i="5"/>
  <c r="S28" i="5"/>
  <c r="K28" i="5"/>
  <c r="N28" i="5"/>
  <c r="M28" i="5"/>
  <c r="J28" i="5"/>
  <c r="T28" i="5"/>
  <c r="G28" i="5"/>
  <c r="O28" i="5"/>
  <c r="R28" i="5"/>
  <c r="L28" i="5"/>
  <c r="AK25" i="5"/>
  <c r="A35" i="2"/>
  <c r="U28" i="5" l="1"/>
  <c r="D34" i="2"/>
  <c r="C29" i="5" s="1"/>
  <c r="E35" i="2"/>
  <c r="D30" i="5" s="1"/>
  <c r="C35" i="2"/>
  <c r="H29" i="5"/>
  <c r="F29" i="5"/>
  <c r="P29" i="5"/>
  <c r="I29" i="5"/>
  <c r="N29" i="5"/>
  <c r="Q29" i="5"/>
  <c r="S29" i="5"/>
  <c r="K29" i="5"/>
  <c r="M29" i="5"/>
  <c r="J29" i="5"/>
  <c r="G29" i="5"/>
  <c r="O29" i="5"/>
  <c r="L29" i="5"/>
  <c r="T29" i="5"/>
  <c r="R29" i="5"/>
  <c r="AK27" i="5"/>
  <c r="AL20" i="5"/>
  <c r="AK26" i="5"/>
  <c r="AL21" i="5" s="1"/>
  <c r="B30" i="5"/>
  <c r="A36" i="2"/>
  <c r="U29" i="5" l="1"/>
  <c r="E30" i="5"/>
  <c r="D35" i="2"/>
  <c r="C30" i="5" s="1"/>
  <c r="E36" i="2"/>
  <c r="D31" i="5" s="1"/>
  <c r="C36" i="2"/>
  <c r="B31" i="5" s="1"/>
  <c r="H30" i="5"/>
  <c r="F30" i="5"/>
  <c r="P30" i="5"/>
  <c r="N30" i="5"/>
  <c r="I30" i="5"/>
  <c r="Q30" i="5"/>
  <c r="S30" i="5"/>
  <c r="M30" i="5"/>
  <c r="K30" i="5"/>
  <c r="J30" i="5"/>
  <c r="R30" i="5"/>
  <c r="O30" i="5"/>
  <c r="G30" i="5"/>
  <c r="L30" i="5"/>
  <c r="T30" i="5"/>
  <c r="AL22" i="5"/>
  <c r="A37" i="2"/>
  <c r="U30" i="5" l="1"/>
  <c r="E31" i="5"/>
  <c r="D36" i="2"/>
  <c r="C31" i="5" s="1"/>
  <c r="E37" i="2"/>
  <c r="D37" i="2" s="1"/>
  <c r="C32" i="5" s="1"/>
  <c r="C37" i="2"/>
  <c r="B32" i="5" s="1"/>
  <c r="F31" i="5"/>
  <c r="H31" i="5"/>
  <c r="P31" i="5"/>
  <c r="Q31" i="5"/>
  <c r="I31" i="5"/>
  <c r="N31" i="5"/>
  <c r="S31" i="5"/>
  <c r="K31" i="5"/>
  <c r="M31" i="5"/>
  <c r="J31" i="5"/>
  <c r="O31" i="5"/>
  <c r="G31" i="5"/>
  <c r="R31" i="5"/>
  <c r="L31" i="5"/>
  <c r="T31" i="5"/>
  <c r="AK28" i="5"/>
  <c r="A38" i="2"/>
  <c r="U31" i="5" l="1"/>
  <c r="D32" i="5"/>
  <c r="E32" i="5" s="1"/>
  <c r="E38" i="2"/>
  <c r="D38" i="2" s="1"/>
  <c r="C33" i="5" s="1"/>
  <c r="C38" i="2"/>
  <c r="B33" i="5" s="1"/>
  <c r="F32" i="5"/>
  <c r="H32" i="5"/>
  <c r="P32" i="5"/>
  <c r="I32" i="5"/>
  <c r="Q32" i="5"/>
  <c r="N32" i="5"/>
  <c r="S32" i="5"/>
  <c r="K32" i="5"/>
  <c r="M32" i="5"/>
  <c r="J32" i="5"/>
  <c r="R32" i="5"/>
  <c r="L32" i="5"/>
  <c r="T32" i="5"/>
  <c r="G32" i="5"/>
  <c r="O32" i="5"/>
  <c r="AL23" i="5"/>
  <c r="AK29" i="5"/>
  <c r="A39" i="2"/>
  <c r="U32" i="5" l="1"/>
  <c r="D33" i="5"/>
  <c r="E33" i="5" s="1"/>
  <c r="E39" i="2"/>
  <c r="D39" i="2" s="1"/>
  <c r="C34" i="5" s="1"/>
  <c r="C39" i="2"/>
  <c r="F33" i="5"/>
  <c r="H33" i="5"/>
  <c r="P33" i="5"/>
  <c r="I33" i="5"/>
  <c r="N33" i="5"/>
  <c r="Q33" i="5"/>
  <c r="K33" i="5"/>
  <c r="S33" i="5"/>
  <c r="M33" i="5"/>
  <c r="J33" i="5"/>
  <c r="R33" i="5"/>
  <c r="G33" i="5"/>
  <c r="O33" i="5"/>
  <c r="L33" i="5"/>
  <c r="T33" i="5"/>
  <c r="AL24" i="5"/>
  <c r="AK30" i="5"/>
  <c r="B34" i="5"/>
  <c r="A40" i="2"/>
  <c r="U33" i="5" l="1"/>
  <c r="D34" i="5"/>
  <c r="E34" i="5" s="1"/>
  <c r="E40" i="2"/>
  <c r="D40" i="2" s="1"/>
  <c r="C35" i="5" s="1"/>
  <c r="C40" i="2"/>
  <c r="B35" i="5" s="1"/>
  <c r="F34" i="5"/>
  <c r="H34" i="5"/>
  <c r="P34" i="5"/>
  <c r="N34" i="5"/>
  <c r="I34" i="5"/>
  <c r="Q34" i="5"/>
  <c r="K34" i="5"/>
  <c r="S34" i="5"/>
  <c r="J34" i="5"/>
  <c r="M34" i="5"/>
  <c r="R34" i="5"/>
  <c r="O34" i="5"/>
  <c r="G34" i="5"/>
  <c r="L34" i="5"/>
  <c r="T34" i="5"/>
  <c r="AL25" i="5"/>
  <c r="AK31" i="5"/>
  <c r="A41" i="2"/>
  <c r="U34" i="5" l="1"/>
  <c r="D35" i="5"/>
  <c r="E35" i="5" s="1"/>
  <c r="E41" i="2"/>
  <c r="D41" i="2" s="1"/>
  <c r="C36" i="5" s="1"/>
  <c r="C41" i="2"/>
  <c r="B36" i="5" s="1"/>
  <c r="F35" i="5"/>
  <c r="H35" i="5"/>
  <c r="P35" i="5"/>
  <c r="I35" i="5"/>
  <c r="Q35" i="5"/>
  <c r="S35" i="5"/>
  <c r="N35" i="5"/>
  <c r="K35" i="5"/>
  <c r="M35" i="5"/>
  <c r="J35" i="5"/>
  <c r="R35" i="5"/>
  <c r="L35" i="5"/>
  <c r="T35" i="5"/>
  <c r="O35" i="5"/>
  <c r="G35" i="5"/>
  <c r="AL26" i="5"/>
  <c r="AK32" i="5"/>
  <c r="A42" i="2"/>
  <c r="U35" i="5" l="1"/>
  <c r="D36" i="5"/>
  <c r="E36" i="5" s="1"/>
  <c r="E42" i="2"/>
  <c r="D42" i="2" s="1"/>
  <c r="C37" i="5" s="1"/>
  <c r="C42" i="2"/>
  <c r="B37" i="5" s="1"/>
  <c r="H36" i="5"/>
  <c r="F36" i="5"/>
  <c r="P36" i="5"/>
  <c r="Q36" i="5"/>
  <c r="N36" i="5"/>
  <c r="I36" i="5"/>
  <c r="S36" i="5"/>
  <c r="K36" i="5"/>
  <c r="J36" i="5"/>
  <c r="M36" i="5"/>
  <c r="G36" i="5"/>
  <c r="O36" i="5"/>
  <c r="R36" i="5"/>
  <c r="L36" i="5"/>
  <c r="T36" i="5"/>
  <c r="AK33" i="5"/>
  <c r="AL28" i="5" s="1"/>
  <c r="AL27" i="5"/>
  <c r="A43" i="2"/>
  <c r="U36" i="5" l="1"/>
  <c r="D37" i="5"/>
  <c r="E37" i="5" s="1"/>
  <c r="E43" i="2"/>
  <c r="D43" i="2" s="1"/>
  <c r="C38" i="5" s="1"/>
  <c r="C43" i="2"/>
  <c r="B38" i="5" s="1"/>
  <c r="F37" i="5"/>
  <c r="H37" i="5"/>
  <c r="P37" i="5"/>
  <c r="Q37" i="5"/>
  <c r="I37" i="5"/>
  <c r="N37" i="5"/>
  <c r="S37" i="5"/>
  <c r="K37" i="5"/>
  <c r="M37" i="5"/>
  <c r="J37" i="5"/>
  <c r="L37" i="5"/>
  <c r="T37" i="5"/>
  <c r="R37" i="5"/>
  <c r="G37" i="5"/>
  <c r="O37" i="5"/>
  <c r="AK34" i="5"/>
  <c r="A44" i="2"/>
  <c r="U37" i="5" l="1"/>
  <c r="D38" i="5"/>
  <c r="E38" i="5" s="1"/>
  <c r="E44" i="2"/>
  <c r="D39" i="5" s="1"/>
  <c r="E39" i="5" s="1"/>
  <c r="C44" i="2"/>
  <c r="F38" i="5"/>
  <c r="H38" i="5"/>
  <c r="P38" i="5"/>
  <c r="I38" i="5"/>
  <c r="Q38" i="5"/>
  <c r="N38" i="5"/>
  <c r="S38" i="5"/>
  <c r="J38" i="5"/>
  <c r="K38" i="5"/>
  <c r="M38" i="5"/>
  <c r="L38" i="5"/>
  <c r="T38" i="5"/>
  <c r="R38" i="5"/>
  <c r="O38" i="5"/>
  <c r="G38" i="5"/>
  <c r="AK35" i="5"/>
  <c r="AL29" i="5"/>
  <c r="B39" i="5"/>
  <c r="A45" i="2"/>
  <c r="U38" i="5" l="1"/>
  <c r="D44" i="2"/>
  <c r="C39" i="5" s="1"/>
  <c r="E45" i="2"/>
  <c r="D40" i="5" s="1"/>
  <c r="C45" i="2"/>
  <c r="B40" i="5" s="1"/>
  <c r="H39" i="5"/>
  <c r="F39" i="5"/>
  <c r="P39" i="5"/>
  <c r="Q39" i="5"/>
  <c r="N39" i="5"/>
  <c r="I39" i="5"/>
  <c r="S39" i="5"/>
  <c r="J39" i="5"/>
  <c r="K39" i="5"/>
  <c r="M39" i="5"/>
  <c r="G39" i="5"/>
  <c r="R39" i="5"/>
  <c r="L39" i="5"/>
  <c r="T39" i="5"/>
  <c r="O39" i="5"/>
  <c r="AK36" i="5"/>
  <c r="AL30" i="5"/>
  <c r="A46" i="2"/>
  <c r="U39" i="5" l="1"/>
  <c r="E40" i="5"/>
  <c r="D45" i="2"/>
  <c r="C40" i="5" s="1"/>
  <c r="E46" i="2"/>
  <c r="D41" i="5" s="1"/>
  <c r="C46" i="2"/>
  <c r="B41" i="5" s="1"/>
  <c r="F40" i="5"/>
  <c r="H40" i="5"/>
  <c r="P40" i="5"/>
  <c r="Q40" i="5"/>
  <c r="N40" i="5"/>
  <c r="I40" i="5"/>
  <c r="S40" i="5"/>
  <c r="M40" i="5"/>
  <c r="J40" i="5"/>
  <c r="K40" i="5"/>
  <c r="G40" i="5"/>
  <c r="O40" i="5"/>
  <c r="R40" i="5"/>
  <c r="L40" i="5"/>
  <c r="T40" i="5"/>
  <c r="AL31" i="5"/>
  <c r="AK37" i="5"/>
  <c r="AL32" i="5" s="1"/>
  <c r="A47" i="2"/>
  <c r="U40" i="5" l="1"/>
  <c r="E41" i="5"/>
  <c r="D46" i="2"/>
  <c r="C41" i="5" s="1"/>
  <c r="E47" i="2"/>
  <c r="D47" i="2" s="1"/>
  <c r="C42" i="5" s="1"/>
  <c r="C47" i="2"/>
  <c r="B42" i="5" s="1"/>
  <c r="F41" i="5"/>
  <c r="H41" i="5"/>
  <c r="P41" i="5"/>
  <c r="Q41" i="5"/>
  <c r="I41" i="5"/>
  <c r="N41" i="5"/>
  <c r="S41" i="5"/>
  <c r="K41" i="5"/>
  <c r="M41" i="5"/>
  <c r="J41" i="5"/>
  <c r="L41" i="5"/>
  <c r="T41" i="5"/>
  <c r="R41" i="5"/>
  <c r="G41" i="5"/>
  <c r="O41" i="5"/>
  <c r="AK38" i="5"/>
  <c r="AL33" i="5" s="1"/>
  <c r="A48" i="2"/>
  <c r="U41" i="5" l="1"/>
  <c r="D42" i="5"/>
  <c r="E42" i="5" s="1"/>
  <c r="E48" i="2"/>
  <c r="D48" i="2" s="1"/>
  <c r="C43" i="5" s="1"/>
  <c r="C48" i="2"/>
  <c r="B43" i="5" s="1"/>
  <c r="H42" i="5"/>
  <c r="F42" i="5"/>
  <c r="P42" i="5"/>
  <c r="I42" i="5"/>
  <c r="Q42" i="5"/>
  <c r="S42" i="5"/>
  <c r="N42" i="5"/>
  <c r="K42" i="5"/>
  <c r="J42" i="5"/>
  <c r="M42" i="5"/>
  <c r="G42" i="5"/>
  <c r="L42" i="5"/>
  <c r="T42" i="5"/>
  <c r="R42" i="5"/>
  <c r="O42" i="5"/>
  <c r="AK39" i="5"/>
  <c r="A49" i="2"/>
  <c r="U42" i="5" l="1"/>
  <c r="D43" i="5"/>
  <c r="E43" i="5" s="1"/>
  <c r="E49" i="2"/>
  <c r="D44" i="5" s="1"/>
  <c r="E44" i="5" s="1"/>
  <c r="C49" i="2"/>
  <c r="B44" i="5" s="1"/>
  <c r="F43" i="5"/>
  <c r="H43" i="5"/>
  <c r="P43" i="5"/>
  <c r="Q43" i="5"/>
  <c r="N43" i="5"/>
  <c r="I43" i="5"/>
  <c r="K43" i="5"/>
  <c r="S43" i="5"/>
  <c r="M43" i="5"/>
  <c r="J43" i="5"/>
  <c r="O43" i="5"/>
  <c r="G43" i="5"/>
  <c r="R43" i="5"/>
  <c r="L43" i="5"/>
  <c r="T43" i="5"/>
  <c r="AK40" i="5"/>
  <c r="AL35" i="5" s="1"/>
  <c r="AL34" i="5"/>
  <c r="A50" i="2"/>
  <c r="U43" i="5" l="1"/>
  <c r="D49" i="2"/>
  <c r="C44" i="5" s="1"/>
  <c r="E50" i="2"/>
  <c r="D50" i="2" s="1"/>
  <c r="C45" i="5" s="1"/>
  <c r="C50" i="2"/>
  <c r="B45" i="5" s="1"/>
  <c r="F44" i="5"/>
  <c r="H44" i="5"/>
  <c r="P44" i="5"/>
  <c r="Q44" i="5"/>
  <c r="I44" i="5"/>
  <c r="N44" i="5"/>
  <c r="S44" i="5"/>
  <c r="K44" i="5"/>
  <c r="M44" i="5"/>
  <c r="J44" i="5"/>
  <c r="T44" i="5"/>
  <c r="G44" i="5"/>
  <c r="O44" i="5"/>
  <c r="R44" i="5"/>
  <c r="L44" i="5"/>
  <c r="AK41" i="5"/>
  <c r="A51" i="2"/>
  <c r="U44" i="5" l="1"/>
  <c r="D45" i="5"/>
  <c r="E45" i="5" s="1"/>
  <c r="E51" i="2"/>
  <c r="D46" i="5" s="1"/>
  <c r="E46" i="5" s="1"/>
  <c r="C51" i="2"/>
  <c r="B46" i="5" s="1"/>
  <c r="H45" i="5"/>
  <c r="F45" i="5"/>
  <c r="P45" i="5"/>
  <c r="I45" i="5"/>
  <c r="N45" i="5"/>
  <c r="Q45" i="5"/>
  <c r="S45" i="5"/>
  <c r="K45" i="5"/>
  <c r="M45" i="5"/>
  <c r="J45" i="5"/>
  <c r="G45" i="5"/>
  <c r="O45" i="5"/>
  <c r="L45" i="5"/>
  <c r="T45" i="5"/>
  <c r="R45" i="5"/>
  <c r="AL36" i="5"/>
  <c r="AK42" i="5"/>
  <c r="A52" i="2"/>
  <c r="U45" i="5" l="1"/>
  <c r="D51" i="2"/>
  <c r="C46" i="5" s="1"/>
  <c r="E52" i="2"/>
  <c r="D47" i="5" s="1"/>
  <c r="C52" i="2"/>
  <c r="B47" i="5" s="1"/>
  <c r="H46" i="5"/>
  <c r="F46" i="5"/>
  <c r="P46" i="5"/>
  <c r="N46" i="5"/>
  <c r="I46" i="5"/>
  <c r="Q46" i="5"/>
  <c r="S46" i="5"/>
  <c r="M46" i="5"/>
  <c r="K46" i="5"/>
  <c r="J46" i="5"/>
  <c r="R46" i="5"/>
  <c r="O46" i="5"/>
  <c r="G46" i="5"/>
  <c r="L46" i="5"/>
  <c r="T46" i="5"/>
  <c r="AL37" i="5"/>
  <c r="AK43" i="5"/>
  <c r="A53" i="2"/>
  <c r="U46" i="5" l="1"/>
  <c r="E47" i="5"/>
  <c r="D52" i="2"/>
  <c r="C47" i="5" s="1"/>
  <c r="E53" i="2"/>
  <c r="D48" i="5" s="1"/>
  <c r="C53" i="2"/>
  <c r="F47" i="5"/>
  <c r="H47" i="5"/>
  <c r="P47" i="5"/>
  <c r="Q47" i="5"/>
  <c r="I47" i="5"/>
  <c r="N47" i="5"/>
  <c r="S47" i="5"/>
  <c r="M47" i="5"/>
  <c r="K47" i="5"/>
  <c r="J47" i="5"/>
  <c r="O47" i="5"/>
  <c r="G47" i="5"/>
  <c r="R47" i="5"/>
  <c r="L47" i="5"/>
  <c r="T47" i="5"/>
  <c r="AK44" i="5"/>
  <c r="AL39" i="5" s="1"/>
  <c r="AL38" i="5"/>
  <c r="B48" i="5"/>
  <c r="A54" i="2"/>
  <c r="U47" i="5" l="1"/>
  <c r="E48" i="5"/>
  <c r="D53" i="2"/>
  <c r="C48" i="5" s="1"/>
  <c r="E54" i="2"/>
  <c r="D49" i="5" s="1"/>
  <c r="C54" i="2"/>
  <c r="F48" i="5"/>
  <c r="H48" i="5"/>
  <c r="P48" i="5"/>
  <c r="I48" i="5"/>
  <c r="Q48" i="5"/>
  <c r="N48" i="5"/>
  <c r="S48" i="5"/>
  <c r="M48" i="5"/>
  <c r="K48" i="5"/>
  <c r="J48" i="5"/>
  <c r="R48" i="5"/>
  <c r="L48" i="5"/>
  <c r="T48" i="5"/>
  <c r="G48" i="5"/>
  <c r="O48" i="5"/>
  <c r="AK45" i="5"/>
  <c r="A55" i="2"/>
  <c r="B49" i="5"/>
  <c r="U48" i="5" l="1"/>
  <c r="E49" i="5"/>
  <c r="D54" i="2"/>
  <c r="C49" i="5" s="1"/>
  <c r="E55" i="2"/>
  <c r="D50" i="5" s="1"/>
  <c r="C55" i="2"/>
  <c r="AK47" i="5"/>
  <c r="F49" i="5"/>
  <c r="H49" i="5"/>
  <c r="P49" i="5"/>
  <c r="I49" i="5"/>
  <c r="N49" i="5"/>
  <c r="Q49" i="5"/>
  <c r="K49" i="5"/>
  <c r="S49" i="5"/>
  <c r="M49" i="5"/>
  <c r="J49" i="5"/>
  <c r="R49" i="5"/>
  <c r="G49" i="5"/>
  <c r="O49" i="5"/>
  <c r="L49" i="5"/>
  <c r="T49" i="5"/>
  <c r="AK46" i="5"/>
  <c r="AL41" i="5" s="1"/>
  <c r="AL40" i="5"/>
  <c r="B50" i="5"/>
  <c r="A56" i="2"/>
  <c r="U49" i="5" l="1"/>
  <c r="E50" i="5"/>
  <c r="D55" i="2"/>
  <c r="C50" i="5" s="1"/>
  <c r="E56" i="2"/>
  <c r="D51" i="5" s="1"/>
  <c r="C56" i="2"/>
  <c r="B51" i="5" s="1"/>
  <c r="F50" i="5"/>
  <c r="H50" i="5"/>
  <c r="P50" i="5"/>
  <c r="N50" i="5"/>
  <c r="I50" i="5"/>
  <c r="Q50" i="5"/>
  <c r="K50" i="5"/>
  <c r="S50" i="5"/>
  <c r="J50" i="5"/>
  <c r="M50" i="5"/>
  <c r="R50" i="5"/>
  <c r="O50" i="5"/>
  <c r="G50" i="5"/>
  <c r="L50" i="5"/>
  <c r="T50" i="5"/>
  <c r="AL42" i="5"/>
  <c r="A57" i="2"/>
  <c r="U50" i="5" l="1"/>
  <c r="E51" i="5"/>
  <c r="D56" i="2"/>
  <c r="C51" i="5" s="1"/>
  <c r="E57" i="2"/>
  <c r="D52" i="5" s="1"/>
  <c r="C57" i="2"/>
  <c r="B52" i="5" s="1"/>
  <c r="F51" i="5"/>
  <c r="H51" i="5"/>
  <c r="P51" i="5"/>
  <c r="I51" i="5"/>
  <c r="Q51" i="5"/>
  <c r="N51" i="5"/>
  <c r="S51" i="5"/>
  <c r="K51" i="5"/>
  <c r="M51" i="5"/>
  <c r="J51" i="5"/>
  <c r="R51" i="5"/>
  <c r="L51" i="5"/>
  <c r="T51" i="5"/>
  <c r="O51" i="5"/>
  <c r="G51" i="5"/>
  <c r="AK48" i="5"/>
  <c r="A58" i="2"/>
  <c r="U51" i="5" l="1"/>
  <c r="E52" i="5"/>
  <c r="D57" i="2"/>
  <c r="C52" i="5" s="1"/>
  <c r="E58" i="2"/>
  <c r="D53" i="5" s="1"/>
  <c r="C58" i="2"/>
  <c r="B53" i="5" s="1"/>
  <c r="H52" i="5"/>
  <c r="F52" i="5"/>
  <c r="P52" i="5"/>
  <c r="Q52" i="5"/>
  <c r="N52" i="5"/>
  <c r="I52" i="5"/>
  <c r="S52" i="5"/>
  <c r="K52" i="5"/>
  <c r="J52" i="5"/>
  <c r="M52" i="5"/>
  <c r="G52" i="5"/>
  <c r="O52" i="5"/>
  <c r="R52" i="5"/>
  <c r="L52" i="5"/>
  <c r="T52" i="5"/>
  <c r="AL43" i="5"/>
  <c r="AK49" i="5"/>
  <c r="AL44" i="5" s="1"/>
  <c r="A59" i="2"/>
  <c r="U52" i="5" l="1"/>
  <c r="E53" i="5"/>
  <c r="D58" i="2"/>
  <c r="C53" i="5" s="1"/>
  <c r="E59" i="2"/>
  <c r="D59" i="2" s="1"/>
  <c r="C54" i="5" s="1"/>
  <c r="C59" i="2"/>
  <c r="B54" i="5" s="1"/>
  <c r="F53" i="5"/>
  <c r="H53" i="5"/>
  <c r="P53" i="5"/>
  <c r="Q53" i="5"/>
  <c r="I53" i="5"/>
  <c r="N53" i="5"/>
  <c r="S53" i="5"/>
  <c r="M53" i="5"/>
  <c r="J53" i="5"/>
  <c r="K53" i="5"/>
  <c r="L53" i="5"/>
  <c r="T53" i="5"/>
  <c r="R53" i="5"/>
  <c r="G53" i="5"/>
  <c r="O53" i="5"/>
  <c r="AK50" i="5"/>
  <c r="A60" i="2"/>
  <c r="U53" i="5" l="1"/>
  <c r="D54" i="5"/>
  <c r="E54" i="5" s="1"/>
  <c r="E60" i="2"/>
  <c r="D55" i="5" s="1"/>
  <c r="E55" i="5" s="1"/>
  <c r="C60" i="2"/>
  <c r="F54" i="5"/>
  <c r="H54" i="5"/>
  <c r="P54" i="5"/>
  <c r="I54" i="5"/>
  <c r="Q54" i="5"/>
  <c r="N54" i="5"/>
  <c r="S54" i="5"/>
  <c r="K54" i="5"/>
  <c r="J54" i="5"/>
  <c r="M54" i="5"/>
  <c r="L54" i="5"/>
  <c r="T54" i="5"/>
  <c r="R54" i="5"/>
  <c r="O54" i="5"/>
  <c r="G54" i="5"/>
  <c r="AK51" i="5"/>
  <c r="AL45" i="5"/>
  <c r="B55" i="5"/>
  <c r="A61" i="2"/>
  <c r="U54" i="5" l="1"/>
  <c r="D60" i="2"/>
  <c r="C55" i="5" s="1"/>
  <c r="E61" i="2"/>
  <c r="D56" i="5" s="1"/>
  <c r="C61" i="2"/>
  <c r="H55" i="5"/>
  <c r="F55" i="5"/>
  <c r="P55" i="5"/>
  <c r="Q55" i="5"/>
  <c r="I55" i="5"/>
  <c r="N55" i="5"/>
  <c r="S55" i="5"/>
  <c r="J55" i="5"/>
  <c r="K55" i="5"/>
  <c r="M55" i="5"/>
  <c r="G55" i="5"/>
  <c r="R55" i="5"/>
  <c r="L55" i="5"/>
  <c r="T55" i="5"/>
  <c r="O55" i="5"/>
  <c r="AL46" i="5"/>
  <c r="AK52" i="5"/>
  <c r="B56" i="5"/>
  <c r="A62" i="2"/>
  <c r="U55" i="5" l="1"/>
  <c r="E56" i="5"/>
  <c r="D61" i="2"/>
  <c r="C56" i="5" s="1"/>
  <c r="E62" i="2"/>
  <c r="D57" i="5" s="1"/>
  <c r="C62" i="2"/>
  <c r="B57" i="5" s="1"/>
  <c r="F56" i="5"/>
  <c r="H56" i="5"/>
  <c r="P56" i="5"/>
  <c r="Q56" i="5"/>
  <c r="N56" i="5"/>
  <c r="I56" i="5"/>
  <c r="S56" i="5"/>
  <c r="K56" i="5"/>
  <c r="M56" i="5"/>
  <c r="J56" i="5"/>
  <c r="G56" i="5"/>
  <c r="O56" i="5"/>
  <c r="R56" i="5"/>
  <c r="L56" i="5"/>
  <c r="T56" i="5"/>
  <c r="AL47" i="5"/>
  <c r="AK53" i="5"/>
  <c r="AL48" i="5" s="1"/>
  <c r="A63" i="2"/>
  <c r="U56" i="5" l="1"/>
  <c r="E57" i="5"/>
  <c r="D62" i="2"/>
  <c r="C57" i="5" s="1"/>
  <c r="E63" i="2"/>
  <c r="D58" i="5" s="1"/>
  <c r="C63" i="2"/>
  <c r="B58" i="5" s="1"/>
  <c r="F57" i="5"/>
  <c r="H57" i="5"/>
  <c r="P57" i="5"/>
  <c r="Q57" i="5"/>
  <c r="I57" i="5"/>
  <c r="S57" i="5"/>
  <c r="N57" i="5"/>
  <c r="K57" i="5"/>
  <c r="M57" i="5"/>
  <c r="J57" i="5"/>
  <c r="L57" i="5"/>
  <c r="T57" i="5"/>
  <c r="R57" i="5"/>
  <c r="G57" i="5"/>
  <c r="O57" i="5"/>
  <c r="AK54" i="5"/>
  <c r="AL49" i="5" s="1"/>
  <c r="A64" i="2"/>
  <c r="U57" i="5" l="1"/>
  <c r="E58" i="5"/>
  <c r="D63" i="2"/>
  <c r="C58" i="5" s="1"/>
  <c r="E64" i="2"/>
  <c r="D59" i="5" s="1"/>
  <c r="C64" i="2"/>
  <c r="B59" i="5" s="1"/>
  <c r="H58" i="5"/>
  <c r="F58" i="5"/>
  <c r="P58" i="5"/>
  <c r="I58" i="5"/>
  <c r="Q58" i="5"/>
  <c r="N58" i="5"/>
  <c r="S58" i="5"/>
  <c r="K58" i="5"/>
  <c r="J58" i="5"/>
  <c r="M58" i="5"/>
  <c r="G58" i="5"/>
  <c r="L58" i="5"/>
  <c r="T58" i="5"/>
  <c r="R58" i="5"/>
  <c r="O58" i="5"/>
  <c r="AK55" i="5"/>
  <c r="A65" i="2"/>
  <c r="U58" i="5" l="1"/>
  <c r="E59" i="5"/>
  <c r="D64" i="2"/>
  <c r="C59" i="5" s="1"/>
  <c r="E65" i="2"/>
  <c r="D60" i="5" s="1"/>
  <c r="C65" i="2"/>
  <c r="F59" i="5"/>
  <c r="H59" i="5"/>
  <c r="P59" i="5"/>
  <c r="Q59" i="5"/>
  <c r="I59" i="5"/>
  <c r="K59" i="5"/>
  <c r="N59" i="5"/>
  <c r="S59" i="5"/>
  <c r="M59" i="5"/>
  <c r="J59" i="5"/>
  <c r="O59" i="5"/>
  <c r="G59" i="5"/>
  <c r="R59" i="5"/>
  <c r="L59" i="5"/>
  <c r="T59" i="5"/>
  <c r="AK56" i="5"/>
  <c r="AL51" i="5" s="1"/>
  <c r="AL50" i="5"/>
  <c r="B60" i="5"/>
  <c r="A66" i="2"/>
  <c r="U59" i="5" l="1"/>
  <c r="E60" i="5"/>
  <c r="D65" i="2"/>
  <c r="C60" i="5" s="1"/>
  <c r="E66" i="2"/>
  <c r="D61" i="5" s="1"/>
  <c r="C66" i="2"/>
  <c r="F60" i="5"/>
  <c r="H60" i="5"/>
  <c r="P60" i="5"/>
  <c r="Q60" i="5"/>
  <c r="I60" i="5"/>
  <c r="S60" i="5"/>
  <c r="K60" i="5"/>
  <c r="N60" i="5"/>
  <c r="M60" i="5"/>
  <c r="J60" i="5"/>
  <c r="T60" i="5"/>
  <c r="G60" i="5"/>
  <c r="O60" i="5"/>
  <c r="R60" i="5"/>
  <c r="L60" i="5"/>
  <c r="AK57" i="5"/>
  <c r="A67" i="2"/>
  <c r="B61" i="5"/>
  <c r="U60" i="5" l="1"/>
  <c r="E61" i="5"/>
  <c r="D66" i="2"/>
  <c r="C61" i="5" s="1"/>
  <c r="E67" i="2"/>
  <c r="D62" i="5" s="1"/>
  <c r="C67" i="2"/>
  <c r="H61" i="5"/>
  <c r="F61" i="5"/>
  <c r="P61" i="5"/>
  <c r="I61" i="5"/>
  <c r="N61" i="5"/>
  <c r="Q61" i="5"/>
  <c r="S61" i="5"/>
  <c r="K61" i="5"/>
  <c r="M61" i="5"/>
  <c r="J61" i="5"/>
  <c r="G61" i="5"/>
  <c r="O61" i="5"/>
  <c r="L61" i="5"/>
  <c r="T61" i="5"/>
  <c r="R61" i="5"/>
  <c r="AL52" i="5"/>
  <c r="AK58" i="5"/>
  <c r="AL53" i="5" s="1"/>
  <c r="B62" i="5"/>
  <c r="A68" i="2"/>
  <c r="U61" i="5" l="1"/>
  <c r="E62" i="5"/>
  <c r="D67" i="2"/>
  <c r="C62" i="5" s="1"/>
  <c r="E68" i="2"/>
  <c r="D63" i="5" s="1"/>
  <c r="C68" i="2"/>
  <c r="B63" i="5" s="1"/>
  <c r="H62" i="5"/>
  <c r="F62" i="5"/>
  <c r="P62" i="5"/>
  <c r="N62" i="5"/>
  <c r="I62" i="5"/>
  <c r="Q62" i="5"/>
  <c r="S62" i="5"/>
  <c r="M62" i="5"/>
  <c r="K62" i="5"/>
  <c r="J62" i="5"/>
  <c r="R62" i="5"/>
  <c r="O62" i="5"/>
  <c r="G62" i="5"/>
  <c r="L62" i="5"/>
  <c r="T62" i="5"/>
  <c r="AK59" i="5"/>
  <c r="A69" i="2"/>
  <c r="U62" i="5" l="1"/>
  <c r="E63" i="5"/>
  <c r="D68" i="2"/>
  <c r="C63" i="5" s="1"/>
  <c r="E69" i="2"/>
  <c r="D69" i="2" s="1"/>
  <c r="C64" i="5" s="1"/>
  <c r="C69" i="2"/>
  <c r="B64" i="5" s="1"/>
  <c r="F63" i="5"/>
  <c r="H63" i="5"/>
  <c r="P63" i="5"/>
  <c r="Q63" i="5"/>
  <c r="I63" i="5"/>
  <c r="N63" i="5"/>
  <c r="S63" i="5"/>
  <c r="K63" i="5"/>
  <c r="M63" i="5"/>
  <c r="J63" i="5"/>
  <c r="O63" i="5"/>
  <c r="G63" i="5"/>
  <c r="R63" i="5"/>
  <c r="L63" i="5"/>
  <c r="T63" i="5"/>
  <c r="AL54" i="5"/>
  <c r="AK60" i="5"/>
  <c r="A70" i="2"/>
  <c r="U63" i="5" l="1"/>
  <c r="D64" i="5"/>
  <c r="E64" i="5" s="1"/>
  <c r="E70" i="2"/>
  <c r="D70" i="2" s="1"/>
  <c r="C65" i="5" s="1"/>
  <c r="C70" i="2"/>
  <c r="B65" i="5" s="1"/>
  <c r="F64" i="5"/>
  <c r="H64" i="5"/>
  <c r="P64" i="5"/>
  <c r="I64" i="5"/>
  <c r="Q64" i="5"/>
  <c r="N64" i="5"/>
  <c r="S64" i="5"/>
  <c r="K64" i="5"/>
  <c r="M64" i="5"/>
  <c r="J64" i="5"/>
  <c r="R64" i="5"/>
  <c r="L64" i="5"/>
  <c r="T64" i="5"/>
  <c r="G64" i="5"/>
  <c r="O64" i="5"/>
  <c r="AK61" i="5"/>
  <c r="AL55" i="5"/>
  <c r="A71" i="2"/>
  <c r="U64" i="5" l="1"/>
  <c r="D65" i="5"/>
  <c r="E65" i="5" s="1"/>
  <c r="E71" i="2"/>
  <c r="D71" i="2" s="1"/>
  <c r="C66" i="5" s="1"/>
  <c r="C71" i="2"/>
  <c r="F65" i="5"/>
  <c r="H65" i="5"/>
  <c r="P65" i="5"/>
  <c r="I65" i="5"/>
  <c r="N65" i="5"/>
  <c r="Q65" i="5"/>
  <c r="K65" i="5"/>
  <c r="S65" i="5"/>
  <c r="M65" i="5"/>
  <c r="J65" i="5"/>
  <c r="R65" i="5"/>
  <c r="G65" i="5"/>
  <c r="O65" i="5"/>
  <c r="L65" i="5"/>
  <c r="T65" i="5"/>
  <c r="AK62" i="5"/>
  <c r="AL57" i="5" s="1"/>
  <c r="AL56" i="5"/>
  <c r="B66" i="5"/>
  <c r="A72" i="2"/>
  <c r="U65" i="5" l="1"/>
  <c r="D66" i="5"/>
  <c r="E66" i="5" s="1"/>
  <c r="E72" i="2"/>
  <c r="D67" i="5" s="1"/>
  <c r="E67" i="5" s="1"/>
  <c r="C72" i="2"/>
  <c r="B67" i="5" s="1"/>
  <c r="F66" i="5"/>
  <c r="H66" i="5"/>
  <c r="P66" i="5"/>
  <c r="N66" i="5"/>
  <c r="I66" i="5"/>
  <c r="Q66" i="5"/>
  <c r="K66" i="5"/>
  <c r="S66" i="5"/>
  <c r="J66" i="5"/>
  <c r="M66" i="5"/>
  <c r="R66" i="5"/>
  <c r="O66" i="5"/>
  <c r="G66" i="5"/>
  <c r="L66" i="5"/>
  <c r="T66" i="5"/>
  <c r="AK63" i="5"/>
  <c r="AL58" i="5" s="1"/>
  <c r="A73" i="2"/>
  <c r="U66" i="5" l="1"/>
  <c r="D72" i="2"/>
  <c r="C67" i="5" s="1"/>
  <c r="E73" i="2"/>
  <c r="D68" i="5" s="1"/>
  <c r="C73" i="2"/>
  <c r="F67" i="5"/>
  <c r="H67" i="5"/>
  <c r="P67" i="5"/>
  <c r="Q67" i="5"/>
  <c r="I67" i="5"/>
  <c r="N67" i="5"/>
  <c r="K67" i="5"/>
  <c r="S67" i="5"/>
  <c r="M67" i="5"/>
  <c r="J67" i="5"/>
  <c r="R67" i="5"/>
  <c r="L67" i="5"/>
  <c r="T67" i="5"/>
  <c r="G67" i="5"/>
  <c r="O67" i="5"/>
  <c r="AK64" i="5"/>
  <c r="A74" i="2"/>
  <c r="B68" i="5"/>
  <c r="U67" i="5" l="1"/>
  <c r="E68" i="5"/>
  <c r="D73" i="2"/>
  <c r="C68" i="5" s="1"/>
  <c r="E74" i="2"/>
  <c r="D69" i="5" s="1"/>
  <c r="C74" i="2"/>
  <c r="B69" i="5" s="1"/>
  <c r="F68" i="5"/>
  <c r="H68" i="5"/>
  <c r="P68" i="5"/>
  <c r="I68" i="5"/>
  <c r="Q68" i="5"/>
  <c r="S68" i="5"/>
  <c r="K68" i="5"/>
  <c r="N68" i="5"/>
  <c r="M68" i="5"/>
  <c r="J68" i="5"/>
  <c r="G68" i="5"/>
  <c r="O68" i="5"/>
  <c r="R68" i="5"/>
  <c r="L68" i="5"/>
  <c r="T68" i="5"/>
  <c r="AL59" i="5"/>
  <c r="AK65" i="5"/>
  <c r="A75" i="2"/>
  <c r="U68" i="5" l="1"/>
  <c r="E69" i="5"/>
  <c r="D74" i="2"/>
  <c r="C69" i="5" s="1"/>
  <c r="E75" i="2"/>
  <c r="D70" i="5" s="1"/>
  <c r="C75" i="2"/>
  <c r="F69" i="5"/>
  <c r="H69" i="5"/>
  <c r="P69" i="5"/>
  <c r="I69" i="5"/>
  <c r="Q69" i="5"/>
  <c r="S69" i="5"/>
  <c r="N69" i="5"/>
  <c r="M69" i="5"/>
  <c r="J69" i="5"/>
  <c r="K69" i="5"/>
  <c r="L69" i="5"/>
  <c r="T69" i="5"/>
  <c r="O69" i="5"/>
  <c r="R69" i="5"/>
  <c r="G69" i="5"/>
  <c r="AK66" i="5"/>
  <c r="AL61" i="5" s="1"/>
  <c r="AL60" i="5"/>
  <c r="B70" i="5"/>
  <c r="A76" i="2"/>
  <c r="U69" i="5" l="1"/>
  <c r="E70" i="5"/>
  <c r="D75" i="2"/>
  <c r="C70" i="5" s="1"/>
  <c r="E76" i="2"/>
  <c r="D71" i="5" s="1"/>
  <c r="C76" i="2"/>
  <c r="B71" i="5" s="1"/>
  <c r="F70" i="5"/>
  <c r="H70" i="5"/>
  <c r="P70" i="5"/>
  <c r="I70" i="5"/>
  <c r="Q70" i="5"/>
  <c r="N70" i="5"/>
  <c r="K70" i="5"/>
  <c r="S70" i="5"/>
  <c r="M70" i="5"/>
  <c r="J70" i="5"/>
  <c r="R70" i="5"/>
  <c r="G70" i="5"/>
  <c r="L70" i="5"/>
  <c r="T70" i="5"/>
  <c r="O70" i="5"/>
  <c r="AK67" i="5"/>
  <c r="A77" i="2"/>
  <c r="U70" i="5" l="1"/>
  <c r="E71" i="5"/>
  <c r="D76" i="2"/>
  <c r="C71" i="5" s="1"/>
  <c r="E77" i="2"/>
  <c r="D72" i="5" s="1"/>
  <c r="C77" i="2"/>
  <c r="F71" i="5"/>
  <c r="P71" i="5"/>
  <c r="H71" i="5"/>
  <c r="Q71" i="5"/>
  <c r="I71" i="5"/>
  <c r="S71" i="5"/>
  <c r="N71" i="5"/>
  <c r="K71" i="5"/>
  <c r="M71" i="5"/>
  <c r="J71" i="5"/>
  <c r="G71" i="5"/>
  <c r="O71" i="5"/>
  <c r="R71" i="5"/>
  <c r="L71" i="5"/>
  <c r="T71" i="5"/>
  <c r="AL62" i="5"/>
  <c r="AK68" i="5"/>
  <c r="B72" i="5"/>
  <c r="A78" i="2"/>
  <c r="U71" i="5" l="1"/>
  <c r="E72" i="5"/>
  <c r="D77" i="2"/>
  <c r="C72" i="5" s="1"/>
  <c r="E78" i="2"/>
  <c r="D73" i="5" s="1"/>
  <c r="C78" i="2"/>
  <c r="B73" i="5" s="1"/>
  <c r="F72" i="5"/>
  <c r="H72" i="5"/>
  <c r="P72" i="5"/>
  <c r="I72" i="5"/>
  <c r="Q72" i="5"/>
  <c r="S72" i="5"/>
  <c r="N72" i="5"/>
  <c r="M72" i="5"/>
  <c r="K72" i="5"/>
  <c r="J72" i="5"/>
  <c r="L72" i="5"/>
  <c r="T72" i="5"/>
  <c r="G72" i="5"/>
  <c r="O72" i="5"/>
  <c r="R72" i="5"/>
  <c r="AL63" i="5"/>
  <c r="AK69" i="5"/>
  <c r="A79" i="2"/>
  <c r="U72" i="5" l="1"/>
  <c r="E73" i="5"/>
  <c r="D78" i="2"/>
  <c r="C73" i="5" s="1"/>
  <c r="E79" i="2"/>
  <c r="D74" i="5" s="1"/>
  <c r="C79" i="2"/>
  <c r="B74" i="5" s="1"/>
  <c r="F73" i="5"/>
  <c r="H73" i="5"/>
  <c r="P73" i="5"/>
  <c r="I73" i="5"/>
  <c r="Q73" i="5"/>
  <c r="N73" i="5"/>
  <c r="K73" i="5"/>
  <c r="S73" i="5"/>
  <c r="M73" i="5"/>
  <c r="J73" i="5"/>
  <c r="R73" i="5"/>
  <c r="G73" i="5"/>
  <c r="L73" i="5"/>
  <c r="T73" i="5"/>
  <c r="O73" i="5"/>
  <c r="AK70" i="5"/>
  <c r="AL65" i="5" s="1"/>
  <c r="AL64" i="5"/>
  <c r="A80" i="2"/>
  <c r="C80" i="2" s="1"/>
  <c r="U73" i="5" l="1"/>
  <c r="E74" i="5"/>
  <c r="D79" i="2"/>
  <c r="C74" i="5" s="1"/>
  <c r="A8" i="2"/>
  <c r="E80" i="2"/>
  <c r="F74" i="5"/>
  <c r="P74" i="5"/>
  <c r="H74" i="5"/>
  <c r="I74" i="5"/>
  <c r="Q74" i="5"/>
  <c r="S74" i="5"/>
  <c r="N74" i="5"/>
  <c r="J74" i="5"/>
  <c r="K74" i="5"/>
  <c r="M74" i="5"/>
  <c r="O74" i="5"/>
  <c r="R74" i="5"/>
  <c r="G74" i="5"/>
  <c r="L74" i="5"/>
  <c r="T74" i="5"/>
  <c r="AK71" i="5"/>
  <c r="AL66" i="5" s="1"/>
  <c r="U74" i="5" l="1"/>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U129" i="5" s="1"/>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U82" i="5" s="1"/>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U90" i="5" s="1"/>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U208" i="5" s="1"/>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256" i="5" l="1"/>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K229" i="5"/>
  <c r="AL67" i="5"/>
  <c r="AK73" i="5"/>
  <c r="U75" i="5" l="1"/>
  <c r="AK233" i="5"/>
  <c r="AM166" i="5"/>
  <c r="AM202" i="5"/>
  <c r="AM227" i="5"/>
  <c r="AM148" i="5"/>
  <c r="AM245" i="5"/>
  <c r="AM138" i="5"/>
  <c r="AM77" i="5"/>
  <c r="AM254" i="5"/>
  <c r="AM92" i="5"/>
  <c r="AM249" i="5"/>
  <c r="AM167" i="5"/>
  <c r="AM253" i="5"/>
  <c r="AM110" i="5"/>
  <c r="AM259" i="5"/>
  <c r="B14" i="7"/>
  <c r="B15" i="12" s="1"/>
  <c r="B11" i="7"/>
  <c r="B12" i="12" s="1"/>
  <c r="B15" i="7"/>
  <c r="B16" i="12" s="1"/>
  <c r="B8" i="7"/>
  <c r="B9" i="12" s="1"/>
  <c r="AM181" i="5"/>
  <c r="B7" i="7"/>
  <c r="AM199" i="5"/>
  <c r="B9" i="7"/>
  <c r="B10" i="12" s="1"/>
  <c r="AM122" i="5"/>
  <c r="AM158" i="5"/>
  <c r="AM150" i="5"/>
  <c r="AM212" i="5"/>
  <c r="AM237" i="5"/>
  <c r="AM246" i="5"/>
  <c r="AM232" i="5"/>
  <c r="AM224" i="5"/>
  <c r="AM200" i="5"/>
  <c r="AM82" i="5"/>
  <c r="AM229" i="5"/>
  <c r="AM131" i="5"/>
  <c r="AM96" i="5"/>
  <c r="AM190" i="5"/>
  <c r="AM177" i="5"/>
  <c r="AM240" i="5"/>
  <c r="AM153" i="5"/>
  <c r="AM222" i="5"/>
  <c r="AM152" i="5"/>
  <c r="AM129" i="5"/>
  <c r="B12" i="7"/>
  <c r="B13" i="12" s="1"/>
  <c r="AM127" i="5"/>
  <c r="AM263" i="5"/>
  <c r="AN263" i="5" s="1"/>
  <c r="AM248" i="5"/>
  <c r="AM188" i="5"/>
  <c r="AM94" i="5"/>
  <c r="B18" i="7"/>
  <c r="B19" i="12" s="1"/>
  <c r="R3" i="3" a="1"/>
  <c r="R3" i="3" s="1"/>
  <c r="AM252" i="5"/>
  <c r="AM236" i="5"/>
  <c r="AM139" i="5"/>
  <c r="AM258" i="5"/>
  <c r="AM118" i="5"/>
  <c r="AM169" i="5"/>
  <c r="B13" i="7"/>
  <c r="B14" i="12" s="1"/>
  <c r="AM243" i="5"/>
  <c r="AM182" i="5"/>
  <c r="B19" i="7"/>
  <c r="B20" i="12" s="1"/>
  <c r="V72" i="5"/>
  <c r="V192" i="5"/>
  <c r="B6" i="7"/>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AM231" i="5"/>
  <c r="B5" i="7"/>
  <c r="B6" i="12" s="1"/>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9" i="5"/>
  <c r="AK90" i="5"/>
  <c r="AK119" i="5"/>
  <c r="AK161" i="5"/>
  <c r="AK85" i="5"/>
  <c r="AK111" i="5"/>
  <c r="AK93" i="5"/>
  <c r="AK154" i="5"/>
  <c r="AK138" i="5"/>
  <c r="AK164" i="5"/>
  <c r="AK106" i="5"/>
  <c r="AK253" i="5"/>
  <c r="AK173" i="5"/>
  <c r="AK193" i="5"/>
  <c r="AK202" i="5"/>
  <c r="AK107" i="5"/>
  <c r="AK238" i="5"/>
  <c r="AK158" i="5"/>
  <c r="AK174" i="5"/>
  <c r="AK179" i="5"/>
  <c r="AK108" i="5"/>
  <c r="AK86" i="5"/>
  <c r="AK159" i="5"/>
  <c r="AK122" i="5"/>
  <c r="AK175" i="5"/>
  <c r="AK241" i="5"/>
  <c r="AK250" i="5"/>
  <c r="AK237" i="5"/>
  <c r="AK256" i="5"/>
  <c r="AL68" i="5"/>
  <c r="AK97" i="5"/>
  <c r="AK105" i="5"/>
  <c r="AK234" i="5"/>
  <c r="AK79" i="5"/>
  <c r="AK243" i="5"/>
  <c r="AK142" i="5"/>
  <c r="AK170" i="5"/>
  <c r="AK140" i="5"/>
  <c r="AK99" i="5"/>
  <c r="AK148" i="5"/>
  <c r="AK101" i="5"/>
  <c r="AK94" i="5"/>
  <c r="AK147" i="5"/>
  <c r="AK98" i="5"/>
  <c r="AK203" i="5"/>
  <c r="AK102" i="5"/>
  <c r="AK184" i="5"/>
  <c r="AK116" i="5"/>
  <c r="AK204" i="5"/>
  <c r="AK190" i="5"/>
  <c r="AK259" i="5"/>
  <c r="AK258" i="5"/>
  <c r="AK195" i="5"/>
  <c r="AK194" i="5"/>
  <c r="AK176" i="5"/>
  <c r="AK104" i="5"/>
  <c r="AK178" i="5"/>
  <c r="AK240" i="5"/>
  <c r="AK88" i="5"/>
  <c r="AK87" i="5"/>
  <c r="AK187" i="5"/>
  <c r="AK123" i="5"/>
  <c r="AK160" i="5"/>
  <c r="AK222" i="5"/>
  <c r="AK169" i="5"/>
  <c r="AK133" i="5"/>
  <c r="AK134" i="5"/>
  <c r="AK221" i="5"/>
  <c r="AK247" i="5"/>
  <c r="AK201" i="5"/>
  <c r="AK224" i="5"/>
  <c r="AK151" i="5"/>
  <c r="AK80" i="5"/>
  <c r="AK167" i="5"/>
  <c r="AK228" i="5"/>
  <c r="AK78" i="5"/>
  <c r="AK76" i="5"/>
  <c r="AK110" i="5"/>
  <c r="AK136" i="5"/>
  <c r="AK113" i="5"/>
  <c r="AK157" i="5"/>
  <c r="AK186" i="5"/>
  <c r="AK92" i="5"/>
  <c r="AK212" i="5"/>
  <c r="AK260" i="5"/>
  <c r="AK143" i="5"/>
  <c r="AK145" i="5"/>
  <c r="AK171" i="5"/>
  <c r="AK239" i="5"/>
  <c r="AK96" i="5"/>
  <c r="AK205" i="5"/>
  <c r="AK114" i="5"/>
  <c r="AK218" i="5"/>
  <c r="AK217" i="5"/>
  <c r="AK168" i="5"/>
  <c r="AK115" i="5"/>
  <c r="AK244" i="5"/>
  <c r="AK257" i="5"/>
  <c r="AK214" i="5"/>
  <c r="AK213" i="5"/>
  <c r="AK144" i="5"/>
  <c r="AK197" i="5"/>
  <c r="AK103" i="5"/>
  <c r="AK209" i="5"/>
  <c r="AK208" i="5"/>
  <c r="AK251" i="5"/>
  <c r="AK152" i="5"/>
  <c r="AK232" i="5"/>
  <c r="AK109" i="5"/>
  <c r="AK215" i="5"/>
  <c r="AK82" i="5"/>
  <c r="AK225" i="5"/>
  <c r="AK77" i="5"/>
  <c r="AK153" i="5"/>
  <c r="AK188" i="5"/>
  <c r="AK242" i="5"/>
  <c r="AK216" i="5"/>
  <c r="AK83" i="5"/>
  <c r="AK185" i="5"/>
  <c r="AK199" i="5"/>
  <c r="AK236" i="5"/>
  <c r="AK121" i="5"/>
  <c r="AK191" i="5"/>
  <c r="AK206" i="5"/>
  <c r="AK210" i="5"/>
  <c r="AK196" i="5"/>
  <c r="AK150" i="5"/>
  <c r="AK100" i="5"/>
  <c r="AK200" i="5"/>
  <c r="AK249" i="5"/>
  <c r="AK128" i="5"/>
  <c r="AK245" i="5"/>
  <c r="AK261" i="5"/>
  <c r="AK162" i="5"/>
  <c r="AK139" i="5"/>
  <c r="AK124" i="5"/>
  <c r="AK226" i="5"/>
  <c r="AK182" i="5"/>
  <c r="AK125" i="5"/>
  <c r="AK149" i="5"/>
  <c r="AK263" i="5"/>
  <c r="AL263" i="5" s="1"/>
  <c r="AK262" i="5"/>
  <c r="AK132" i="5"/>
  <c r="AK84" i="5"/>
  <c r="AK172" i="5"/>
  <c r="AK117" i="5"/>
  <c r="AK231" i="5"/>
  <c r="AK198" i="5"/>
  <c r="AK183" i="5"/>
  <c r="AK146" i="5"/>
  <c r="AK81" i="5"/>
  <c r="AK207" i="5"/>
  <c r="AK127" i="5"/>
  <c r="AK223" i="5"/>
  <c r="AK219" i="5"/>
  <c r="AK177" i="5"/>
  <c r="AK95" i="5"/>
  <c r="AK118" i="5"/>
  <c r="AK192" i="5"/>
  <c r="AK180" i="5"/>
  <c r="AK181" i="5"/>
  <c r="AK255" i="5"/>
  <c r="AK129" i="5"/>
  <c r="AK254" i="5"/>
  <c r="AK137" i="5"/>
  <c r="AK130" i="5"/>
  <c r="AK211" i="5"/>
  <c r="AK166" i="5"/>
  <c r="AK227" i="5"/>
  <c r="AK235" i="5"/>
  <c r="AK91" i="5"/>
  <c r="AK248" i="5"/>
  <c r="AK189" i="5"/>
  <c r="AK165" i="5"/>
  <c r="AK156" i="5"/>
  <c r="AK141" i="5"/>
  <c r="AK112" i="5"/>
  <c r="AK135" i="5"/>
  <c r="AK252" i="5"/>
  <c r="AK220" i="5"/>
  <c r="AK120" i="5"/>
  <c r="AK230" i="5"/>
  <c r="AK126" i="5"/>
  <c r="AK131" i="5"/>
  <c r="AK155" i="5"/>
  <c r="E8" i="15" l="1"/>
  <c r="G8" i="15" s="1"/>
  <c r="N3" i="7" s="1"/>
  <c r="N55" i="7" s="1"/>
  <c r="B7" i="12"/>
  <c r="E13" i="15"/>
  <c r="G13" i="15" s="1"/>
  <c r="T3" i="7" s="1"/>
  <c r="T27" i="7" s="1"/>
  <c r="B8" i="12"/>
  <c r="E6" i="7"/>
  <c r="E7" i="7"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E3" i="15"/>
  <c r="E5" i="15"/>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B6" i="13"/>
  <c r="D6" i="13" s="1"/>
  <c r="C14" i="7"/>
  <c r="C15" i="12" s="1"/>
  <c r="B13" i="13"/>
  <c r="D13" i="13" s="1"/>
  <c r="B16" i="13"/>
  <c r="D16" i="13" s="1"/>
  <c r="C6" i="7"/>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6" i="12" s="1"/>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156" i="5"/>
  <c r="AL235" i="5"/>
  <c r="AL236" i="5"/>
  <c r="AL120" i="5"/>
  <c r="AL230" i="5"/>
  <c r="AM140" i="5"/>
  <c r="AL91" i="5"/>
  <c r="AL255" i="5"/>
  <c r="AL220" i="5"/>
  <c r="AL112" i="5"/>
  <c r="AL165" i="5"/>
  <c r="AL168" i="5"/>
  <c r="AL162" i="5"/>
  <c r="AL128" i="5"/>
  <c r="AL199" i="5"/>
  <c r="AL77" i="5"/>
  <c r="AL214" i="5"/>
  <c r="AL244" i="5"/>
  <c r="AL136" i="5"/>
  <c r="AL155" i="5"/>
  <c r="AL177" i="5"/>
  <c r="AL127" i="5"/>
  <c r="AL146" i="5"/>
  <c r="AL185" i="5"/>
  <c r="AL152" i="5"/>
  <c r="AL208" i="5"/>
  <c r="AL126" i="5"/>
  <c r="AL135" i="5"/>
  <c r="AL254" i="5"/>
  <c r="AL117" i="5"/>
  <c r="AL100" i="5"/>
  <c r="AL83" i="5"/>
  <c r="AL104" i="5"/>
  <c r="AM113" i="5"/>
  <c r="AM93" i="5"/>
  <c r="AM27" i="5"/>
  <c r="AM107" i="5"/>
  <c r="AM114" i="5"/>
  <c r="AM128" i="5"/>
  <c r="AM126" i="5"/>
  <c r="AM144" i="5"/>
  <c r="AM60" i="5"/>
  <c r="AL181" i="5"/>
  <c r="AL262" i="5"/>
  <c r="AL226" i="5"/>
  <c r="AL24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5" i="5"/>
  <c r="AK74" i="5"/>
  <c r="AK75" i="5"/>
  <c r="AL75" i="5" s="1"/>
  <c r="AL186" i="5"/>
  <c r="AM79" i="5"/>
  <c r="AL167" i="5"/>
  <c r="AL80" i="5"/>
  <c r="AL224" i="5"/>
  <c r="AL133" i="5"/>
  <c r="AL169" i="5"/>
  <c r="AL87" i="5"/>
  <c r="AM260" i="5"/>
  <c r="AL184" i="5"/>
  <c r="AM103" i="5"/>
  <c r="AL94" i="5"/>
  <c r="AL140" i="5"/>
  <c r="AL170" i="5"/>
  <c r="AL234" i="5"/>
  <c r="AL105" i="5"/>
  <c r="AL256" i="5"/>
  <c r="AL86" i="5"/>
  <c r="AL158" i="5"/>
  <c r="AL173" i="5"/>
  <c r="AL154" i="5"/>
  <c r="AL93" i="5"/>
  <c r="AL161" i="5"/>
  <c r="AL119" i="5"/>
  <c r="AL192" i="5"/>
  <c r="AL196" i="5"/>
  <c r="AL232" i="5"/>
  <c r="AL251" i="5"/>
  <c r="AL144" i="5"/>
  <c r="AM9" i="5"/>
  <c r="AM99" i="5"/>
  <c r="AM175" i="5"/>
  <c r="AM130" i="5"/>
  <c r="AM71" i="5"/>
  <c r="AM147" i="5"/>
  <c r="AM133" i="5"/>
  <c r="AM187" i="5"/>
  <c r="AM136" i="5"/>
  <c r="AM196" i="5"/>
  <c r="AM226" i="5"/>
  <c r="AM6" i="5"/>
  <c r="AM111" i="5"/>
  <c r="AM132" i="5"/>
  <c r="AM255" i="5"/>
  <c r="AM192" i="5"/>
  <c r="AM76" i="5"/>
  <c r="AM189" i="5"/>
  <c r="AL252" i="5"/>
  <c r="AL248" i="5"/>
  <c r="AM228" i="5"/>
  <c r="AL180" i="5"/>
  <c r="AM142" i="5"/>
  <c r="AL189" i="5"/>
  <c r="AL223" i="5"/>
  <c r="AL182" i="5"/>
  <c r="AL261" i="5"/>
  <c r="AL245" i="5"/>
  <c r="AL249" i="5"/>
  <c r="AL206" i="5"/>
  <c r="AL188" i="5"/>
  <c r="AL103" i="5"/>
  <c r="AL215" i="5"/>
  <c r="AL217" i="5"/>
  <c r="AM88" i="5"/>
  <c r="AM221" i="5"/>
  <c r="AM174" i="5"/>
  <c r="AL131" i="5"/>
  <c r="AL141" i="5"/>
  <c r="AL229" i="5"/>
  <c r="AL166" i="5"/>
  <c r="AL211" i="5"/>
  <c r="AL130" i="5"/>
  <c r="AL137" i="5"/>
  <c r="AL129" i="5"/>
  <c r="AL219" i="5"/>
  <c r="AL172" i="5"/>
  <c r="AL132" i="5"/>
  <c r="AL149" i="5"/>
  <c r="AL125" i="5"/>
  <c r="AL139" i="5"/>
  <c r="AM163" i="5"/>
  <c r="AM262" i="5"/>
  <c r="AN262" i="5" s="1"/>
  <c r="AL210" i="5"/>
  <c r="AL216" i="5"/>
  <c r="AL225" i="5"/>
  <c r="AL209" i="5"/>
  <c r="AL213" i="5"/>
  <c r="AL257" i="5"/>
  <c r="AL115" i="5"/>
  <c r="AL218" i="5"/>
  <c r="AM115" i="5"/>
  <c r="AL20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171" i="5"/>
  <c r="AL143" i="5"/>
  <c r="AL92" i="5"/>
  <c r="AL110" i="5"/>
  <c r="AL76" i="5"/>
  <c r="AL78" i="5"/>
  <c r="AL228" i="5"/>
  <c r="AM168" i="5"/>
  <c r="AL233" i="5"/>
  <c r="AL151" i="5"/>
  <c r="AL201" i="5"/>
  <c r="AL221" i="5"/>
  <c r="AL134" i="5"/>
  <c r="AM134" i="5"/>
  <c r="AL123" i="5"/>
  <c r="AL187" i="5"/>
  <c r="AL88" i="5"/>
  <c r="AL176" i="5"/>
  <c r="AL194" i="5"/>
  <c r="AL258" i="5"/>
  <c r="AL116" i="5"/>
  <c r="AL98" i="5"/>
  <c r="AL147" i="5"/>
  <c r="AL148" i="5"/>
  <c r="AL99" i="5"/>
  <c r="AM141" i="5"/>
  <c r="AL79" i="5"/>
  <c r="AM235" i="5"/>
  <c r="AM251" i="5"/>
  <c r="AM242" i="5"/>
  <c r="AM176" i="5"/>
  <c r="AL122" i="5"/>
  <c r="AL159" i="5"/>
  <c r="AL174" i="5"/>
  <c r="AL193" i="5"/>
  <c r="AL138" i="5"/>
  <c r="AM155" i="5"/>
  <c r="AL111" i="5"/>
  <c r="AL85" i="5"/>
  <c r="AL89" i="5"/>
  <c r="AL163" i="5"/>
  <c r="AL246" i="5"/>
  <c r="AL227" i="5"/>
  <c r="AM121" i="5"/>
  <c r="AM137" i="5"/>
  <c r="AM47" i="5"/>
  <c r="AM116" i="5"/>
  <c r="AM241" i="5"/>
  <c r="AM84" i="5"/>
  <c r="AM215" i="5"/>
  <c r="AM69" i="5"/>
  <c r="AM39" i="5"/>
  <c r="AM194" i="5"/>
  <c r="AM49" i="5"/>
  <c r="AM54" i="5"/>
  <c r="AM44" i="5"/>
  <c r="AM87" i="5"/>
  <c r="AM171" i="5"/>
  <c r="AM19" i="5"/>
  <c r="AM230" i="5"/>
  <c r="AM78" i="5"/>
  <c r="AM157" i="5"/>
  <c r="AM160" i="5"/>
  <c r="AM256" i="5"/>
  <c r="AL96" i="5"/>
  <c r="AM172" i="5"/>
  <c r="AL145" i="5"/>
  <c r="AL212" i="5"/>
  <c r="AL247" i="5"/>
  <c r="AL160" i="5"/>
  <c r="AL178" i="5"/>
  <c r="AL195" i="5"/>
  <c r="AL190" i="5"/>
  <c r="AM205" i="5"/>
  <c r="AL203" i="5"/>
  <c r="AM149" i="5"/>
  <c r="AL243" i="5"/>
  <c r="AL250" i="5"/>
  <c r="AL241" i="5"/>
  <c r="AL175" i="5"/>
  <c r="AM123" i="5"/>
  <c r="AL179" i="5"/>
  <c r="AL107" i="5"/>
  <c r="AL202" i="5"/>
  <c r="AL164" i="5"/>
  <c r="AM112" i="5"/>
  <c r="AL90" i="5"/>
  <c r="AM90" i="5"/>
  <c r="AM164" i="5"/>
  <c r="AL118" i="5"/>
  <c r="AL95" i="5"/>
  <c r="AL207" i="5"/>
  <c r="AL81" i="5"/>
  <c r="AL183" i="5"/>
  <c r="AL198" i="5"/>
  <c r="AL231" i="5"/>
  <c r="AL82" i="5"/>
  <c r="AL84" i="5"/>
  <c r="AL124" i="5"/>
  <c r="AL200" i="5"/>
  <c r="AL150" i="5"/>
  <c r="AL191" i="5"/>
  <c r="AL121" i="5"/>
  <c r="AM186" i="5"/>
  <c r="AL153" i="5"/>
  <c r="AL109"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57" i="5"/>
  <c r="AL113" i="5"/>
  <c r="AL222" i="5"/>
  <c r="AL240" i="5"/>
  <c r="AM179" i="5"/>
  <c r="AL259" i="5"/>
  <c r="AM191" i="5"/>
  <c r="AL204" i="5"/>
  <c r="AM185" i="5"/>
  <c r="AL102" i="5"/>
  <c r="AL101" i="5"/>
  <c r="AL142" i="5"/>
  <c r="AL97" i="5"/>
  <c r="AM257" i="5"/>
  <c r="AL237" i="5"/>
  <c r="AL108" i="5"/>
  <c r="AM159" i="5"/>
  <c r="AL238" i="5"/>
  <c r="AM108" i="5"/>
  <c r="AL253" i="5"/>
  <c r="AL106" i="5"/>
  <c r="AM219" i="5"/>
  <c r="C5" i="10" l="1"/>
  <c r="N28" i="7"/>
  <c r="N47" i="7"/>
  <c r="P47" i="7" s="1"/>
  <c r="N29" i="7"/>
  <c r="P29" i="7" s="1"/>
  <c r="T23" i="7"/>
  <c r="T9" i="7"/>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F8" i="15"/>
  <c r="H8" i="15" s="1"/>
  <c r="O3" i="7" s="1"/>
  <c r="O48" i="7" s="1"/>
  <c r="C7" i="12"/>
  <c r="F13" i="15"/>
  <c r="H13" i="15" s="1"/>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E8" i="7"/>
  <c r="A7" i="10"/>
  <c r="BU27" i="7"/>
  <c r="BU12" i="7"/>
  <c r="AF188" i="5"/>
  <c r="BU19" i="7"/>
  <c r="BU8" i="7"/>
  <c r="BU10" i="7"/>
  <c r="BU29" i="7"/>
  <c r="BU11" i="7"/>
  <c r="CD47" i="7"/>
  <c r="AN39" i="7"/>
  <c r="CP55" i="7"/>
  <c r="BR31" i="7"/>
  <c r="BL17" i="7"/>
  <c r="AZ21" i="7"/>
  <c r="AZ25" i="7"/>
  <c r="G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F5" i="15"/>
  <c r="F3" i="15"/>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G5" i="15"/>
  <c r="G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L56" i="13" s="1"/>
  <c r="AH55" i="13"/>
  <c r="AL55" i="13" s="1"/>
  <c r="AH54" i="13"/>
  <c r="AL54" i="13" s="1"/>
  <c r="AH53" i="13"/>
  <c r="AL53" i="13" s="1"/>
  <c r="AH52" i="13"/>
  <c r="AL52" i="13" s="1"/>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V9"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P28"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4" i="5"/>
  <c r="AL72" i="5"/>
  <c r="AL69" i="5"/>
  <c r="AL73" i="5"/>
  <c r="AL71"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J35" i="11" l="1" a="1"/>
  <c r="J35" i="11" s="1"/>
  <c r="B6" i="10"/>
  <c r="K35" i="11" a="1"/>
  <c r="K35" i="11" s="1"/>
  <c r="B7" i="10"/>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BF6"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H3" i="15"/>
  <c r="I3" i="7" s="1"/>
  <c r="H5" i="15"/>
  <c r="H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L35" i="11" l="1" a="1"/>
  <c r="L35" i="11" s="1"/>
  <c r="B8" i="10"/>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C8"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M35" i="11" l="1" a="1"/>
  <c r="M35" i="11"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BJ9"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B32" i="8"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I11" i="13"/>
  <c r="E12" i="7"/>
  <c r="K59" i="7"/>
  <c r="G63" i="7" s="1" a="1"/>
  <c r="G63" i="7" s="1"/>
  <c r="O35" i="11" l="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42" i="10"/>
  <c r="E13" i="7"/>
  <c r="I12" i="13"/>
  <c r="P35" i="11" l="1" a="1"/>
  <c r="P35" i="11" s="1"/>
  <c r="B12" i="10"/>
  <c r="O138" i="11" a="1"/>
  <c r="O138" i="11" s="1"/>
  <c r="E257" i="10"/>
  <c r="F221" i="10"/>
  <c r="F246" i="10"/>
  <c r="F257" i="10" s="1"/>
  <c r="F109" i="10"/>
  <c r="F239" i="10"/>
  <c r="G225" i="10"/>
  <c r="G256" i="10"/>
  <c r="G210" i="10"/>
  <c r="G246" i="10" s="1"/>
  <c r="G244" i="10"/>
  <c r="G249" i="10"/>
  <c r="G255" i="10"/>
  <c r="K12"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43" i="10"/>
  <c r="Q35" i="11" l="1" a="1"/>
  <c r="Q35" i="11"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K1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I14" i="13"/>
  <c r="R35" i="11" l="1" a="1"/>
  <c r="R35" i="11"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M241" i="10" a="1"/>
  <c r="M241" i="10" s="1"/>
  <c r="M93" i="10" a="1"/>
  <c r="M93" i="10" s="1"/>
  <c r="M111" i="10" a="1"/>
  <c r="M111" i="10" s="1"/>
  <c r="M205" i="10" a="1"/>
  <c r="M205" i="10" s="1"/>
  <c r="M75" i="10" a="1"/>
  <c r="M75" i="10" s="1"/>
  <c r="M223" i="10" a="1"/>
  <c r="M223" i="10" s="1"/>
  <c r="K91" i="10"/>
  <c r="U35" i="11" l="1" a="1"/>
  <c r="U35" i="11" s="1"/>
  <c r="BF17" i="10"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48" i="10"/>
  <c r="E19" i="7"/>
  <c r="I18" i="13"/>
  <c r="V35" i="11" l="1" a="1"/>
  <c r="V35" i="11"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AM18"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47" i="10" s="1"/>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R205" i="10" a="1"/>
  <c r="R205" i="10" s="1"/>
  <c r="R93" i="10" a="1"/>
  <c r="R93" i="10" s="1"/>
  <c r="R111" i="10" a="1"/>
  <c r="R111" i="10" s="1"/>
  <c r="R75" i="10" a="1"/>
  <c r="R75" i="10" s="1"/>
  <c r="R241" i="10" a="1"/>
  <c r="R241" i="10" s="1"/>
  <c r="R223" i="10" a="1"/>
  <c r="R223" i="10" s="1"/>
  <c r="P91" i="10"/>
  <c r="P112" i="10"/>
  <c r="Z35" i="11" l="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153" i="10"/>
  <c r="E24" i="7"/>
  <c r="Q91" i="10"/>
  <c r="BJ22" i="10" l="1"/>
  <c r="AA35" i="11" a="1"/>
  <c r="AA35" i="11" s="1"/>
  <c r="B23" i="10"/>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BC23"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154" i="10"/>
  <c r="I24" i="13"/>
  <c r="AB35" i="11" l="1" a="1"/>
  <c r="AB35" i="11"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K24"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U223" i="10" a="1"/>
  <c r="U223" i="10" s="1"/>
  <c r="U93" i="10" a="1"/>
  <c r="U93" i="10" s="1"/>
  <c r="U241" i="10" a="1"/>
  <c r="U241" i="10" s="1"/>
  <c r="U205" i="10" a="1"/>
  <c r="U205" i="10" s="1"/>
  <c r="U111" i="10" a="1"/>
  <c r="U111" i="10" s="1"/>
  <c r="U75" i="10" a="1"/>
  <c r="U75" i="10" s="1"/>
  <c r="S91" i="10"/>
  <c r="AC35" i="11" l="1" a="1"/>
  <c r="AC35" i="11" s="1"/>
  <c r="B25" i="10"/>
  <c r="AB138" i="11" a="1"/>
  <c r="AB138" i="11" s="1"/>
  <c r="S109" i="10"/>
  <c r="C24" i="10"/>
  <c r="T96" i="10"/>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W2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114" i="10"/>
  <c r="T91" i="10"/>
  <c r="V241" i="10" a="1"/>
  <c r="V241" i="10" s="1"/>
  <c r="V205" i="10" a="1"/>
  <c r="V205" i="10" s="1"/>
  <c r="V223" i="10" a="1"/>
  <c r="V223" i="10" s="1"/>
  <c r="V111" i="10" a="1"/>
  <c r="V111" i="10" s="1"/>
  <c r="V93" i="10" a="1"/>
  <c r="V93" i="10" s="1"/>
  <c r="V75" i="10" a="1"/>
  <c r="V75" i="10" s="1"/>
  <c r="I26" i="13"/>
  <c r="A26" i="10"/>
  <c r="E27" i="7"/>
  <c r="A156" i="10"/>
  <c r="AD35" i="11" l="1" a="1"/>
  <c r="AD35" i="11" s="1"/>
  <c r="B26" i="10"/>
  <c r="AC138" i="11" a="1"/>
  <c r="AC138" i="11" s="1"/>
  <c r="U95" i="10"/>
  <c r="U113" i="10" s="1"/>
  <c r="C25" i="10"/>
  <c r="T109" i="10"/>
  <c r="T113" i="10"/>
  <c r="U94" i="10"/>
  <c r="U109" i="10" s="1"/>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K26"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T127"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157" i="10"/>
  <c r="E28" i="7"/>
  <c r="AE35" i="11" l="1" a="1"/>
  <c r="AE35" i="11" s="1"/>
  <c r="B27" i="10"/>
  <c r="AD138" i="11" a="1"/>
  <c r="AD138" i="11" s="1"/>
  <c r="C26" i="10"/>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W95"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BF27"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F35" i="11" l="1" a="1"/>
  <c r="AF35" i="11"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AM2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159" i="10"/>
  <c r="E30" i="7"/>
  <c r="AG35" i="11" l="1" a="1"/>
  <c r="AG35" i="11"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AM29"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162" i="10"/>
  <c r="AJ35" i="11" l="1" a="1"/>
  <c r="AJ35" i="11" s="1"/>
  <c r="B32" i="10"/>
  <c r="AI138" i="11" a="1"/>
  <c r="AI138" i="11" s="1"/>
  <c r="C31" i="10"/>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5" i="10"/>
  <c r="AB99" i="10"/>
  <c r="AB94" i="10"/>
  <c r="AB98" i="10"/>
  <c r="AB97" i="10"/>
  <c r="AB101" i="10"/>
  <c r="AB105" i="10"/>
  <c r="AB100" i="10"/>
  <c r="AB104" i="10"/>
  <c r="AB103" i="10"/>
  <c r="AB102" i="10"/>
  <c r="AB108" i="10"/>
  <c r="AB106" i="10"/>
  <c r="AB107" i="10"/>
  <c r="AA115" i="10"/>
  <c r="AA126" i="10"/>
  <c r="AA125" i="10"/>
  <c r="A163" i="10"/>
  <c r="E34" i="7"/>
  <c r="A33" i="10"/>
  <c r="I33" i="13"/>
  <c r="AA91" i="10"/>
  <c r="AC205" i="10" a="1"/>
  <c r="AC205" i="10" s="1"/>
  <c r="AC75" i="10" a="1"/>
  <c r="AC75" i="10" s="1"/>
  <c r="AC241" i="10" a="1"/>
  <c r="AC241" i="10" s="1"/>
  <c r="AC93" i="10" a="1"/>
  <c r="AC93" i="10" s="1"/>
  <c r="AC223" i="10" a="1"/>
  <c r="AC223" i="10" s="1"/>
  <c r="AC111" i="10" a="1"/>
  <c r="AC111" i="10" s="1"/>
  <c r="AK35" i="11" l="1" a="1"/>
  <c r="AK35" i="11" s="1"/>
  <c r="B33" i="10"/>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164" i="10"/>
  <c r="AB91" i="10"/>
  <c r="AB112" i="10"/>
  <c r="AL35" i="11" l="1" a="1"/>
  <c r="AL35" i="11" s="1"/>
  <c r="B34" i="10"/>
  <c r="AK138" i="11" a="1"/>
  <c r="AK138" i="11" s="1"/>
  <c r="C33" i="10"/>
  <c r="AC96" i="10"/>
  <c r="AC114" i="10" s="1"/>
  <c r="AC95" i="10"/>
  <c r="AC94" i="10"/>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X34"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C112" i="10"/>
  <c r="A165" i="10"/>
  <c r="E36" i="7"/>
  <c r="I35" i="13"/>
  <c r="A35" i="10"/>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I36" i="13"/>
  <c r="A166" i="10"/>
  <c r="E37" i="7"/>
  <c r="AN35" i="11" l="1" a="1"/>
  <c r="AN35" i="11" s="1"/>
  <c r="B36" i="10"/>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F91" i="10"/>
  <c r="AH205" i="10" a="1"/>
  <c r="AH205" i="10" s="1"/>
  <c r="AH111" i="10" a="1"/>
  <c r="AH111" i="10" s="1"/>
  <c r="AH241" i="10" a="1"/>
  <c r="AH241" i="10" s="1"/>
  <c r="AH75" i="10" a="1"/>
  <c r="AH75" i="10" s="1"/>
  <c r="AH223" i="10" a="1"/>
  <c r="AH223" i="10" s="1"/>
  <c r="AH93" i="10" a="1"/>
  <c r="AH93" i="10" s="1"/>
  <c r="AP35" i="11" l="1" a="1"/>
  <c r="AP35" i="11" s="1"/>
  <c r="B38" i="10"/>
  <c r="AF112" i="10"/>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W38" i="10"/>
  <c r="AG247" i="10"/>
  <c r="AG253" i="10"/>
  <c r="AG248" i="10"/>
  <c r="AG256" i="10"/>
  <c r="AH89" i="10"/>
  <c r="AH84" i="10"/>
  <c r="AH86" i="10"/>
  <c r="AH83" i="10"/>
  <c r="AH90" i="10"/>
  <c r="AH85" i="10"/>
  <c r="AH81" i="10"/>
  <c r="AH82" i="10"/>
  <c r="AH76" i="10"/>
  <c r="AH77" i="10"/>
  <c r="AH78" i="10"/>
  <c r="AH88" i="10"/>
  <c r="AH87" i="10"/>
  <c r="AG116" i="10"/>
  <c r="AF127"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Q35" i="11" l="1" a="1"/>
  <c r="AQ35" i="11"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M3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E41" i="7"/>
  <c r="A170" i="10"/>
  <c r="I40" i="13"/>
  <c r="AJ241" i="10" a="1"/>
  <c r="AJ241" i="10" s="1"/>
  <c r="AJ205" i="10" a="1"/>
  <c r="AJ205" i="10" s="1"/>
  <c r="AJ111" i="10" a="1"/>
  <c r="AJ111" i="10" s="1"/>
  <c r="AJ75" i="10" a="1"/>
  <c r="AJ75" i="10" s="1"/>
  <c r="AJ223" i="10" a="1"/>
  <c r="AJ223" i="10" s="1"/>
  <c r="AJ93" i="10" a="1"/>
  <c r="AJ93" i="10" s="1"/>
  <c r="AR35" i="11" l="1" a="1"/>
  <c r="AR35" i="11"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BJ40"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K205" i="10" a="1"/>
  <c r="AK205" i="10" s="1"/>
  <c r="AK241" i="10" a="1"/>
  <c r="AK241" i="10" s="1"/>
  <c r="AK75" i="10" a="1"/>
  <c r="AK75" i="10" s="1"/>
  <c r="AK111" i="10" a="1"/>
  <c r="AK111" i="10" s="1"/>
  <c r="AK223" i="10" a="1"/>
  <c r="AK223" i="10" s="1"/>
  <c r="AK93" i="10" a="1"/>
  <c r="AK93" i="10" s="1"/>
  <c r="AI91" i="10"/>
  <c r="AS35" i="11" l="1" a="1"/>
  <c r="AS35" i="11" s="1"/>
  <c r="B41" i="10"/>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T35" i="11" l="1" a="1"/>
  <c r="AT35" i="11" s="1"/>
  <c r="B42" i="10"/>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M42"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173" i="10"/>
  <c r="E44" i="7"/>
  <c r="AU35" i="11" l="1" a="1"/>
  <c r="AU35" i="11"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CD43"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V35" i="11" l="1" a="1"/>
  <c r="AV35" i="11"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BF44"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175" i="10"/>
  <c r="AM112" i="10"/>
  <c r="AM91" i="10"/>
  <c r="AO93" i="10" a="1"/>
  <c r="AO93" i="10" s="1"/>
  <c r="AO111" i="10" a="1"/>
  <c r="AO111" i="10" s="1"/>
  <c r="AO205" i="10" a="1"/>
  <c r="AO205" i="10" s="1"/>
  <c r="AO223" i="10" a="1"/>
  <c r="AO223" i="10" s="1"/>
  <c r="AO241" i="10" a="1"/>
  <c r="AO241" i="10" s="1"/>
  <c r="AO75" i="10" a="1"/>
  <c r="AO75" i="10" s="1"/>
  <c r="AW35" i="11" l="1" a="1"/>
  <c r="AW35" i="11"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K45"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X35" i="11" l="1" a="1"/>
  <c r="AX35" i="11" s="1"/>
  <c r="B46" i="10"/>
  <c r="AW138" i="11" a="1"/>
  <c r="AW138" i="11" s="1"/>
  <c r="C45" i="10"/>
  <c r="AO96" i="10"/>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BJ46"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4" i="10"/>
  <c r="AO117" i="10"/>
  <c r="AO123" i="10"/>
  <c r="AO124" i="10"/>
  <c r="I47" i="13"/>
  <c r="E48" i="7"/>
  <c r="A177" i="10"/>
  <c r="A47" i="10"/>
  <c r="AQ111" i="10" a="1"/>
  <c r="AQ111" i="10" s="1"/>
  <c r="AQ205" i="10" a="1"/>
  <c r="AQ205" i="10" s="1"/>
  <c r="AQ93" i="10" a="1"/>
  <c r="AQ93" i="10" s="1"/>
  <c r="AQ241" i="10" a="1"/>
  <c r="AQ241" i="10" s="1"/>
  <c r="AQ75" i="10" a="1"/>
  <c r="AQ75" i="10" s="1"/>
  <c r="AQ223" i="10" a="1"/>
  <c r="AQ223" i="10" s="1"/>
  <c r="AO91" i="10"/>
  <c r="AY35" i="11" l="1" a="1"/>
  <c r="AY35" i="11" s="1"/>
  <c r="B47" i="10"/>
  <c r="AX138" i="11" a="1"/>
  <c r="AX138" i="11" s="1"/>
  <c r="C46" i="10"/>
  <c r="AO109" i="10"/>
  <c r="AO112" i="10"/>
  <c r="AO127" i="10" s="1"/>
  <c r="AP95" i="10"/>
  <c r="AP113" i="10" s="1"/>
  <c r="CA46" i="10"/>
  <c r="AC46" i="10"/>
  <c r="BP46" i="10"/>
  <c r="CK46" i="10"/>
  <c r="X46" i="10"/>
  <c r="BN46" i="10"/>
  <c r="BF46" i="10"/>
  <c r="CI46" i="10"/>
  <c r="L46" i="10"/>
  <c r="BX46" i="10"/>
  <c r="AT46" i="10"/>
  <c r="AQ95"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CD4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179" i="10"/>
  <c r="W48" i="10" l="1"/>
  <c r="BA35" i="11" a="1"/>
  <c r="BA35" i="11"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BC49"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3" i="10"/>
  <c r="AS117" i="10"/>
  <c r="AS91" i="10"/>
  <c r="AU205" i="10" a="1"/>
  <c r="AU205" i="10" s="1"/>
  <c r="AU75" i="10" a="1"/>
  <c r="AU75" i="10" s="1"/>
  <c r="AU93" i="10" a="1"/>
  <c r="AU93" i="10" s="1"/>
  <c r="AU111" i="10" a="1"/>
  <c r="AU111" i="10" s="1"/>
  <c r="AU223" i="10" a="1"/>
  <c r="AU223" i="10" s="1"/>
  <c r="AU241" i="10" a="1"/>
  <c r="AU241" i="10" s="1"/>
  <c r="A181" i="10"/>
  <c r="I51" i="13"/>
  <c r="E52" i="7"/>
  <c r="A51" i="10"/>
  <c r="BC35" i="11" l="1" a="1"/>
  <c r="BC35" i="11"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W51"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I52" i="13"/>
  <c r="AT112" i="10"/>
  <c r="AT91" i="10"/>
  <c r="AV223" i="10" a="1"/>
  <c r="AV223" i="10" s="1"/>
  <c r="AV75" i="10" a="1"/>
  <c r="AV75" i="10" s="1"/>
  <c r="AV241" i="10" a="1"/>
  <c r="AV241" i="10" s="1"/>
  <c r="AV93" i="10" a="1"/>
  <c r="AV93" i="10" s="1"/>
  <c r="AV111" i="10" a="1"/>
  <c r="AV111" i="10" s="1"/>
  <c r="AV205" i="10" a="1"/>
  <c r="AV205" i="10" s="1"/>
  <c r="BD35" i="11" l="1" a="1"/>
  <c r="BD35" i="11" s="1"/>
  <c r="B52" i="10"/>
  <c r="BC138" i="11" a="1"/>
  <c r="BC138" i="11" s="1"/>
  <c r="AT109" i="10"/>
  <c r="C51" i="10"/>
  <c r="AU115" i="10"/>
  <c r="AU96" i="10"/>
  <c r="AU114" i="10" s="1"/>
  <c r="AU95" i="10"/>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V96"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13"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BF52"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112" i="10"/>
  <c r="AX91" i="10"/>
  <c r="I56" i="13"/>
  <c r="A56" i="10"/>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F94" i="13" s="1"/>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3" i="13" l="1"/>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J276" i="10" s="1"/>
  <c r="I276" i="10"/>
  <c r="C82" i="13"/>
  <c r="C63" i="12" l="1"/>
  <c r="E82" i="13"/>
  <c r="F8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<sst xmlns="http://schemas.openxmlformats.org/spreadsheetml/2006/main" count="872" uniqueCount="249">
  <si>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</si>
  <si>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</si>
  <si>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</si>
  <si>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</si>
  <si>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</si>
  <si>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</si>
  <si>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</si>
  <si>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</si>
  <si>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</si>
  <si>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</si>
  <si>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</si>
  <si>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</si>
  <si>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</si>
  <si>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</si>
  <si>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</si>
  <si>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</si>
  <si>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</si>
  <si>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</si>
  <si>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</si>
  <si>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</si>
  <si>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</si>
  <si>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</si>
  <si>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</si>
  <si>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</si>
  <si>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</si>
  <si>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</si>
  <si>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</si>
  <si>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</si>
  <si>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</si>
  <si>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</si>
  <si>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</si>
  <si>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</si>
  <si>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</si>
  <si>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</si>
  <si>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</si>
  <si>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</si>
  <si>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</si>
  <si>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</si>
  <si>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</si>
  <si>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</si>
  <si>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</si>
  <si>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</si>
  <si>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</si>
  <si>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</si>
  <si>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</si>
  <si>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</si>
  <si>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</si>
  <si>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</si>
  <si>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</si>
  <si>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</si>
  <si>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</si>
  <si>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</si>
  <si>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</si>
  <si>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</si>
  <si>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</si>
  <si>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</si>
  <si>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</si>
  <si>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</si>
  <si>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</si>
  <si>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</si>
  <si>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</si>
  <si>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</si>
  <si>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</si>
  <si>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</si>
  <si>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</si>
  <si>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</si>
  <si>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</si>
  <si>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</si>
  <si>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</si>
  <si>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</si>
  <si>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</si>
  <si>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</si>
  <si>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</si>
  <si>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</si>
  <si>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</si>
  <si>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</si>
  <si>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</si>
  <si>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</si>
  <si>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</si>
  <si>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</si>
  <si>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</si>
  <si>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</si>
  <si>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</si>
  <si>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</si>
  <si>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</si>
  <si>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</si>
  <si>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</si>
  <si>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</si>
  <si>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</si>
  <si>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</si>
  <si>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</si>
  <si>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</si>
  <si>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</si>
  <si>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</si>
  <si>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</si>
  <si>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</si>
  <si>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</si>
  <si>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</si>
  <si>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</si>
  <si>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</si>
  <si>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</si>
  <si>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</si>
  <si>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</si>
  <si>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</si>
  <si>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</si>
  <si>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</si>
  <si>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</si>
  <si>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</si>
  <si>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</si>
  <si>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</si>
  <si>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</si>
  <si>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</si>
  <si>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</si>
  <si>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</si>
  <si>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</si>
  <si>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</si>
  <si>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</si>
  <si>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</si>
  <si>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</si>
  <si>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</si>
  <si>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</si>
  <si>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</si>
  <si>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</si>
  <si>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</si>
  <si>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</si>
  <si>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</si>
  <si>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</si>
  <si>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</si>
  <si>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</si>
  <si>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</si>
  <si>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</si>
  <si>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</si>
  <si>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</si>
  <si>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</si>
  <si>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</si>
  <si>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</si>
  <si>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</si>
  <si>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</si>
  <si>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</si>
  <si>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</si>
  <si>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</si>
  <si>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</si>
  <si>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</si>
  <si>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</si>
  <si>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</si>
  <si>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</si>
  <si>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</si>
  <si>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</si>
  <si>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</si>
  <si>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</si>
  <si>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</si>
  <si>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</si>
  <si>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</si>
  <si>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</si>
  <si>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</si>
  <si>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</si>
  <si>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</si>
  <si>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</si>
  <si>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</si>
  <si>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</si>
  <si>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</si>
  <si>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</si>
  <si>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Ideal Waiting List Size:</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</si>
  <si>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</si>
  <si>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</si>
  <si>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</si>
  <si>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</si>
  <si>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</si>
  <si>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</si>
  <si>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</si>
  <si>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</si>
  <si>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</si>
  <si>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</si>
  <si>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</si>
  <si>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</si>
  <si>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</si>
  <si>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</si>
  <si>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</si>
  <si>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</si>
  <si>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</si>
  <si>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</si>
  <si>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</si>
  <si>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</si>
  <si>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</si>
  <si>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</si>
  <si>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</si>
  <si>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</si>
  <si>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</si>
  <si>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</si>
  <si>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</si>
  <si>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</si>
  <si>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</si>
  <si>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</si>
  <si>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</si>
  <si>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</si>
  <si>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</si>
  <si>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</si>
  <si>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</si>
  <si>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</si>
  <si>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</si>
  <si>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</si>
  <si>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</si>
  <si>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</si>
  <si>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</si>
  <si>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</si>
  <si>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</si>
  <si>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</si>
  <si>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</si>
  <si>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Estimated additional capacity to clear backlog - all sessions (hours):</t>
  </si>
  <si>
    <t>Waiting List Summary</t>
  </si>
  <si>
    <t>Waiting List Summary Table</t>
  </si>
  <si>
    <t>From Capacity tab:</t>
  </si>
  <si>
    <t>Avg. per week (52 Weeks)</t>
  </si>
  <si>
    <t>By Week</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</si>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</sst>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6">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 fontId="2" fillId="0" borderId="0" xfId="0" applyNumberFormat="1" applyFont="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All Clusters,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167.35000000000002</c:v>
                </c:pt>
                <c:pt idx="1">
                  <c:v>167.35000000000002</c:v>
                </c:pt>
                <c:pt idx="2">
                  <c:v>167.35000000000002</c:v>
                </c:pt>
                <c:pt idx="3">
                  <c:v>167.35000000000002</c:v>
                </c:pt>
                <c:pt idx="4">
                  <c:v>167.35000000000002</c:v>
                </c:pt>
                <c:pt idx="5">
                  <c:v>167.35000000000002</c:v>
                </c:pt>
                <c:pt idx="6">
                  <c:v>167.35000000000002</c:v>
                </c:pt>
                <c:pt idx="7">
                  <c:v>167.35000000000002</c:v>
                </c:pt>
                <c:pt idx="8">
                  <c:v>167.35000000000002</c:v>
                </c:pt>
                <c:pt idx="9">
                  <c:v>167.35000000000002</c:v>
                </c:pt>
                <c:pt idx="10">
                  <c:v>167.35000000000002</c:v>
                </c:pt>
                <c:pt idx="11">
                  <c:v>167.35000000000002</c:v>
                </c:pt>
                <c:pt idx="12">
                  <c:v>167.35000000000002</c:v>
                </c:pt>
                <c:pt idx="13">
                  <c:v>167.35000000000002</c:v>
                </c:pt>
                <c:pt idx="14">
                  <c:v>167.35000000000002</c:v>
                </c:pt>
                <c:pt idx="15">
                  <c:v>167.35000000000002</c:v>
                </c:pt>
                <c:pt idx="16">
                  <c:v>167.35000000000002</c:v>
                </c:pt>
                <c:pt idx="17">
                  <c:v>167.35000000000002</c:v>
                </c:pt>
                <c:pt idx="18">
                  <c:v>167.35000000000002</c:v>
                </c:pt>
                <c:pt idx="19">
                  <c:v>167.35000000000002</c:v>
                </c:pt>
                <c:pt idx="20">
                  <c:v>167.35000000000002</c:v>
                </c:pt>
                <c:pt idx="21">
                  <c:v>167.35000000000002</c:v>
                </c:pt>
                <c:pt idx="22">
                  <c:v>167.35000000000002</c:v>
                </c:pt>
                <c:pt idx="23">
                  <c:v>167.35000000000002</c:v>
                </c:pt>
                <c:pt idx="24">
                  <c:v>167.35000000000002</c:v>
                </c:pt>
                <c:pt idx="25">
                  <c:v>167.35000000000002</c:v>
                </c:pt>
                <c:pt idx="26">
                  <c:v>167.35000000000002</c:v>
                </c:pt>
                <c:pt idx="27">
                  <c:v>167.35000000000002</c:v>
                </c:pt>
                <c:pt idx="28">
                  <c:v>167.35000000000002</c:v>
                </c:pt>
                <c:pt idx="29">
                  <c:v>167.35000000000002</c:v>
                </c:pt>
                <c:pt idx="30">
                  <c:v>167.35000000000002</c:v>
                </c:pt>
                <c:pt idx="31">
                  <c:v>167.35000000000002</c:v>
                </c:pt>
                <c:pt idx="32">
                  <c:v>167.35000000000002</c:v>
                </c:pt>
                <c:pt idx="33">
                  <c:v>167.35000000000002</c:v>
                </c:pt>
                <c:pt idx="34">
                  <c:v>167.35000000000002</c:v>
                </c:pt>
                <c:pt idx="35">
                  <c:v>167.35000000000002</c:v>
                </c:pt>
                <c:pt idx="36">
                  <c:v>167.35000000000002</c:v>
                </c:pt>
                <c:pt idx="37">
                  <c:v>167.35000000000002</c:v>
                </c:pt>
                <c:pt idx="38">
                  <c:v>167.35000000000002</c:v>
                </c:pt>
                <c:pt idx="39">
                  <c:v>167.35000000000002</c:v>
                </c:pt>
                <c:pt idx="40">
                  <c:v>167.35000000000002</c:v>
                </c:pt>
                <c:pt idx="41">
                  <c:v>167.35000000000002</c:v>
                </c:pt>
                <c:pt idx="42">
                  <c:v>167.35000000000002</c:v>
                </c:pt>
                <c:pt idx="43">
                  <c:v>167.35000000000002</c:v>
                </c:pt>
                <c:pt idx="44">
                  <c:v>167.35000000000002</c:v>
                </c:pt>
                <c:pt idx="45">
                  <c:v>167.35000000000002</c:v>
                </c:pt>
                <c:pt idx="46">
                  <c:v>167.35000000000002</c:v>
                </c:pt>
                <c:pt idx="47">
                  <c:v>167.35000000000002</c:v>
                </c:pt>
                <c:pt idx="48">
                  <c:v>167.35000000000002</c:v>
                </c:pt>
                <c:pt idx="49">
                  <c:v>167.35000000000002</c:v>
                </c:pt>
                <c:pt idx="50">
                  <c:v>167.35000000000002</c:v>
                </c:pt>
                <c:pt idx="51">
                  <c:v>167.35000000000002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37.499999999999972</c:v>
                </c:pt>
                <c:pt idx="1">
                  <c:v>37.499999999999972</c:v>
                </c:pt>
                <c:pt idx="2">
                  <c:v>37.499999999999972</c:v>
                </c:pt>
                <c:pt idx="3">
                  <c:v>37.499999999999972</c:v>
                </c:pt>
                <c:pt idx="4">
                  <c:v>37.499999999999972</c:v>
                </c:pt>
                <c:pt idx="5">
                  <c:v>37.499999999999972</c:v>
                </c:pt>
                <c:pt idx="6">
                  <c:v>37.499999999999972</c:v>
                </c:pt>
                <c:pt idx="7">
                  <c:v>37.499999999999972</c:v>
                </c:pt>
                <c:pt idx="8">
                  <c:v>37.499999999999972</c:v>
                </c:pt>
                <c:pt idx="9">
                  <c:v>37.499999999999972</c:v>
                </c:pt>
                <c:pt idx="10">
                  <c:v>37.499999999999972</c:v>
                </c:pt>
                <c:pt idx="11">
                  <c:v>37.499999999999972</c:v>
                </c:pt>
                <c:pt idx="12">
                  <c:v>37.499999999999972</c:v>
                </c:pt>
                <c:pt idx="13">
                  <c:v>37.499999999999972</c:v>
                </c:pt>
                <c:pt idx="14">
                  <c:v>37.499999999999972</c:v>
                </c:pt>
                <c:pt idx="15">
                  <c:v>37.499999999999972</c:v>
                </c:pt>
                <c:pt idx="16">
                  <c:v>37.499999999999972</c:v>
                </c:pt>
                <c:pt idx="17">
                  <c:v>37.499999999999972</c:v>
                </c:pt>
                <c:pt idx="18">
                  <c:v>37.499999999999972</c:v>
                </c:pt>
                <c:pt idx="19">
                  <c:v>37.499999999999972</c:v>
                </c:pt>
                <c:pt idx="20">
                  <c:v>37.499999999999972</c:v>
                </c:pt>
                <c:pt idx="21">
                  <c:v>37.499999999999972</c:v>
                </c:pt>
                <c:pt idx="22">
                  <c:v>37.499999999999972</c:v>
                </c:pt>
                <c:pt idx="23">
                  <c:v>37.499999999999972</c:v>
                </c:pt>
                <c:pt idx="24">
                  <c:v>37.499999999999972</c:v>
                </c:pt>
                <c:pt idx="25">
                  <c:v>37.499999999999972</c:v>
                </c:pt>
                <c:pt idx="26">
                  <c:v>37.499999999999972</c:v>
                </c:pt>
                <c:pt idx="27">
                  <c:v>37.499999999999972</c:v>
                </c:pt>
                <c:pt idx="28">
                  <c:v>37.499999999999972</c:v>
                </c:pt>
                <c:pt idx="29">
                  <c:v>37.499999999999972</c:v>
                </c:pt>
                <c:pt idx="30">
                  <c:v>37.499999999999972</c:v>
                </c:pt>
                <c:pt idx="31">
                  <c:v>37.499999999999972</c:v>
                </c:pt>
                <c:pt idx="32">
                  <c:v>37.499999999999972</c:v>
                </c:pt>
                <c:pt idx="33">
                  <c:v>37.499999999999972</c:v>
                </c:pt>
                <c:pt idx="34">
                  <c:v>37.499999999999972</c:v>
                </c:pt>
                <c:pt idx="35">
                  <c:v>37.499999999999972</c:v>
                </c:pt>
                <c:pt idx="36">
                  <c:v>37.499999999999972</c:v>
                </c:pt>
                <c:pt idx="37">
                  <c:v>37.499999999999972</c:v>
                </c:pt>
                <c:pt idx="38">
                  <c:v>37.499999999999972</c:v>
                </c:pt>
                <c:pt idx="39">
                  <c:v>37.499999999999972</c:v>
                </c:pt>
                <c:pt idx="40">
                  <c:v>37.499999999999972</c:v>
                </c:pt>
                <c:pt idx="41">
                  <c:v>37.499999999999972</c:v>
                </c:pt>
                <c:pt idx="42">
                  <c:v>37.499999999999972</c:v>
                </c:pt>
                <c:pt idx="43">
                  <c:v>37.499999999999972</c:v>
                </c:pt>
                <c:pt idx="44">
                  <c:v>37.499999999999972</c:v>
                </c:pt>
                <c:pt idx="45">
                  <c:v>37.499999999999972</c:v>
                </c:pt>
                <c:pt idx="46">
                  <c:v>37.499999999999972</c:v>
                </c:pt>
                <c:pt idx="47">
                  <c:v>37.499999999999972</c:v>
                </c:pt>
                <c:pt idx="48">
                  <c:v>37.499999999999972</c:v>
                </c:pt>
                <c:pt idx="49">
                  <c:v>37.499999999999972</c:v>
                </c:pt>
                <c:pt idx="50">
                  <c:v>37.499999999999972</c:v>
                </c:pt>
                <c:pt idx="51">
                  <c:v>37.499999999999972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1"/>
                <c:pt idx="0">
                  <c:v>40 Group Session</c:v>
                </c:pt>
              </c:strCache>
            </c:strRef>
          </c:cat>
          <c:val>
            <c:numRef>
              <c:f>'Required Capacity (Hide)'!$F$63:$F$77</c:f>
              <c:numCache>
                <c:formatCode>General</c:formatCode>
                <c:ptCount val="1"/>
                <c:pt idx="0">
                  <c:v>21.000000000000004</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1"/>
                <c:pt idx="0">
                  <c:v>40 Group Session</c:v>
                </c:pt>
              </c:strCache>
            </c:strRef>
          </c:cat>
          <c:val>
            <c:numRef>
              <c:f>'Required Capacity (Hide)'!$G$63:$G$77</c:f>
              <c:numCache>
                <c:formatCode>General</c:formatCode>
                <c:ptCount val="1"/>
                <c:pt idx="0">
                  <c:v>24.599999999999948</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1"/>
                <c:pt idx="0">
                  <c:v>60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1"/>
                <c:pt idx="0">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Ideal</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Ideal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18.669642857142858</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167.34999999999997</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37.516666666666652</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180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3174.7500000000005</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650.24999999999955</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17</xdr:col>
      <xdr:colOff>441325</xdr:colOff>
      <xdr:row>1</xdr:row>
      <xdr:rowOff>160336</xdr:rowOff>
    </xdr:from>
    <xdr:to>
      <xdr:col>31</xdr:col>
      <xdr:colOff>1219200</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450850</xdr:colOff>
      <xdr:row>1</xdr:row>
      <xdr:rowOff>165100</xdr:rowOff>
    </xdr:from>
    <xdr:to>
      <xdr:col>31</xdr:col>
      <xdr:colOff>1219200</xdr:colOff>
      <xdr:row>24</xdr:row>
      <xdr:rowOff>127000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196850</xdr:colOff>
      <xdr:row>41</xdr:row>
      <xdr:rowOff>257174</xdr:rowOff>
    </xdr:from>
    <xdr:to>
      <xdr:col>31</xdr:col>
      <xdr:colOff>1901826</xdr:colOff>
      <xdr:row>64</xdr:row>
      <xdr:rowOff>171449</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190500</xdr:colOff>
      <xdr:row>41</xdr:row>
      <xdr:rowOff>193674</xdr:rowOff>
    </xdr:from>
    <xdr:to>
      <xdr:col>30</xdr:col>
      <xdr:colOff>520700</xdr:colOff>
      <xdr:row>65</xdr:row>
      <xdr:rowOff>101599</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457200</xdr:colOff>
      <xdr:row>1</xdr:row>
      <xdr:rowOff>158750</xdr:rowOff>
    </xdr:from>
    <xdr:to>
      <xdr:col>31</xdr:col>
      <xdr:colOff>1257300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B1" workbookViewId="0">
      <selection activeCell="T2" sqref="T2:T17"/>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164</v>
      </c>
      <c r="Z1" t="s">
        <v>183</v>
      </c>
      <c r="AB1" t="s">
        <v>190</v>
      </c>
      <c r="AD1" t="s">
        <v>197</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184</v>
      </c>
      <c r="AB2" t="s">
        <v>91</v>
      </c>
      <c r="AD2" t="s">
        <v>198</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179</v>
      </c>
      <c r="Z3" t="s">
        <v>100</v>
      </c>
      <c r="AB3" t="s">
        <v>134</v>
      </c>
      <c r="AD3" t="s">
        <v>199</v>
      </c>
    </row>
    <row r="4" spans="1:30" x14ac:dyDescent="0.35">
      <c r="B4" t="str">
        <f>Setup!A22</f>
        <v>8 Group Session</v>
      </c>
      <c r="D4">
        <v>3</v>
      </c>
      <c r="F4" t="s">
        <v>60</v>
      </c>
      <c r="H4" t="s">
        <v>75</v>
      </c>
      <c r="I4">
        <v>0.75</v>
      </c>
      <c r="K4" t="s">
        <v>78</v>
      </c>
      <c r="L4">
        <v>2</v>
      </c>
      <c r="T4" t="str">
        <f>Setup!A21</f>
        <v>40 Group Session</v>
      </c>
      <c r="X4" s="76" t="s">
        <v>165</v>
      </c>
    </row>
    <row r="5" spans="1:30" x14ac:dyDescent="0.35">
      <c r="B5" t="str">
        <f>Setup!A23</f>
        <v>20 Individual</v>
      </c>
      <c r="D5">
        <v>4</v>
      </c>
      <c r="H5" t="s">
        <v>76</v>
      </c>
      <c r="I5">
        <v>0.8</v>
      </c>
      <c r="K5" t="s">
        <v>79</v>
      </c>
      <c r="L5">
        <v>1</v>
      </c>
      <c r="T5" t="str">
        <f>Setup!A22</f>
        <v>8 Group Session</v>
      </c>
      <c r="X5" s="76" t="s">
        <v>166</v>
      </c>
    </row>
    <row r="6" spans="1:30" x14ac:dyDescent="0.35">
      <c r="B6" t="str">
        <f>Setup!A24</f>
        <v>40 Individual</v>
      </c>
      <c r="D6">
        <v>5</v>
      </c>
      <c r="K6" t="s">
        <v>80</v>
      </c>
      <c r="L6">
        <v>0.5</v>
      </c>
      <c r="T6" t="str">
        <f>Setup!A23</f>
        <v>20 Individual</v>
      </c>
      <c r="X6" s="76" t="s">
        <v>167</v>
      </c>
    </row>
    <row r="7" spans="1:30" x14ac:dyDescent="0.35">
      <c r="B7" t="str">
        <f>Setup!A25</f>
        <v>Caseload 6</v>
      </c>
      <c r="D7">
        <v>6</v>
      </c>
      <c r="K7" t="s">
        <v>81</v>
      </c>
      <c r="L7">
        <v>0.25</v>
      </c>
      <c r="T7" t="str">
        <f>Setup!A24</f>
        <v>40 Individual</v>
      </c>
      <c r="X7" s="76" t="s">
        <v>168</v>
      </c>
    </row>
    <row r="8" spans="1:30" x14ac:dyDescent="0.35">
      <c r="B8" t="str">
        <f>Setup!A26</f>
        <v>Caseload 7</v>
      </c>
      <c r="D8">
        <v>7</v>
      </c>
      <c r="K8" t="s">
        <v>82</v>
      </c>
      <c r="L8">
        <v>3.7999999999999999E-2</v>
      </c>
      <c r="T8" t="str">
        <f>Setup!A25</f>
        <v>Caseload 6</v>
      </c>
      <c r="X8" s="76" t="s">
        <v>169</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C6" sqref="C6"/>
    </sheetView>
  </sheetViews>
  <sheetFormatPr defaultRowHeight="14.5" x14ac:dyDescent="0.35"/>
  <cols>
    <col min="1" max="1" width="15" bestFit="1" customWidth="1"/>
    <col min="2" max="2" width="15.6328125" customWidth="1"/>
    <col min="3" max="3" width="84.26953125" bestFit="1" customWidth="1"/>
  </cols>
  <sheetData>
    <row r="1" spans="1:3" x14ac:dyDescent="0.35">
      <c r="A1" s="173" t="s">
        <v>232</v>
      </c>
      <c r="B1" s="173" t="s">
        <v>233</v>
      </c>
      <c r="C1" s="173" t="s">
        <v>234</v>
      </c>
    </row>
    <row r="2" spans="1:3" ht="58" x14ac:dyDescent="0.35">
      <c r="A2" s="171" t="s">
        <v>218</v>
      </c>
      <c r="B2" s="171" t="s">
        <v>235</v>
      </c>
      <c r="C2" s="172" t="s">
        <v>236</v>
      </c>
    </row>
    <row r="3" spans="1:3" ht="43.5" x14ac:dyDescent="0.35">
      <c r="A3" s="171" t="s">
        <v>237</v>
      </c>
      <c r="B3" s="171" t="s">
        <v>238</v>
      </c>
      <c r="C3" s="172" t="s">
        <v>239</v>
      </c>
    </row>
    <row r="4" spans="1:3" x14ac:dyDescent="0.35">
      <c r="A4" s="171" t="s">
        <v>240</v>
      </c>
      <c r="B4" s="171" t="s">
        <v>238</v>
      </c>
      <c r="C4" s="171" t="s">
        <v>241</v>
      </c>
    </row>
    <row r="5" spans="1:3" ht="29" x14ac:dyDescent="0.35">
      <c r="A5" s="171" t="s">
        <v>242</v>
      </c>
      <c r="B5" s="171" t="s">
        <v>235</v>
      </c>
      <c r="C5" s="172" t="s">
        <v>246</v>
      </c>
    </row>
    <row r="6" spans="1:3" x14ac:dyDescent="0.35">
      <c r="A6" s="171"/>
      <c r="B6" s="171"/>
      <c r="C6" s="171"/>
    </row>
    <row r="7" spans="1:3" x14ac:dyDescent="0.35">
      <c r="A7" s="171"/>
      <c r="B7" s="171"/>
      <c r="C7" s="171"/>
    </row>
    <row r="8" spans="1:3" x14ac:dyDescent="0.35">
      <c r="A8" s="171"/>
      <c r="B8" s="171"/>
      <c r="C8" s="171"/>
    </row>
    <row r="9" spans="1:3" x14ac:dyDescent="0.35">
      <c r="A9" s="171"/>
      <c r="B9" s="171"/>
      <c r="C9" s="171"/>
    </row>
    <row r="10" spans="1:3" x14ac:dyDescent="0.35">
      <c r="A10" s="171"/>
      <c r="B10" s="171"/>
      <c r="C10" s="171"/>
    </row>
    <row r="11" spans="1:3" x14ac:dyDescent="0.35">
      <c r="A11" s="171"/>
      <c r="B11" s="171"/>
      <c r="C11" s="171"/>
    </row>
    <row r="12" spans="1:3" x14ac:dyDescent="0.35">
      <c r="A12" s="171"/>
      <c r="B12" s="171"/>
      <c r="C12" s="171"/>
    </row>
    <row r="13" spans="1:3" x14ac:dyDescent="0.35">
      <c r="A13" s="171"/>
      <c r="B13" s="171"/>
      <c r="C13" s="171"/>
    </row>
    <row r="14" spans="1:3" x14ac:dyDescent="0.35">
      <c r="A14" s="171"/>
      <c r="B14" s="171"/>
      <c r="C14" s="171"/>
    </row>
    <row r="15" spans="1:3" x14ac:dyDescent="0.35">
      <c r="A15" s="171"/>
      <c r="B15" s="171"/>
      <c r="C15" s="171"/>
    </row>
    <row r="16" spans="1:3" x14ac:dyDescent="0.35">
      <c r="A16" s="171"/>
      <c r="B16" s="171"/>
      <c r="C16" s="171"/>
    </row>
    <row r="17" spans="1:3" x14ac:dyDescent="0.35">
      <c r="A17" s="171"/>
      <c r="B17" s="171"/>
      <c r="C17" s="171"/>
    </row>
    <row r="18" spans="1:3" x14ac:dyDescent="0.35">
      <c r="A18" s="171"/>
      <c r="B18" s="171"/>
      <c r="C18" s="171"/>
    </row>
    <row r="19" spans="1:3" x14ac:dyDescent="0.35">
      <c r="A19" s="171"/>
      <c r="B19" s="171"/>
      <c r="C19" s="171"/>
    </row>
    <row r="20" spans="1:3" x14ac:dyDescent="0.35">
      <c r="A20" s="171"/>
      <c r="B20" s="171"/>
      <c r="C20" s="171"/>
    </row>
    <row r="21" spans="1:3" x14ac:dyDescent="0.35">
      <c r="A21" s="171"/>
      <c r="B21" s="171"/>
      <c r="C21" s="171"/>
    </row>
    <row r="22" spans="1:3" x14ac:dyDescent="0.35">
      <c r="A22" s="171"/>
      <c r="B22" s="171"/>
      <c r="C22" s="171"/>
    </row>
    <row r="23" spans="1:3" x14ac:dyDescent="0.35">
      <c r="A23" s="171"/>
      <c r="B23" s="171"/>
      <c r="C23" s="171"/>
    </row>
    <row r="24" spans="1:3" x14ac:dyDescent="0.35">
      <c r="A24" s="171"/>
      <c r="B24" s="171"/>
      <c r="C24" s="171"/>
    </row>
    <row r="25" spans="1:3" x14ac:dyDescent="0.35">
      <c r="A25" s="171"/>
      <c r="B25" s="171"/>
      <c r="C25" s="171"/>
    </row>
    <row r="26" spans="1:3" x14ac:dyDescent="0.35">
      <c r="A26" s="171"/>
      <c r="B26" s="171"/>
      <c r="C26" s="171"/>
    </row>
    <row r="27" spans="1:3" x14ac:dyDescent="0.35">
      <c r="A27" s="171"/>
      <c r="B27" s="171"/>
      <c r="C27" s="171"/>
    </row>
    <row r="28" spans="1:3" x14ac:dyDescent="0.35">
      <c r="A28" s="171"/>
      <c r="B28" s="171"/>
      <c r="C28" s="171"/>
    </row>
    <row r="29" spans="1:3" x14ac:dyDescent="0.35">
      <c r="A29" s="171"/>
      <c r="B29" s="171"/>
      <c r="C29" s="171"/>
    </row>
    <row r="30" spans="1:3" x14ac:dyDescent="0.35">
      <c r="A30" s="171"/>
      <c r="B30" s="171"/>
      <c r="C30" s="171"/>
    </row>
    <row r="31" spans="1:3" x14ac:dyDescent="0.35">
      <c r="A31" s="171"/>
      <c r="B31" s="171"/>
      <c r="C31" s="171"/>
    </row>
    <row r="32" spans="1:3" x14ac:dyDescent="0.35">
      <c r="A32" s="171"/>
      <c r="B32" s="171"/>
      <c r="C32" s="171"/>
    </row>
    <row r="33" spans="1:3" x14ac:dyDescent="0.35">
      <c r="A33" s="171"/>
      <c r="B33" s="171"/>
      <c r="C33" s="171"/>
    </row>
    <row r="34" spans="1:3" x14ac:dyDescent="0.35">
      <c r="A34" s="171"/>
      <c r="B34" s="171"/>
      <c r="C34" s="171"/>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8" t="str">
        <f>"Demand and capacity analysis notes for "&amp;Setup!B5</f>
        <v>Demand and capacity analysis notes for Test Organisation</v>
      </c>
      <c r="C2" s="178"/>
      <c r="D2" s="178"/>
      <c r="E2" s="178"/>
      <c r="F2" s="178"/>
      <c r="G2" s="178"/>
      <c r="H2" s="178"/>
      <c r="I2" s="178"/>
      <c r="J2" s="178"/>
      <c r="K2" s="178"/>
      <c r="L2" s="178"/>
      <c r="M2" s="178"/>
      <c r="N2" s="178"/>
      <c r="O2" s="178"/>
      <c r="P2" s="178"/>
      <c r="Q2" s="178"/>
      <c r="R2" s="178"/>
      <c r="S2" s="178"/>
      <c r="T2" s="178"/>
      <c r="U2" s="178"/>
    </row>
    <row r="3" spans="2:21" ht="15" thickBot="1" x14ac:dyDescent="0.4">
      <c r="B3" s="174" t="s">
        <v>244</v>
      </c>
    </row>
    <row r="4" spans="2:21" ht="15" thickBot="1" x14ac:dyDescent="0.4">
      <c r="B4" s="175"/>
      <c r="C4" s="176"/>
      <c r="D4" s="176"/>
      <c r="E4" s="176"/>
      <c r="F4" s="176"/>
      <c r="G4" s="176"/>
      <c r="H4" s="176"/>
      <c r="I4" s="176"/>
      <c r="J4" s="176"/>
      <c r="K4" s="176"/>
      <c r="L4" s="176"/>
      <c r="M4" s="176"/>
      <c r="N4" s="176"/>
      <c r="O4" s="176"/>
      <c r="P4" s="176"/>
      <c r="Q4" s="176"/>
      <c r="R4" s="176"/>
      <c r="S4" s="176"/>
      <c r="T4" s="176"/>
      <c r="U4" s="177"/>
    </row>
    <row r="5" spans="2:21" x14ac:dyDescent="0.35">
      <c r="B5" s="179"/>
      <c r="C5" s="179"/>
      <c r="D5" s="179"/>
      <c r="E5" s="179"/>
      <c r="F5" s="179"/>
      <c r="G5" s="179"/>
      <c r="H5" s="179"/>
      <c r="I5" s="179"/>
      <c r="J5" s="179"/>
      <c r="K5" s="179"/>
      <c r="L5" s="179"/>
      <c r="M5" s="179"/>
      <c r="N5" s="179"/>
      <c r="O5" s="179"/>
      <c r="P5" s="179"/>
      <c r="Q5" s="179"/>
      <c r="R5" s="179"/>
      <c r="S5" s="179"/>
      <c r="T5" s="179"/>
      <c r="U5" s="179"/>
    </row>
    <row r="6" spans="2:21" x14ac:dyDescent="0.35">
      <c r="B6" s="180"/>
      <c r="C6" s="180"/>
      <c r="D6" s="180"/>
      <c r="E6" s="180"/>
      <c r="F6" s="180"/>
      <c r="G6" s="180"/>
      <c r="H6" s="180"/>
      <c r="I6" s="180"/>
      <c r="J6" s="180"/>
      <c r="K6" s="180"/>
      <c r="L6" s="180"/>
      <c r="M6" s="180"/>
      <c r="N6" s="180"/>
      <c r="O6" s="180"/>
      <c r="P6" s="180"/>
      <c r="Q6" s="180"/>
      <c r="R6" s="180"/>
      <c r="S6" s="180"/>
      <c r="T6" s="180"/>
      <c r="U6" s="180"/>
    </row>
    <row r="7" spans="2:21" x14ac:dyDescent="0.35">
      <c r="B7" s="180"/>
      <c r="C7" s="180"/>
      <c r="D7" s="180"/>
      <c r="E7" s="180"/>
      <c r="F7" s="180"/>
      <c r="G7" s="180"/>
      <c r="H7" s="180"/>
      <c r="I7" s="180"/>
      <c r="J7" s="180"/>
      <c r="K7" s="180"/>
      <c r="L7" s="180"/>
      <c r="M7" s="180"/>
      <c r="N7" s="180"/>
      <c r="O7" s="180"/>
      <c r="P7" s="180"/>
      <c r="Q7" s="180"/>
      <c r="R7" s="180"/>
      <c r="S7" s="180"/>
      <c r="T7" s="180"/>
      <c r="U7" s="180"/>
    </row>
    <row r="8" spans="2:21" x14ac:dyDescent="0.35">
      <c r="B8" s="180"/>
      <c r="C8" s="180"/>
      <c r="D8" s="180"/>
      <c r="E8" s="180"/>
      <c r="F8" s="180"/>
      <c r="G8" s="180"/>
      <c r="H8" s="180"/>
      <c r="I8" s="180"/>
      <c r="J8" s="180"/>
      <c r="K8" s="180"/>
      <c r="L8" s="180"/>
      <c r="M8" s="180"/>
      <c r="N8" s="180"/>
      <c r="O8" s="180"/>
      <c r="P8" s="180"/>
      <c r="Q8" s="180"/>
      <c r="R8" s="180"/>
      <c r="S8" s="180"/>
      <c r="T8" s="180"/>
      <c r="U8" s="180"/>
    </row>
    <row r="9" spans="2:21" x14ac:dyDescent="0.35">
      <c r="B9" s="180"/>
      <c r="C9" s="180"/>
      <c r="D9" s="180"/>
      <c r="E9" s="180"/>
      <c r="F9" s="180"/>
      <c r="G9" s="180"/>
      <c r="H9" s="180"/>
      <c r="I9" s="180"/>
      <c r="J9" s="180"/>
      <c r="K9" s="180"/>
      <c r="L9" s="180"/>
      <c r="M9" s="180"/>
      <c r="N9" s="180"/>
      <c r="O9" s="180"/>
      <c r="P9" s="180"/>
      <c r="Q9" s="180"/>
      <c r="R9" s="180"/>
      <c r="S9" s="180"/>
      <c r="T9" s="180"/>
      <c r="U9" s="180"/>
    </row>
    <row r="10" spans="2:21" x14ac:dyDescent="0.35">
      <c r="B10" s="180"/>
      <c r="C10" s="180"/>
      <c r="D10" s="180"/>
      <c r="E10" s="180"/>
      <c r="F10" s="180"/>
      <c r="G10" s="180"/>
      <c r="H10" s="180"/>
      <c r="I10" s="180"/>
      <c r="J10" s="180"/>
      <c r="K10" s="180"/>
      <c r="L10" s="180"/>
      <c r="M10" s="180"/>
      <c r="N10" s="180"/>
      <c r="O10" s="180"/>
      <c r="P10" s="180"/>
      <c r="Q10" s="180"/>
      <c r="R10" s="180"/>
      <c r="S10" s="180"/>
      <c r="T10" s="180"/>
      <c r="U10" s="180"/>
    </row>
    <row r="11" spans="2:21" x14ac:dyDescent="0.35">
      <c r="B11" s="180"/>
      <c r="C11" s="180"/>
      <c r="D11" s="180"/>
      <c r="E11" s="180"/>
      <c r="F11" s="180"/>
      <c r="G11" s="180"/>
      <c r="H11" s="180"/>
      <c r="I11" s="180"/>
      <c r="J11" s="180"/>
      <c r="K11" s="180"/>
      <c r="L11" s="180"/>
      <c r="M11" s="180"/>
      <c r="N11" s="180"/>
      <c r="O11" s="180"/>
      <c r="P11" s="180"/>
      <c r="Q11" s="180"/>
      <c r="R11" s="180"/>
      <c r="S11" s="180"/>
      <c r="T11" s="180"/>
      <c r="U11" s="180"/>
    </row>
    <row r="12" spans="2:21" x14ac:dyDescent="0.35">
      <c r="B12" s="180"/>
      <c r="C12" s="180"/>
      <c r="D12" s="180"/>
      <c r="E12" s="180"/>
      <c r="F12" s="180"/>
      <c r="G12" s="180"/>
      <c r="H12" s="180"/>
      <c r="I12" s="180"/>
      <c r="J12" s="180"/>
      <c r="K12" s="180"/>
      <c r="L12" s="180"/>
      <c r="M12" s="180"/>
      <c r="N12" s="180"/>
      <c r="O12" s="180"/>
      <c r="P12" s="180"/>
      <c r="Q12" s="180"/>
      <c r="R12" s="180"/>
      <c r="S12" s="180"/>
      <c r="T12" s="180"/>
      <c r="U12" s="180"/>
    </row>
    <row r="13" spans="2:21" x14ac:dyDescent="0.35">
      <c r="B13" s="180"/>
      <c r="C13" s="180"/>
      <c r="D13" s="180"/>
      <c r="E13" s="180"/>
      <c r="F13" s="180"/>
      <c r="G13" s="180"/>
      <c r="H13" s="180"/>
      <c r="I13" s="180"/>
      <c r="J13" s="180"/>
      <c r="K13" s="180"/>
      <c r="L13" s="180"/>
      <c r="M13" s="180"/>
      <c r="N13" s="180"/>
      <c r="O13" s="180"/>
      <c r="P13" s="180"/>
      <c r="Q13" s="180"/>
      <c r="R13" s="180"/>
      <c r="S13" s="180"/>
      <c r="T13" s="180"/>
      <c r="U13" s="180"/>
    </row>
    <row r="14" spans="2:21" x14ac:dyDescent="0.35">
      <c r="B14" s="180"/>
      <c r="C14" s="180"/>
      <c r="D14" s="180"/>
      <c r="E14" s="180"/>
      <c r="F14" s="180"/>
      <c r="G14" s="180"/>
      <c r="H14" s="180"/>
      <c r="I14" s="180"/>
      <c r="J14" s="180"/>
      <c r="K14" s="180"/>
      <c r="L14" s="180"/>
      <c r="M14" s="180"/>
      <c r="N14" s="180"/>
      <c r="O14" s="180"/>
      <c r="P14" s="180"/>
      <c r="Q14" s="180"/>
      <c r="R14" s="180"/>
      <c r="S14" s="180"/>
      <c r="T14" s="180"/>
      <c r="U14" s="180"/>
    </row>
    <row r="15" spans="2:21" x14ac:dyDescent="0.35">
      <c r="B15" s="180"/>
      <c r="C15" s="180"/>
      <c r="D15" s="180"/>
      <c r="E15" s="180"/>
      <c r="F15" s="180"/>
      <c r="G15" s="180"/>
      <c r="H15" s="180"/>
      <c r="I15" s="180"/>
      <c r="J15" s="180"/>
      <c r="K15" s="180"/>
      <c r="L15" s="180"/>
      <c r="M15" s="180"/>
      <c r="N15" s="180"/>
      <c r="O15" s="180"/>
      <c r="P15" s="180"/>
      <c r="Q15" s="180"/>
      <c r="R15" s="180"/>
      <c r="S15" s="180"/>
      <c r="T15" s="180"/>
      <c r="U15" s="180"/>
    </row>
    <row r="16" spans="2:21" x14ac:dyDescent="0.35">
      <c r="B16" s="180"/>
      <c r="C16" s="180"/>
      <c r="D16" s="180"/>
      <c r="E16" s="180"/>
      <c r="F16" s="180"/>
      <c r="G16" s="180"/>
      <c r="H16" s="180"/>
      <c r="I16" s="180"/>
      <c r="J16" s="180"/>
      <c r="K16" s="180"/>
      <c r="L16" s="180"/>
      <c r="M16" s="180"/>
      <c r="N16" s="180"/>
      <c r="O16" s="180"/>
      <c r="P16" s="180"/>
      <c r="Q16" s="180"/>
      <c r="R16" s="180"/>
      <c r="S16" s="180"/>
      <c r="T16" s="180"/>
      <c r="U16" s="180"/>
    </row>
    <row r="17" spans="2:21" x14ac:dyDescent="0.35">
      <c r="B17" s="180"/>
      <c r="C17" s="180"/>
      <c r="D17" s="180"/>
      <c r="E17" s="180"/>
      <c r="F17" s="180"/>
      <c r="G17" s="180"/>
      <c r="H17" s="180"/>
      <c r="I17" s="180"/>
      <c r="J17" s="180"/>
      <c r="K17" s="180"/>
      <c r="L17" s="180"/>
      <c r="M17" s="180"/>
      <c r="N17" s="180"/>
      <c r="O17" s="180"/>
      <c r="P17" s="180"/>
      <c r="Q17" s="180"/>
      <c r="R17" s="180"/>
      <c r="S17" s="180"/>
      <c r="T17" s="180"/>
      <c r="U17" s="180"/>
    </row>
    <row r="18" spans="2:21" x14ac:dyDescent="0.35">
      <c r="B18" s="180"/>
      <c r="C18" s="180"/>
      <c r="D18" s="180"/>
      <c r="E18" s="180"/>
      <c r="F18" s="180"/>
      <c r="G18" s="180"/>
      <c r="H18" s="180"/>
      <c r="I18" s="180"/>
      <c r="J18" s="180"/>
      <c r="K18" s="180"/>
      <c r="L18" s="180"/>
      <c r="M18" s="180"/>
      <c r="N18" s="180"/>
      <c r="O18" s="180"/>
      <c r="P18" s="180"/>
      <c r="Q18" s="180"/>
      <c r="R18" s="180"/>
      <c r="S18" s="180"/>
      <c r="T18" s="180"/>
      <c r="U18" s="180"/>
    </row>
    <row r="19" spans="2:21" x14ac:dyDescent="0.35">
      <c r="B19" s="180"/>
      <c r="C19" s="180"/>
      <c r="D19" s="180"/>
      <c r="E19" s="180"/>
      <c r="F19" s="180"/>
      <c r="G19" s="180"/>
      <c r="H19" s="180"/>
      <c r="I19" s="180"/>
      <c r="J19" s="180"/>
      <c r="K19" s="180"/>
      <c r="L19" s="180"/>
      <c r="M19" s="180"/>
      <c r="N19" s="180"/>
      <c r="O19" s="180"/>
      <c r="P19" s="180"/>
      <c r="Q19" s="180"/>
      <c r="R19" s="180"/>
      <c r="S19" s="180"/>
      <c r="T19" s="180"/>
      <c r="U19" s="180"/>
    </row>
    <row r="20" spans="2:21" x14ac:dyDescent="0.35">
      <c r="B20" s="180"/>
      <c r="C20" s="180"/>
      <c r="D20" s="180"/>
      <c r="E20" s="180"/>
      <c r="F20" s="180"/>
      <c r="G20" s="180"/>
      <c r="H20" s="180"/>
      <c r="I20" s="180"/>
      <c r="J20" s="180"/>
      <c r="K20" s="180"/>
      <c r="L20" s="180"/>
      <c r="M20" s="180"/>
      <c r="N20" s="180"/>
      <c r="O20" s="180"/>
      <c r="P20" s="180"/>
      <c r="Q20" s="180"/>
      <c r="R20" s="180"/>
      <c r="S20" s="180"/>
      <c r="T20" s="180"/>
      <c r="U20" s="180"/>
    </row>
    <row r="21" spans="2:21" x14ac:dyDescent="0.35">
      <c r="B21" s="180"/>
      <c r="C21" s="180"/>
      <c r="D21" s="180"/>
      <c r="E21" s="180"/>
      <c r="F21" s="180"/>
      <c r="G21" s="180"/>
      <c r="H21" s="180"/>
      <c r="I21" s="180"/>
      <c r="J21" s="180"/>
      <c r="K21" s="180"/>
      <c r="L21" s="180"/>
      <c r="M21" s="180"/>
      <c r="N21" s="180"/>
      <c r="O21" s="180"/>
      <c r="P21" s="180"/>
      <c r="Q21" s="180"/>
      <c r="R21" s="180"/>
      <c r="S21" s="180"/>
      <c r="T21" s="180"/>
      <c r="U21" s="180"/>
    </row>
    <row r="22" spans="2:21" x14ac:dyDescent="0.35">
      <c r="B22" s="180"/>
      <c r="C22" s="180"/>
      <c r="D22" s="180"/>
      <c r="E22" s="180"/>
      <c r="F22" s="180"/>
      <c r="G22" s="180"/>
      <c r="H22" s="180"/>
      <c r="I22" s="180"/>
      <c r="J22" s="180"/>
      <c r="K22" s="180"/>
      <c r="L22" s="180"/>
      <c r="M22" s="180"/>
      <c r="N22" s="180"/>
      <c r="O22" s="180"/>
      <c r="P22" s="180"/>
      <c r="Q22" s="180"/>
      <c r="R22" s="180"/>
      <c r="S22" s="180"/>
      <c r="T22" s="180"/>
      <c r="U22" s="180"/>
    </row>
    <row r="23" spans="2:21" x14ac:dyDescent="0.35">
      <c r="B23" s="180"/>
      <c r="C23" s="180"/>
      <c r="D23" s="180"/>
      <c r="E23" s="180"/>
      <c r="F23" s="180"/>
      <c r="G23" s="180"/>
      <c r="H23" s="180"/>
      <c r="I23" s="180"/>
      <c r="J23" s="180"/>
      <c r="K23" s="180"/>
      <c r="L23" s="180"/>
      <c r="M23" s="180"/>
      <c r="N23" s="180"/>
      <c r="O23" s="180"/>
      <c r="P23" s="180"/>
      <c r="Q23" s="180"/>
      <c r="R23" s="180"/>
      <c r="S23" s="180"/>
      <c r="T23" s="180"/>
      <c r="U23" s="180"/>
    </row>
    <row r="24" spans="2:21" x14ac:dyDescent="0.35">
      <c r="B24" s="180"/>
      <c r="C24" s="180"/>
      <c r="D24" s="180"/>
      <c r="E24" s="180"/>
      <c r="F24" s="180"/>
      <c r="G24" s="180"/>
      <c r="H24" s="180"/>
      <c r="I24" s="180"/>
      <c r="J24" s="180"/>
      <c r="K24" s="180"/>
      <c r="L24" s="180"/>
      <c r="M24" s="180"/>
      <c r="N24" s="180"/>
      <c r="O24" s="180"/>
      <c r="P24" s="180"/>
      <c r="Q24" s="180"/>
      <c r="R24" s="180"/>
      <c r="S24" s="180"/>
      <c r="T24" s="180"/>
      <c r="U24" s="180"/>
    </row>
    <row r="25" spans="2:21" x14ac:dyDescent="0.35">
      <c r="B25" s="180"/>
      <c r="C25" s="180"/>
      <c r="D25" s="180"/>
      <c r="E25" s="180"/>
      <c r="F25" s="180"/>
      <c r="G25" s="180"/>
      <c r="H25" s="180"/>
      <c r="I25" s="180"/>
      <c r="J25" s="180"/>
      <c r="K25" s="180"/>
      <c r="L25" s="180"/>
      <c r="M25" s="180"/>
      <c r="N25" s="180"/>
      <c r="O25" s="180"/>
      <c r="P25" s="180"/>
      <c r="Q25" s="180"/>
      <c r="R25" s="180"/>
      <c r="S25" s="180"/>
      <c r="T25" s="180"/>
      <c r="U25" s="180"/>
    </row>
    <row r="26" spans="2:21" x14ac:dyDescent="0.35">
      <c r="B26" s="180"/>
      <c r="C26" s="180"/>
      <c r="D26" s="180"/>
      <c r="E26" s="180"/>
      <c r="F26" s="180"/>
      <c r="G26" s="180"/>
      <c r="H26" s="180"/>
      <c r="I26" s="180"/>
      <c r="J26" s="180"/>
      <c r="K26" s="180"/>
      <c r="L26" s="180"/>
      <c r="M26" s="180"/>
      <c r="N26" s="180"/>
      <c r="O26" s="180"/>
      <c r="P26" s="180"/>
      <c r="Q26" s="180"/>
      <c r="R26" s="180"/>
      <c r="S26" s="180"/>
      <c r="T26" s="180"/>
      <c r="U26" s="180"/>
    </row>
    <row r="27" spans="2:21" x14ac:dyDescent="0.35">
      <c r="B27" s="180"/>
      <c r="C27" s="180"/>
      <c r="D27" s="180"/>
      <c r="E27" s="180"/>
      <c r="F27" s="180"/>
      <c r="G27" s="180"/>
      <c r="H27" s="180"/>
      <c r="I27" s="180"/>
      <c r="J27" s="180"/>
      <c r="K27" s="180"/>
      <c r="L27" s="180"/>
      <c r="M27" s="180"/>
      <c r="N27" s="180"/>
      <c r="O27" s="180"/>
      <c r="P27" s="180"/>
      <c r="Q27" s="180"/>
      <c r="R27" s="180"/>
      <c r="S27" s="180"/>
      <c r="T27" s="180"/>
      <c r="U27" s="180"/>
    </row>
    <row r="28" spans="2:21" x14ac:dyDescent="0.35">
      <c r="B28" s="180"/>
      <c r="C28" s="180"/>
      <c r="D28" s="180"/>
      <c r="E28" s="180"/>
      <c r="F28" s="180"/>
      <c r="G28" s="180"/>
      <c r="H28" s="180"/>
      <c r="I28" s="180"/>
      <c r="J28" s="180"/>
      <c r="K28" s="180"/>
      <c r="L28" s="180"/>
      <c r="M28" s="180"/>
      <c r="N28" s="180"/>
      <c r="O28" s="180"/>
      <c r="P28" s="180"/>
      <c r="Q28" s="180"/>
      <c r="R28" s="180"/>
      <c r="S28" s="180"/>
      <c r="T28" s="180"/>
      <c r="U28" s="180"/>
    </row>
    <row r="29" spans="2:21" x14ac:dyDescent="0.35">
      <c r="B29" s="180"/>
      <c r="C29" s="180"/>
      <c r="D29" s="180"/>
      <c r="E29" s="180"/>
      <c r="F29" s="180"/>
      <c r="G29" s="180"/>
      <c r="H29" s="180"/>
      <c r="I29" s="180"/>
      <c r="J29" s="180"/>
      <c r="K29" s="180"/>
      <c r="L29" s="180"/>
      <c r="M29" s="180"/>
      <c r="N29" s="180"/>
      <c r="O29" s="180"/>
      <c r="P29" s="180"/>
      <c r="Q29" s="180"/>
      <c r="R29" s="180"/>
      <c r="S29" s="180"/>
      <c r="T29" s="180"/>
      <c r="U29" s="180"/>
    </row>
    <row r="30" spans="2:21" x14ac:dyDescent="0.35">
      <c r="B30" s="180"/>
      <c r="C30" s="180"/>
      <c r="D30" s="180"/>
      <c r="E30" s="180"/>
      <c r="F30" s="180"/>
      <c r="G30" s="180"/>
      <c r="H30" s="180"/>
      <c r="I30" s="180"/>
      <c r="J30" s="180"/>
      <c r="K30" s="180"/>
      <c r="L30" s="180"/>
      <c r="M30" s="180"/>
      <c r="N30" s="180"/>
      <c r="O30" s="180"/>
      <c r="P30" s="180"/>
      <c r="Q30" s="180"/>
      <c r="R30" s="180"/>
      <c r="S30" s="180"/>
      <c r="T30" s="180"/>
      <c r="U30" s="180"/>
    </row>
    <row r="31" spans="2:21" x14ac:dyDescent="0.35">
      <c r="B31" s="180"/>
      <c r="C31" s="180"/>
      <c r="D31" s="180"/>
      <c r="E31" s="180"/>
      <c r="F31" s="180"/>
      <c r="G31" s="180"/>
      <c r="H31" s="180"/>
      <c r="I31" s="180"/>
      <c r="J31" s="180"/>
      <c r="K31" s="180"/>
      <c r="L31" s="180"/>
      <c r="M31" s="180"/>
      <c r="N31" s="180"/>
      <c r="O31" s="180"/>
      <c r="P31" s="180"/>
      <c r="Q31" s="180"/>
      <c r="R31" s="180"/>
      <c r="S31" s="180"/>
      <c r="T31" s="180"/>
      <c r="U31" s="180"/>
    </row>
    <row r="32" spans="2:21" x14ac:dyDescent="0.35">
      <c r="B32" s="180"/>
      <c r="C32" s="180"/>
      <c r="D32" s="180"/>
      <c r="E32" s="180"/>
      <c r="F32" s="180"/>
      <c r="G32" s="180"/>
      <c r="H32" s="180"/>
      <c r="I32" s="180"/>
      <c r="J32" s="180"/>
      <c r="K32" s="180"/>
      <c r="L32" s="180"/>
      <c r="M32" s="180"/>
      <c r="N32" s="180"/>
      <c r="O32" s="180"/>
      <c r="P32" s="180"/>
      <c r="Q32" s="180"/>
      <c r="R32" s="180"/>
      <c r="S32" s="180"/>
      <c r="T32" s="180"/>
      <c r="U32" s="180"/>
    </row>
    <row r="33" spans="2:21" x14ac:dyDescent="0.35">
      <c r="B33" s="180"/>
      <c r="C33" s="180"/>
      <c r="D33" s="180"/>
      <c r="E33" s="180"/>
      <c r="F33" s="180"/>
      <c r="G33" s="180"/>
      <c r="H33" s="180"/>
      <c r="I33" s="180"/>
      <c r="J33" s="180"/>
      <c r="K33" s="180"/>
      <c r="L33" s="180"/>
      <c r="M33" s="180"/>
      <c r="N33" s="180"/>
      <c r="O33" s="180"/>
      <c r="P33" s="180"/>
      <c r="Q33" s="180"/>
      <c r="R33" s="180"/>
      <c r="S33" s="180"/>
      <c r="T33" s="180"/>
      <c r="U33" s="180"/>
    </row>
    <row r="34" spans="2:21" x14ac:dyDescent="0.35">
      <c r="B34" s="180"/>
      <c r="C34" s="180"/>
      <c r="D34" s="180"/>
      <c r="E34" s="180"/>
      <c r="F34" s="180"/>
      <c r="G34" s="180"/>
      <c r="H34" s="180"/>
      <c r="I34" s="180"/>
      <c r="J34" s="180"/>
      <c r="K34" s="180"/>
      <c r="L34" s="180"/>
      <c r="M34" s="180"/>
      <c r="N34" s="180"/>
      <c r="O34" s="180"/>
      <c r="P34" s="180"/>
      <c r="Q34" s="180"/>
      <c r="R34" s="180"/>
      <c r="S34" s="180"/>
      <c r="T34" s="180"/>
      <c r="U34" s="180"/>
    </row>
    <row r="35" spans="2:21" x14ac:dyDescent="0.35">
      <c r="B35" s="180"/>
      <c r="C35" s="180"/>
      <c r="D35" s="180"/>
      <c r="E35" s="180"/>
      <c r="F35" s="180"/>
      <c r="G35" s="180"/>
      <c r="H35" s="180"/>
      <c r="I35" s="180"/>
      <c r="J35" s="180"/>
      <c r="K35" s="180"/>
      <c r="L35" s="180"/>
      <c r="M35" s="180"/>
      <c r="N35" s="180"/>
      <c r="O35" s="180"/>
      <c r="P35" s="180"/>
      <c r="Q35" s="180"/>
      <c r="R35" s="180"/>
      <c r="S35" s="180"/>
      <c r="T35" s="180"/>
      <c r="U35" s="180"/>
    </row>
    <row r="36" spans="2:21" x14ac:dyDescent="0.35">
      <c r="B36" s="180"/>
      <c r="C36" s="180"/>
      <c r="D36" s="180"/>
      <c r="E36" s="180"/>
      <c r="F36" s="180"/>
      <c r="G36" s="180"/>
      <c r="H36" s="180"/>
      <c r="I36" s="180"/>
      <c r="J36" s="180"/>
      <c r="K36" s="180"/>
      <c r="L36" s="180"/>
      <c r="M36" s="180"/>
      <c r="N36" s="180"/>
      <c r="O36" s="180"/>
      <c r="P36" s="180"/>
      <c r="Q36" s="180"/>
      <c r="R36" s="180"/>
      <c r="S36" s="180"/>
      <c r="T36" s="180"/>
      <c r="U36" s="180"/>
    </row>
    <row r="37" spans="2:21" x14ac:dyDescent="0.35">
      <c r="B37" s="180"/>
      <c r="C37" s="180"/>
      <c r="D37" s="180"/>
      <c r="E37" s="180"/>
      <c r="F37" s="180"/>
      <c r="G37" s="180"/>
      <c r="H37" s="180"/>
      <c r="I37" s="180"/>
      <c r="J37" s="180"/>
      <c r="K37" s="180"/>
      <c r="L37" s="180"/>
      <c r="M37" s="180"/>
      <c r="N37" s="180"/>
      <c r="O37" s="180"/>
      <c r="P37" s="180"/>
      <c r="Q37" s="180"/>
      <c r="R37" s="180"/>
      <c r="S37" s="180"/>
      <c r="T37" s="180"/>
      <c r="U37" s="180"/>
    </row>
    <row r="38" spans="2:21" x14ac:dyDescent="0.35">
      <c r="B38" s="180"/>
      <c r="C38" s="180"/>
      <c r="D38" s="180"/>
      <c r="E38" s="180"/>
      <c r="F38" s="180"/>
      <c r="G38" s="180"/>
      <c r="H38" s="180"/>
      <c r="I38" s="180"/>
      <c r="J38" s="180"/>
      <c r="K38" s="180"/>
      <c r="L38" s="180"/>
      <c r="M38" s="180"/>
      <c r="N38" s="180"/>
      <c r="O38" s="180"/>
      <c r="P38" s="180"/>
      <c r="Q38" s="180"/>
      <c r="R38" s="180"/>
      <c r="S38" s="180"/>
      <c r="T38" s="180"/>
      <c r="U38" s="180"/>
    </row>
    <row r="39" spans="2:21" x14ac:dyDescent="0.35">
      <c r="B39" s="180"/>
      <c r="C39" s="180"/>
      <c r="D39" s="180"/>
      <c r="E39" s="180"/>
      <c r="F39" s="180"/>
      <c r="G39" s="180"/>
      <c r="H39" s="180"/>
      <c r="I39" s="180"/>
      <c r="J39" s="180"/>
      <c r="K39" s="180"/>
      <c r="L39" s="180"/>
      <c r="M39" s="180"/>
      <c r="N39" s="180"/>
      <c r="O39" s="180"/>
      <c r="P39" s="180"/>
      <c r="Q39" s="180"/>
      <c r="R39" s="180"/>
      <c r="S39" s="180"/>
      <c r="T39" s="180"/>
      <c r="U39" s="180"/>
    </row>
    <row r="40" spans="2:21" x14ac:dyDescent="0.35">
      <c r="B40" s="180"/>
      <c r="C40" s="180"/>
      <c r="D40" s="180"/>
      <c r="E40" s="180"/>
      <c r="F40" s="180"/>
      <c r="G40" s="180"/>
      <c r="H40" s="180"/>
      <c r="I40" s="180"/>
      <c r="J40" s="180"/>
      <c r="K40" s="180"/>
      <c r="L40" s="180"/>
      <c r="M40" s="180"/>
      <c r="N40" s="180"/>
      <c r="O40" s="180"/>
      <c r="P40" s="180"/>
      <c r="Q40" s="180"/>
      <c r="R40" s="180"/>
      <c r="S40" s="180"/>
      <c r="T40" s="180"/>
      <c r="U40" s="180"/>
    </row>
    <row r="41" spans="2:21" x14ac:dyDescent="0.35">
      <c r="B41" s="180"/>
      <c r="C41" s="180"/>
      <c r="D41" s="180"/>
      <c r="E41" s="180"/>
      <c r="F41" s="180"/>
      <c r="G41" s="180"/>
      <c r="H41" s="180"/>
      <c r="I41" s="180"/>
      <c r="J41" s="180"/>
      <c r="K41" s="180"/>
      <c r="L41" s="180"/>
      <c r="M41" s="180"/>
      <c r="N41" s="180"/>
      <c r="O41" s="180"/>
      <c r="P41" s="180"/>
      <c r="Q41" s="180"/>
      <c r="R41" s="180"/>
      <c r="S41" s="180"/>
      <c r="T41" s="180"/>
      <c r="U41" s="180"/>
    </row>
    <row r="42" spans="2:21" x14ac:dyDescent="0.35">
      <c r="B42" s="180"/>
      <c r="C42" s="180"/>
      <c r="D42" s="180"/>
      <c r="E42" s="180"/>
      <c r="F42" s="180"/>
      <c r="G42" s="180"/>
      <c r="H42" s="180"/>
      <c r="I42" s="180"/>
      <c r="J42" s="180"/>
      <c r="K42" s="180"/>
      <c r="L42" s="180"/>
      <c r="M42" s="180"/>
      <c r="N42" s="180"/>
      <c r="O42" s="180"/>
      <c r="P42" s="180"/>
      <c r="Q42" s="180"/>
      <c r="R42" s="180"/>
      <c r="S42" s="180"/>
      <c r="T42" s="180"/>
      <c r="U42" s="180"/>
    </row>
    <row r="43" spans="2:21" x14ac:dyDescent="0.35">
      <c r="B43" s="180"/>
      <c r="C43" s="180"/>
      <c r="D43" s="180"/>
      <c r="E43" s="180"/>
      <c r="F43" s="180"/>
      <c r="G43" s="180"/>
      <c r="H43" s="180"/>
      <c r="I43" s="180"/>
      <c r="J43" s="180"/>
      <c r="K43" s="180"/>
      <c r="L43" s="180"/>
      <c r="M43" s="180"/>
      <c r="N43" s="180"/>
      <c r="O43" s="180"/>
      <c r="P43" s="180"/>
      <c r="Q43" s="180"/>
      <c r="R43" s="180"/>
      <c r="S43" s="180"/>
      <c r="T43" s="180"/>
      <c r="U43" s="180"/>
    </row>
    <row r="44" spans="2:21" x14ac:dyDescent="0.35">
      <c r="B44" s="180"/>
      <c r="C44" s="180"/>
      <c r="D44" s="180"/>
      <c r="E44" s="180"/>
      <c r="F44" s="180"/>
      <c r="G44" s="180"/>
      <c r="H44" s="180"/>
      <c r="I44" s="180"/>
      <c r="J44" s="180"/>
      <c r="K44" s="180"/>
      <c r="L44" s="180"/>
      <c r="M44" s="180"/>
      <c r="N44" s="180"/>
      <c r="O44" s="180"/>
      <c r="P44" s="180"/>
      <c r="Q44" s="180"/>
      <c r="R44" s="180"/>
      <c r="S44" s="180"/>
      <c r="T44" s="180"/>
      <c r="U44" s="180"/>
    </row>
    <row r="45" spans="2:21" x14ac:dyDescent="0.35">
      <c r="B45" s="180"/>
      <c r="C45" s="180"/>
      <c r="D45" s="180"/>
      <c r="E45" s="180"/>
      <c r="F45" s="180"/>
      <c r="G45" s="180"/>
      <c r="H45" s="180"/>
      <c r="I45" s="180"/>
      <c r="J45" s="180"/>
      <c r="K45" s="180"/>
      <c r="L45" s="180"/>
      <c r="M45" s="180"/>
      <c r="N45" s="180"/>
      <c r="O45" s="180"/>
      <c r="P45" s="180"/>
      <c r="Q45" s="180"/>
      <c r="R45" s="180"/>
      <c r="S45" s="180"/>
      <c r="T45" s="180"/>
      <c r="U45" s="180"/>
    </row>
    <row r="46" spans="2:21" x14ac:dyDescent="0.35">
      <c r="B46" s="180"/>
      <c r="C46" s="180"/>
      <c r="D46" s="180"/>
      <c r="E46" s="180"/>
      <c r="F46" s="180"/>
      <c r="G46" s="180"/>
      <c r="H46" s="180"/>
      <c r="I46" s="180"/>
      <c r="J46" s="180"/>
      <c r="K46" s="180"/>
      <c r="L46" s="180"/>
      <c r="M46" s="180"/>
      <c r="N46" s="180"/>
      <c r="O46" s="180"/>
      <c r="P46" s="180"/>
      <c r="Q46" s="180"/>
      <c r="R46" s="180"/>
      <c r="S46" s="180"/>
      <c r="T46" s="180"/>
      <c r="U46" s="180"/>
    </row>
    <row r="47" spans="2:21" x14ac:dyDescent="0.35">
      <c r="B47" s="180"/>
      <c r="C47" s="180"/>
      <c r="D47" s="180"/>
      <c r="E47" s="180"/>
      <c r="F47" s="180"/>
      <c r="G47" s="180"/>
      <c r="H47" s="180"/>
      <c r="I47" s="180"/>
      <c r="J47" s="180"/>
      <c r="K47" s="180"/>
      <c r="L47" s="180"/>
      <c r="M47" s="180"/>
      <c r="N47" s="180"/>
      <c r="O47" s="180"/>
      <c r="P47" s="180"/>
      <c r="Q47" s="180"/>
      <c r="R47" s="180"/>
      <c r="S47" s="180"/>
      <c r="T47" s="180"/>
      <c r="U47" s="180"/>
    </row>
    <row r="48" spans="2:21" x14ac:dyDescent="0.35">
      <c r="B48" s="180"/>
      <c r="C48" s="180"/>
      <c r="D48" s="180"/>
      <c r="E48" s="180"/>
      <c r="F48" s="180"/>
      <c r="G48" s="180"/>
      <c r="H48" s="180"/>
      <c r="I48" s="180"/>
      <c r="J48" s="180"/>
      <c r="K48" s="180"/>
      <c r="L48" s="180"/>
      <c r="M48" s="180"/>
      <c r="N48" s="180"/>
      <c r="O48" s="180"/>
      <c r="P48" s="180"/>
      <c r="Q48" s="180"/>
      <c r="R48" s="180"/>
      <c r="S48" s="180"/>
      <c r="T48" s="180"/>
      <c r="U48" s="180"/>
    </row>
    <row r="49" spans="2:21" x14ac:dyDescent="0.35">
      <c r="B49" s="180"/>
      <c r="C49" s="180"/>
      <c r="D49" s="180"/>
      <c r="E49" s="180"/>
      <c r="F49" s="180"/>
      <c r="G49" s="180"/>
      <c r="H49" s="180"/>
      <c r="I49" s="180"/>
      <c r="J49" s="180"/>
      <c r="K49" s="180"/>
      <c r="L49" s="180"/>
      <c r="M49" s="180"/>
      <c r="N49" s="180"/>
      <c r="O49" s="180"/>
      <c r="P49" s="180"/>
      <c r="Q49" s="180"/>
      <c r="R49" s="180"/>
      <c r="S49" s="180"/>
      <c r="T49" s="180"/>
      <c r="U49" s="180"/>
    </row>
    <row r="50" spans="2:21" x14ac:dyDescent="0.35">
      <c r="B50" s="180"/>
      <c r="C50" s="180"/>
      <c r="D50" s="180"/>
      <c r="E50" s="180"/>
      <c r="F50" s="180"/>
      <c r="G50" s="180"/>
      <c r="H50" s="180"/>
      <c r="I50" s="180"/>
      <c r="J50" s="180"/>
      <c r="K50" s="180"/>
      <c r="L50" s="180"/>
      <c r="M50" s="180"/>
      <c r="N50" s="180"/>
      <c r="O50" s="180"/>
      <c r="P50" s="180"/>
      <c r="Q50" s="180"/>
      <c r="R50" s="180"/>
      <c r="S50" s="180"/>
      <c r="T50" s="180"/>
      <c r="U50" s="180"/>
    </row>
    <row r="51" spans="2:21" x14ac:dyDescent="0.35">
      <c r="B51" s="180"/>
      <c r="C51" s="180"/>
      <c r="D51" s="180"/>
      <c r="E51" s="180"/>
      <c r="F51" s="180"/>
      <c r="G51" s="180"/>
      <c r="H51" s="180"/>
      <c r="I51" s="180"/>
      <c r="J51" s="180"/>
      <c r="K51" s="180"/>
      <c r="L51" s="180"/>
      <c r="M51" s="180"/>
      <c r="N51" s="180"/>
      <c r="O51" s="180"/>
      <c r="P51" s="180"/>
      <c r="Q51" s="180"/>
      <c r="R51" s="180"/>
      <c r="S51" s="180"/>
      <c r="T51" s="180"/>
      <c r="U51" s="180"/>
    </row>
    <row r="52" spans="2:21" x14ac:dyDescent="0.35">
      <c r="B52" s="180"/>
      <c r="C52" s="180"/>
      <c r="D52" s="180"/>
      <c r="E52" s="180"/>
      <c r="F52" s="180"/>
      <c r="G52" s="180"/>
      <c r="H52" s="180"/>
      <c r="I52" s="180"/>
      <c r="J52" s="180"/>
      <c r="K52" s="180"/>
      <c r="L52" s="180"/>
      <c r="M52" s="180"/>
      <c r="N52" s="180"/>
      <c r="O52" s="180"/>
      <c r="P52" s="180"/>
      <c r="Q52" s="180"/>
      <c r="R52" s="180"/>
      <c r="S52" s="180"/>
      <c r="T52" s="180"/>
      <c r="U52" s="180"/>
    </row>
    <row r="53" spans="2:21" x14ac:dyDescent="0.35">
      <c r="B53" s="180"/>
      <c r="C53" s="180"/>
      <c r="D53" s="180"/>
      <c r="E53" s="180"/>
      <c r="F53" s="180"/>
      <c r="G53" s="180"/>
      <c r="H53" s="180"/>
      <c r="I53" s="180"/>
      <c r="J53" s="180"/>
      <c r="K53" s="180"/>
      <c r="L53" s="180"/>
      <c r="M53" s="180"/>
      <c r="N53" s="180"/>
      <c r="O53" s="180"/>
      <c r="P53" s="180"/>
      <c r="Q53" s="180"/>
      <c r="R53" s="180"/>
      <c r="S53" s="180"/>
      <c r="T53" s="180"/>
      <c r="U53" s="180"/>
    </row>
    <row r="54" spans="2:21" x14ac:dyDescent="0.35">
      <c r="B54" s="180"/>
      <c r="C54" s="180"/>
      <c r="D54" s="180"/>
      <c r="E54" s="180"/>
      <c r="F54" s="180"/>
      <c r="G54" s="180"/>
      <c r="H54" s="180"/>
      <c r="I54" s="180"/>
      <c r="J54" s="180"/>
      <c r="K54" s="180"/>
      <c r="L54" s="180"/>
      <c r="M54" s="180"/>
      <c r="N54" s="180"/>
      <c r="O54" s="180"/>
      <c r="P54" s="180"/>
      <c r="Q54" s="180"/>
      <c r="R54" s="180"/>
      <c r="S54" s="180"/>
      <c r="T54" s="180"/>
      <c r="U54" s="180"/>
    </row>
    <row r="55" spans="2:21" x14ac:dyDescent="0.35">
      <c r="B55" s="180"/>
      <c r="C55" s="180"/>
      <c r="D55" s="180"/>
      <c r="E55" s="180"/>
      <c r="F55" s="180"/>
      <c r="G55" s="180"/>
      <c r="H55" s="180"/>
      <c r="I55" s="180"/>
      <c r="J55" s="180"/>
      <c r="K55" s="180"/>
      <c r="L55" s="180"/>
      <c r="M55" s="180"/>
      <c r="N55" s="180"/>
      <c r="O55" s="180"/>
      <c r="P55" s="180"/>
      <c r="Q55" s="180"/>
      <c r="R55" s="180"/>
      <c r="S55" s="180"/>
      <c r="T55" s="180"/>
      <c r="U55" s="180"/>
    </row>
    <row r="56" spans="2:21" x14ac:dyDescent="0.35">
      <c r="B56" s="180"/>
      <c r="C56" s="180"/>
      <c r="D56" s="180"/>
      <c r="E56" s="180"/>
      <c r="F56" s="180"/>
      <c r="G56" s="180"/>
      <c r="H56" s="180"/>
      <c r="I56" s="180"/>
      <c r="J56" s="180"/>
      <c r="K56" s="180"/>
      <c r="L56" s="180"/>
      <c r="M56" s="180"/>
      <c r="N56" s="180"/>
      <c r="O56" s="180"/>
      <c r="P56" s="180"/>
      <c r="Q56" s="180"/>
      <c r="R56" s="180"/>
      <c r="S56" s="180"/>
      <c r="T56" s="180"/>
      <c r="U56" s="180"/>
    </row>
    <row r="57" spans="2:21" x14ac:dyDescent="0.35">
      <c r="B57" s="180"/>
      <c r="C57" s="180"/>
      <c r="D57" s="180"/>
      <c r="E57" s="180"/>
      <c r="F57" s="180"/>
      <c r="G57" s="180"/>
      <c r="H57" s="180"/>
      <c r="I57" s="180"/>
      <c r="J57" s="180"/>
      <c r="K57" s="180"/>
      <c r="L57" s="180"/>
      <c r="M57" s="180"/>
      <c r="N57" s="180"/>
      <c r="O57" s="180"/>
      <c r="P57" s="180"/>
      <c r="Q57" s="180"/>
      <c r="R57" s="180"/>
      <c r="S57" s="180"/>
      <c r="T57" s="180"/>
      <c r="U57" s="180"/>
    </row>
    <row r="58" spans="2:21" x14ac:dyDescent="0.35">
      <c r="B58" s="180"/>
      <c r="C58" s="180"/>
      <c r="D58" s="180"/>
      <c r="E58" s="180"/>
      <c r="F58" s="180"/>
      <c r="G58" s="180"/>
      <c r="H58" s="180"/>
      <c r="I58" s="180"/>
      <c r="J58" s="180"/>
      <c r="K58" s="180"/>
      <c r="L58" s="180"/>
      <c r="M58" s="180"/>
      <c r="N58" s="180"/>
      <c r="O58" s="180"/>
      <c r="P58" s="180"/>
      <c r="Q58" s="180"/>
      <c r="R58" s="180"/>
      <c r="S58" s="180"/>
      <c r="T58" s="180"/>
      <c r="U58" s="180"/>
    </row>
    <row r="59" spans="2:21" x14ac:dyDescent="0.35">
      <c r="B59" s="180"/>
      <c r="C59" s="180"/>
      <c r="D59" s="180"/>
      <c r="E59" s="180"/>
      <c r="F59" s="180"/>
      <c r="G59" s="180"/>
      <c r="H59" s="180"/>
      <c r="I59" s="180"/>
      <c r="J59" s="180"/>
      <c r="K59" s="180"/>
      <c r="L59" s="180"/>
      <c r="M59" s="180"/>
      <c r="N59" s="180"/>
      <c r="O59" s="180"/>
      <c r="P59" s="180"/>
      <c r="Q59" s="180"/>
      <c r="R59" s="180"/>
      <c r="S59" s="180"/>
      <c r="T59" s="180"/>
      <c r="U59" s="180"/>
    </row>
    <row r="60" spans="2:21" x14ac:dyDescent="0.35">
      <c r="B60" s="180"/>
      <c r="C60" s="180"/>
      <c r="D60" s="180"/>
      <c r="E60" s="180"/>
      <c r="F60" s="180"/>
      <c r="G60" s="180"/>
      <c r="H60" s="180"/>
      <c r="I60" s="180"/>
      <c r="J60" s="180"/>
      <c r="K60" s="180"/>
      <c r="L60" s="180"/>
      <c r="M60" s="180"/>
      <c r="N60" s="180"/>
      <c r="O60" s="180"/>
      <c r="P60" s="180"/>
      <c r="Q60" s="180"/>
      <c r="R60" s="180"/>
      <c r="S60" s="180"/>
      <c r="T60" s="180"/>
      <c r="U60" s="180"/>
    </row>
    <row r="61" spans="2:21" x14ac:dyDescent="0.35">
      <c r="B61" s="180"/>
      <c r="C61" s="180"/>
      <c r="D61" s="180"/>
      <c r="E61" s="180"/>
      <c r="F61" s="180"/>
      <c r="G61" s="180"/>
      <c r="H61" s="180"/>
      <c r="I61" s="180"/>
      <c r="J61" s="180"/>
      <c r="K61" s="180"/>
      <c r="L61" s="180"/>
      <c r="M61" s="180"/>
      <c r="N61" s="180"/>
      <c r="O61" s="180"/>
      <c r="P61" s="180"/>
      <c r="Q61" s="180"/>
      <c r="R61" s="180"/>
      <c r="S61" s="180"/>
      <c r="T61" s="180"/>
      <c r="U61" s="180"/>
    </row>
    <row r="62" spans="2:21" x14ac:dyDescent="0.35">
      <c r="B62" s="180"/>
      <c r="C62" s="180"/>
      <c r="D62" s="180"/>
      <c r="E62" s="180"/>
      <c r="F62" s="180"/>
      <c r="G62" s="180"/>
      <c r="H62" s="180"/>
      <c r="I62" s="180"/>
      <c r="J62" s="180"/>
      <c r="K62" s="180"/>
      <c r="L62" s="180"/>
      <c r="M62" s="180"/>
      <c r="N62" s="180"/>
      <c r="O62" s="180"/>
      <c r="P62" s="180"/>
      <c r="Q62" s="180"/>
      <c r="R62" s="180"/>
      <c r="S62" s="180"/>
      <c r="T62" s="180"/>
      <c r="U62" s="180"/>
    </row>
    <row r="63" spans="2:21" x14ac:dyDescent="0.35">
      <c r="B63" s="180"/>
      <c r="C63" s="180"/>
      <c r="D63" s="180"/>
      <c r="E63" s="180"/>
      <c r="F63" s="180"/>
      <c r="G63" s="180"/>
      <c r="H63" s="180"/>
      <c r="I63" s="180"/>
      <c r="J63" s="180"/>
      <c r="K63" s="180"/>
      <c r="L63" s="180"/>
      <c r="M63" s="180"/>
      <c r="N63" s="180"/>
      <c r="O63" s="180"/>
      <c r="P63" s="180"/>
      <c r="Q63" s="180"/>
      <c r="R63" s="180"/>
      <c r="S63" s="180"/>
      <c r="T63" s="180"/>
      <c r="U63" s="180"/>
    </row>
    <row r="64" spans="2:21" x14ac:dyDescent="0.35">
      <c r="B64" s="180"/>
      <c r="C64" s="180"/>
      <c r="D64" s="180"/>
      <c r="E64" s="180"/>
      <c r="F64" s="180"/>
      <c r="G64" s="180"/>
      <c r="H64" s="180"/>
      <c r="I64" s="180"/>
      <c r="J64" s="180"/>
      <c r="K64" s="180"/>
      <c r="L64" s="180"/>
      <c r="M64" s="180"/>
      <c r="N64" s="180"/>
      <c r="O64" s="180"/>
      <c r="P64" s="180"/>
      <c r="Q64" s="180"/>
      <c r="R64" s="180"/>
      <c r="S64" s="180"/>
      <c r="T64" s="180"/>
      <c r="U64" s="180"/>
    </row>
    <row r="65" spans="2:21" x14ac:dyDescent="0.35">
      <c r="B65" s="180"/>
      <c r="C65" s="180"/>
      <c r="D65" s="180"/>
      <c r="E65" s="180"/>
      <c r="F65" s="180"/>
      <c r="G65" s="180"/>
      <c r="H65" s="180"/>
      <c r="I65" s="180"/>
      <c r="J65" s="180"/>
      <c r="K65" s="180"/>
      <c r="L65" s="180"/>
      <c r="M65" s="180"/>
      <c r="N65" s="180"/>
      <c r="O65" s="180"/>
      <c r="P65" s="180"/>
      <c r="Q65" s="180"/>
      <c r="R65" s="180"/>
      <c r="S65" s="180"/>
      <c r="T65" s="180"/>
      <c r="U65" s="180"/>
    </row>
    <row r="66" spans="2:21" x14ac:dyDescent="0.35">
      <c r="B66" s="180"/>
      <c r="C66" s="180"/>
      <c r="D66" s="180"/>
      <c r="E66" s="180"/>
      <c r="F66" s="180"/>
      <c r="G66" s="180"/>
      <c r="H66" s="180"/>
      <c r="I66" s="180"/>
      <c r="J66" s="180"/>
      <c r="K66" s="180"/>
      <c r="L66" s="180"/>
      <c r="M66" s="180"/>
      <c r="N66" s="180"/>
      <c r="O66" s="180"/>
      <c r="P66" s="180"/>
      <c r="Q66" s="180"/>
      <c r="R66" s="180"/>
      <c r="S66" s="180"/>
      <c r="T66" s="180"/>
      <c r="U66" s="180"/>
    </row>
    <row r="67" spans="2:21" x14ac:dyDescent="0.35">
      <c r="B67" s="180"/>
      <c r="C67" s="180"/>
      <c r="D67" s="180"/>
      <c r="E67" s="180"/>
      <c r="F67" s="180"/>
      <c r="G67" s="180"/>
      <c r="H67" s="180"/>
      <c r="I67" s="180"/>
      <c r="J67" s="180"/>
      <c r="K67" s="180"/>
      <c r="L67" s="180"/>
      <c r="M67" s="180"/>
      <c r="N67" s="180"/>
      <c r="O67" s="180"/>
      <c r="P67" s="180"/>
      <c r="Q67" s="180"/>
      <c r="R67" s="180"/>
      <c r="S67" s="180"/>
      <c r="T67" s="180"/>
      <c r="U67" s="180"/>
    </row>
    <row r="68" spans="2:21" x14ac:dyDescent="0.35">
      <c r="B68" s="180"/>
      <c r="C68" s="180"/>
      <c r="D68" s="180"/>
      <c r="E68" s="180"/>
      <c r="F68" s="180"/>
      <c r="G68" s="180"/>
      <c r="H68" s="180"/>
      <c r="I68" s="180"/>
      <c r="J68" s="180"/>
      <c r="K68" s="180"/>
      <c r="L68" s="180"/>
      <c r="M68" s="180"/>
      <c r="N68" s="180"/>
      <c r="O68" s="180"/>
      <c r="P68" s="180"/>
      <c r="Q68" s="180"/>
      <c r="R68" s="180"/>
      <c r="S68" s="180"/>
      <c r="T68" s="180"/>
      <c r="U68" s="180"/>
    </row>
    <row r="69" spans="2:21" x14ac:dyDescent="0.35">
      <c r="B69" s="180"/>
      <c r="C69" s="180"/>
      <c r="D69" s="180"/>
      <c r="E69" s="180"/>
      <c r="F69" s="180"/>
      <c r="G69" s="180"/>
      <c r="H69" s="180"/>
      <c r="I69" s="180"/>
      <c r="J69" s="180"/>
      <c r="K69" s="180"/>
      <c r="L69" s="180"/>
      <c r="M69" s="180"/>
      <c r="N69" s="180"/>
      <c r="O69" s="180"/>
      <c r="P69" s="180"/>
      <c r="Q69" s="180"/>
      <c r="R69" s="180"/>
      <c r="S69" s="180"/>
      <c r="T69" s="180"/>
      <c r="U69" s="180"/>
    </row>
    <row r="70" spans="2:21" x14ac:dyDescent="0.35">
      <c r="B70" s="180"/>
      <c r="C70" s="180"/>
      <c r="D70" s="180"/>
      <c r="E70" s="180"/>
      <c r="F70" s="180"/>
      <c r="G70" s="180"/>
      <c r="H70" s="180"/>
      <c r="I70" s="180"/>
      <c r="J70" s="180"/>
      <c r="K70" s="180"/>
      <c r="L70" s="180"/>
      <c r="M70" s="180"/>
      <c r="N70" s="180"/>
      <c r="O70" s="180"/>
      <c r="P70" s="180"/>
      <c r="Q70" s="180"/>
      <c r="R70" s="180"/>
      <c r="S70" s="180"/>
      <c r="T70" s="180"/>
      <c r="U70" s="180"/>
    </row>
    <row r="71" spans="2:21" x14ac:dyDescent="0.35">
      <c r="B71" s="180"/>
      <c r="C71" s="180"/>
      <c r="D71" s="180"/>
      <c r="E71" s="180"/>
      <c r="F71" s="180"/>
      <c r="G71" s="180"/>
      <c r="H71" s="180"/>
      <c r="I71" s="180"/>
      <c r="J71" s="180"/>
      <c r="K71" s="180"/>
      <c r="L71" s="180"/>
      <c r="M71" s="180"/>
      <c r="N71" s="180"/>
      <c r="O71" s="180"/>
      <c r="P71" s="180"/>
      <c r="Q71" s="180"/>
      <c r="R71" s="180"/>
      <c r="S71" s="180"/>
      <c r="T71" s="180"/>
      <c r="U71" s="180"/>
    </row>
    <row r="72" spans="2:21" x14ac:dyDescent="0.35">
      <c r="B72" s="180"/>
      <c r="C72" s="180"/>
      <c r="D72" s="180"/>
      <c r="E72" s="180"/>
      <c r="F72" s="180"/>
      <c r="G72" s="180"/>
      <c r="H72" s="180"/>
      <c r="I72" s="180"/>
      <c r="J72" s="180"/>
      <c r="K72" s="180"/>
      <c r="L72" s="180"/>
      <c r="M72" s="180"/>
      <c r="N72" s="180"/>
      <c r="O72" s="180"/>
      <c r="P72" s="180"/>
      <c r="Q72" s="180"/>
      <c r="R72" s="180"/>
      <c r="S72" s="180"/>
      <c r="T72" s="180"/>
      <c r="U72" s="180"/>
    </row>
    <row r="73" spans="2:21" x14ac:dyDescent="0.35">
      <c r="B73" s="180"/>
      <c r="C73" s="180"/>
      <c r="D73" s="180"/>
      <c r="E73" s="180"/>
      <c r="F73" s="180"/>
      <c r="G73" s="180"/>
      <c r="H73" s="180"/>
      <c r="I73" s="180"/>
      <c r="J73" s="180"/>
      <c r="K73" s="180"/>
      <c r="L73" s="180"/>
      <c r="M73" s="180"/>
      <c r="N73" s="180"/>
      <c r="O73" s="180"/>
      <c r="P73" s="180"/>
      <c r="Q73" s="180"/>
      <c r="R73" s="180"/>
      <c r="S73" s="180"/>
      <c r="T73" s="180"/>
      <c r="U73" s="180"/>
    </row>
    <row r="74" spans="2:21" x14ac:dyDescent="0.35">
      <c r="B74" s="180"/>
      <c r="C74" s="180"/>
      <c r="D74" s="180"/>
      <c r="E74" s="180"/>
      <c r="F74" s="180"/>
      <c r="G74" s="180"/>
      <c r="H74" s="180"/>
      <c r="I74" s="180"/>
      <c r="J74" s="180"/>
      <c r="K74" s="180"/>
      <c r="L74" s="180"/>
      <c r="M74" s="180"/>
      <c r="N74" s="180"/>
      <c r="O74" s="180"/>
      <c r="P74" s="180"/>
      <c r="Q74" s="180"/>
      <c r="R74" s="180"/>
      <c r="S74" s="180"/>
      <c r="T74" s="180"/>
      <c r="U74" s="180"/>
    </row>
    <row r="75" spans="2:21" x14ac:dyDescent="0.35">
      <c r="B75" s="180"/>
      <c r="C75" s="180"/>
      <c r="D75" s="180"/>
      <c r="E75" s="180"/>
      <c r="F75" s="180"/>
      <c r="G75" s="180"/>
      <c r="H75" s="180"/>
      <c r="I75" s="180"/>
      <c r="J75" s="180"/>
      <c r="K75" s="180"/>
      <c r="L75" s="180"/>
      <c r="M75" s="180"/>
      <c r="N75" s="180"/>
      <c r="O75" s="180"/>
      <c r="P75" s="180"/>
      <c r="Q75" s="180"/>
      <c r="R75" s="180"/>
      <c r="S75" s="180"/>
      <c r="T75" s="180"/>
      <c r="U75" s="180"/>
    </row>
    <row r="76" spans="2:21" x14ac:dyDescent="0.35">
      <c r="B76" s="180"/>
      <c r="C76" s="180"/>
      <c r="D76" s="180"/>
      <c r="E76" s="180"/>
      <c r="F76" s="180"/>
      <c r="G76" s="180"/>
      <c r="H76" s="180"/>
      <c r="I76" s="180"/>
      <c r="J76" s="180"/>
      <c r="K76" s="180"/>
      <c r="L76" s="180"/>
      <c r="M76" s="180"/>
      <c r="N76" s="180"/>
      <c r="O76" s="180"/>
      <c r="P76" s="180"/>
      <c r="Q76" s="180"/>
      <c r="R76" s="180"/>
      <c r="S76" s="180"/>
      <c r="T76" s="180"/>
      <c r="U76" s="180"/>
    </row>
    <row r="77" spans="2:21" x14ac:dyDescent="0.35">
      <c r="B77" s="180"/>
      <c r="C77" s="180"/>
      <c r="D77" s="180"/>
      <c r="E77" s="180"/>
      <c r="F77" s="180"/>
      <c r="G77" s="180"/>
      <c r="H77" s="180"/>
      <c r="I77" s="180"/>
      <c r="J77" s="180"/>
      <c r="K77" s="180"/>
      <c r="L77" s="180"/>
      <c r="M77" s="180"/>
      <c r="N77" s="180"/>
      <c r="O77" s="180"/>
      <c r="P77" s="180"/>
      <c r="Q77" s="180"/>
      <c r="R77" s="180"/>
      <c r="S77" s="180"/>
      <c r="T77" s="180"/>
      <c r="U77" s="180"/>
    </row>
    <row r="78" spans="2:21" x14ac:dyDescent="0.35">
      <c r="B78" s="180"/>
      <c r="C78" s="180"/>
      <c r="D78" s="180"/>
      <c r="E78" s="180"/>
      <c r="F78" s="180"/>
      <c r="G78" s="180"/>
      <c r="H78" s="180"/>
      <c r="I78" s="180"/>
      <c r="J78" s="180"/>
      <c r="K78" s="180"/>
      <c r="L78" s="180"/>
      <c r="M78" s="180"/>
      <c r="N78" s="180"/>
      <c r="O78" s="180"/>
      <c r="P78" s="180"/>
      <c r="Q78" s="180"/>
      <c r="R78" s="180"/>
      <c r="S78" s="180"/>
      <c r="T78" s="180"/>
      <c r="U78" s="180"/>
    </row>
    <row r="79" spans="2:21" x14ac:dyDescent="0.35">
      <c r="B79" s="180"/>
      <c r="C79" s="180"/>
      <c r="D79" s="180"/>
      <c r="E79" s="180"/>
      <c r="F79" s="180"/>
      <c r="G79" s="180"/>
      <c r="H79" s="180"/>
      <c r="I79" s="180"/>
      <c r="J79" s="180"/>
      <c r="K79" s="180"/>
      <c r="L79" s="180"/>
      <c r="M79" s="180"/>
      <c r="N79" s="180"/>
      <c r="O79" s="180"/>
      <c r="P79" s="180"/>
      <c r="Q79" s="180"/>
      <c r="R79" s="180"/>
      <c r="S79" s="180"/>
      <c r="T79" s="180"/>
      <c r="U79" s="180"/>
    </row>
    <row r="80" spans="2:21" x14ac:dyDescent="0.35">
      <c r="B80" s="180"/>
      <c r="C80" s="180"/>
      <c r="D80" s="180"/>
      <c r="E80" s="180"/>
      <c r="F80" s="180"/>
      <c r="G80" s="180"/>
      <c r="H80" s="180"/>
      <c r="I80" s="180"/>
      <c r="J80" s="180"/>
      <c r="K80" s="180"/>
      <c r="L80" s="180"/>
      <c r="M80" s="180"/>
      <c r="N80" s="180"/>
      <c r="O80" s="180"/>
      <c r="P80" s="180"/>
      <c r="Q80" s="180"/>
      <c r="R80" s="180"/>
      <c r="S80" s="180"/>
      <c r="T80" s="180"/>
      <c r="U80" s="180"/>
    </row>
    <row r="81" spans="2:21" x14ac:dyDescent="0.35">
      <c r="B81" s="180"/>
      <c r="C81" s="180"/>
      <c r="D81" s="180"/>
      <c r="E81" s="180"/>
      <c r="F81" s="180"/>
      <c r="G81" s="180"/>
      <c r="H81" s="180"/>
      <c r="I81" s="180"/>
      <c r="J81" s="180"/>
      <c r="K81" s="180"/>
      <c r="L81" s="180"/>
      <c r="M81" s="180"/>
      <c r="N81" s="180"/>
      <c r="O81" s="180"/>
      <c r="P81" s="180"/>
      <c r="Q81" s="180"/>
      <c r="R81" s="180"/>
      <c r="S81" s="180"/>
      <c r="T81" s="180"/>
      <c r="U81" s="180"/>
    </row>
    <row r="82" spans="2:21" x14ac:dyDescent="0.35">
      <c r="B82" s="180"/>
      <c r="C82" s="180"/>
      <c r="D82" s="180"/>
      <c r="E82" s="180"/>
      <c r="F82" s="180"/>
      <c r="G82" s="180"/>
      <c r="H82" s="180"/>
      <c r="I82" s="180"/>
      <c r="J82" s="180"/>
      <c r="K82" s="180"/>
      <c r="L82" s="180"/>
      <c r="M82" s="180"/>
      <c r="N82" s="180"/>
      <c r="O82" s="180"/>
      <c r="P82" s="180"/>
      <c r="Q82" s="180"/>
      <c r="R82" s="180"/>
      <c r="S82" s="180"/>
      <c r="T82" s="180"/>
      <c r="U82" s="180"/>
    </row>
    <row r="83" spans="2:21" x14ac:dyDescent="0.35">
      <c r="B83" s="180"/>
      <c r="C83" s="180"/>
      <c r="D83" s="180"/>
      <c r="E83" s="180"/>
      <c r="F83" s="180"/>
      <c r="G83" s="180"/>
      <c r="H83" s="180"/>
      <c r="I83" s="180"/>
      <c r="J83" s="180"/>
      <c r="K83" s="180"/>
      <c r="L83" s="180"/>
      <c r="M83" s="180"/>
      <c r="N83" s="180"/>
      <c r="O83" s="180"/>
      <c r="P83" s="180"/>
      <c r="Q83" s="180"/>
      <c r="R83" s="180"/>
      <c r="S83" s="180"/>
      <c r="T83" s="180"/>
      <c r="U83" s="180"/>
    </row>
    <row r="84" spans="2:21" x14ac:dyDescent="0.35">
      <c r="B84" s="180"/>
      <c r="C84" s="180"/>
      <c r="D84" s="180"/>
      <c r="E84" s="180"/>
      <c r="F84" s="180"/>
      <c r="G84" s="180"/>
      <c r="H84" s="180"/>
      <c r="I84" s="180"/>
      <c r="J84" s="180"/>
      <c r="K84" s="180"/>
      <c r="L84" s="180"/>
      <c r="M84" s="180"/>
      <c r="N84" s="180"/>
      <c r="O84" s="180"/>
      <c r="P84" s="180"/>
      <c r="Q84" s="180"/>
      <c r="R84" s="180"/>
      <c r="S84" s="180"/>
      <c r="T84" s="180"/>
      <c r="U84" s="180"/>
    </row>
    <row r="85" spans="2:21" x14ac:dyDescent="0.35">
      <c r="B85" s="180"/>
      <c r="C85" s="180"/>
      <c r="D85" s="180"/>
      <c r="E85" s="180"/>
      <c r="F85" s="180"/>
      <c r="G85" s="180"/>
      <c r="H85" s="180"/>
      <c r="I85" s="180"/>
      <c r="J85" s="180"/>
      <c r="K85" s="180"/>
      <c r="L85" s="180"/>
      <c r="M85" s="180"/>
      <c r="N85" s="180"/>
      <c r="O85" s="180"/>
      <c r="P85" s="180"/>
      <c r="Q85" s="180"/>
      <c r="R85" s="180"/>
      <c r="S85" s="180"/>
      <c r="T85" s="180"/>
      <c r="U85" s="180"/>
    </row>
    <row r="86" spans="2:21" x14ac:dyDescent="0.35">
      <c r="B86" s="180"/>
      <c r="C86" s="180"/>
      <c r="D86" s="180"/>
      <c r="E86" s="180"/>
      <c r="F86" s="180"/>
      <c r="G86" s="180"/>
      <c r="H86" s="180"/>
      <c r="I86" s="180"/>
      <c r="J86" s="180"/>
      <c r="K86" s="180"/>
      <c r="L86" s="180"/>
      <c r="M86" s="180"/>
      <c r="N86" s="180"/>
      <c r="O86" s="180"/>
      <c r="P86" s="180"/>
      <c r="Q86" s="180"/>
      <c r="R86" s="180"/>
      <c r="S86" s="180"/>
      <c r="T86" s="180"/>
      <c r="U86" s="180"/>
    </row>
    <row r="87" spans="2:21" x14ac:dyDescent="0.35">
      <c r="B87" s="180"/>
      <c r="C87" s="180"/>
      <c r="D87" s="180"/>
      <c r="E87" s="180"/>
      <c r="F87" s="180"/>
      <c r="G87" s="180"/>
      <c r="H87" s="180"/>
      <c r="I87" s="180"/>
      <c r="J87" s="180"/>
      <c r="K87" s="180"/>
      <c r="L87" s="180"/>
      <c r="M87" s="180"/>
      <c r="N87" s="180"/>
      <c r="O87" s="180"/>
      <c r="P87" s="180"/>
      <c r="Q87" s="180"/>
      <c r="R87" s="180"/>
      <c r="S87" s="180"/>
      <c r="T87" s="180"/>
      <c r="U87" s="180"/>
    </row>
    <row r="88" spans="2:21" x14ac:dyDescent="0.35">
      <c r="B88" s="180"/>
      <c r="C88" s="180"/>
      <c r="D88" s="180"/>
      <c r="E88" s="180"/>
      <c r="F88" s="180"/>
      <c r="G88" s="180"/>
      <c r="H88" s="180"/>
      <c r="I88" s="180"/>
      <c r="J88" s="180"/>
      <c r="K88" s="180"/>
      <c r="L88" s="180"/>
      <c r="M88" s="180"/>
      <c r="N88" s="180"/>
      <c r="O88" s="180"/>
      <c r="P88" s="180"/>
      <c r="Q88" s="180"/>
      <c r="R88" s="180"/>
      <c r="S88" s="180"/>
      <c r="T88" s="180"/>
      <c r="U88" s="180"/>
    </row>
    <row r="89" spans="2:21" x14ac:dyDescent="0.35">
      <c r="B89" s="180"/>
      <c r="C89" s="180"/>
      <c r="D89" s="180"/>
      <c r="E89" s="180"/>
      <c r="F89" s="180"/>
      <c r="G89" s="180"/>
      <c r="H89" s="180"/>
      <c r="I89" s="180"/>
      <c r="J89" s="180"/>
      <c r="K89" s="180"/>
      <c r="L89" s="180"/>
      <c r="M89" s="180"/>
      <c r="N89" s="180"/>
      <c r="O89" s="180"/>
      <c r="P89" s="180"/>
      <c r="Q89" s="180"/>
      <c r="R89" s="180"/>
      <c r="S89" s="180"/>
      <c r="T89" s="180"/>
      <c r="U89" s="180"/>
    </row>
    <row r="90" spans="2:21" x14ac:dyDescent="0.35">
      <c r="B90" s="180"/>
      <c r="C90" s="180"/>
      <c r="D90" s="180"/>
      <c r="E90" s="180"/>
      <c r="F90" s="180"/>
      <c r="G90" s="180"/>
      <c r="H90" s="180"/>
      <c r="I90" s="180"/>
      <c r="J90" s="180"/>
      <c r="K90" s="180"/>
      <c r="L90" s="180"/>
      <c r="M90" s="180"/>
      <c r="N90" s="180"/>
      <c r="O90" s="180"/>
      <c r="P90" s="180"/>
      <c r="Q90" s="180"/>
      <c r="R90" s="180"/>
      <c r="S90" s="180"/>
      <c r="T90" s="180"/>
      <c r="U90" s="180"/>
    </row>
    <row r="91" spans="2:21" x14ac:dyDescent="0.35">
      <c r="B91" s="180"/>
      <c r="C91" s="180"/>
      <c r="D91" s="180"/>
      <c r="E91" s="180"/>
      <c r="F91" s="180"/>
      <c r="G91" s="180"/>
      <c r="H91" s="180"/>
      <c r="I91" s="180"/>
      <c r="J91" s="180"/>
      <c r="K91" s="180"/>
      <c r="L91" s="180"/>
      <c r="M91" s="180"/>
      <c r="N91" s="180"/>
      <c r="O91" s="180"/>
      <c r="P91" s="180"/>
      <c r="Q91" s="180"/>
      <c r="R91" s="180"/>
      <c r="S91" s="180"/>
      <c r="T91" s="180"/>
      <c r="U91" s="180"/>
    </row>
    <row r="92" spans="2:21" x14ac:dyDescent="0.35">
      <c r="B92" s="180"/>
      <c r="C92" s="180"/>
      <c r="D92" s="180"/>
      <c r="E92" s="180"/>
      <c r="F92" s="180"/>
      <c r="G92" s="180"/>
      <c r="H92" s="180"/>
      <c r="I92" s="180"/>
      <c r="J92" s="180"/>
      <c r="K92" s="180"/>
      <c r="L92" s="180"/>
      <c r="M92" s="180"/>
      <c r="N92" s="180"/>
      <c r="O92" s="180"/>
      <c r="P92" s="180"/>
      <c r="Q92" s="180"/>
      <c r="R92" s="180"/>
      <c r="S92" s="180"/>
      <c r="T92" s="180"/>
      <c r="U92" s="180"/>
    </row>
    <row r="93" spans="2:21" x14ac:dyDescent="0.35">
      <c r="B93" s="180"/>
      <c r="C93" s="180"/>
      <c r="D93" s="180"/>
      <c r="E93" s="180"/>
      <c r="F93" s="180"/>
      <c r="G93" s="180"/>
      <c r="H93" s="180"/>
      <c r="I93" s="180"/>
      <c r="J93" s="180"/>
      <c r="K93" s="180"/>
      <c r="L93" s="180"/>
      <c r="M93" s="180"/>
      <c r="N93" s="180"/>
      <c r="O93" s="180"/>
      <c r="P93" s="180"/>
      <c r="Q93" s="180"/>
      <c r="R93" s="180"/>
      <c r="S93" s="180"/>
      <c r="T93" s="180"/>
      <c r="U93" s="180"/>
    </row>
    <row r="94" spans="2:21" x14ac:dyDescent="0.35">
      <c r="B94" s="180"/>
      <c r="C94" s="180"/>
      <c r="D94" s="180"/>
      <c r="E94" s="180"/>
      <c r="F94" s="180"/>
      <c r="G94" s="180"/>
      <c r="H94" s="180"/>
      <c r="I94" s="180"/>
      <c r="J94" s="180"/>
      <c r="K94" s="180"/>
      <c r="L94" s="180"/>
      <c r="M94" s="180"/>
      <c r="N94" s="180"/>
      <c r="O94" s="180"/>
      <c r="P94" s="180"/>
      <c r="Q94" s="180"/>
      <c r="R94" s="180"/>
      <c r="S94" s="180"/>
      <c r="T94" s="180"/>
      <c r="U94" s="180"/>
    </row>
    <row r="95" spans="2:21" x14ac:dyDescent="0.35">
      <c r="B95" s="180"/>
      <c r="C95" s="180"/>
      <c r="D95" s="180"/>
      <c r="E95" s="180"/>
      <c r="F95" s="180"/>
      <c r="G95" s="180"/>
      <c r="H95" s="180"/>
      <c r="I95" s="180"/>
      <c r="J95" s="180"/>
      <c r="K95" s="180"/>
      <c r="L95" s="180"/>
      <c r="M95" s="180"/>
      <c r="N95" s="180"/>
      <c r="O95" s="180"/>
      <c r="P95" s="180"/>
      <c r="Q95" s="180"/>
      <c r="R95" s="180"/>
      <c r="S95" s="180"/>
      <c r="T95" s="180"/>
      <c r="U95" s="180"/>
    </row>
    <row r="96" spans="2:21" x14ac:dyDescent="0.35">
      <c r="B96" s="180"/>
      <c r="C96" s="180"/>
      <c r="D96" s="180"/>
      <c r="E96" s="180"/>
      <c r="F96" s="180"/>
      <c r="G96" s="180"/>
      <c r="H96" s="180"/>
      <c r="I96" s="180"/>
      <c r="J96" s="180"/>
      <c r="K96" s="180"/>
      <c r="L96" s="180"/>
      <c r="M96" s="180"/>
      <c r="N96" s="180"/>
      <c r="O96" s="180"/>
      <c r="P96" s="180"/>
      <c r="Q96" s="180"/>
      <c r="R96" s="180"/>
      <c r="S96" s="180"/>
      <c r="T96" s="180"/>
      <c r="U96" s="180"/>
    </row>
    <row r="97" spans="2:21" x14ac:dyDescent="0.35">
      <c r="B97" s="180"/>
      <c r="C97" s="180"/>
      <c r="D97" s="180"/>
      <c r="E97" s="180"/>
      <c r="F97" s="180"/>
      <c r="G97" s="180"/>
      <c r="H97" s="180"/>
      <c r="I97" s="180"/>
      <c r="J97" s="180"/>
      <c r="K97" s="180"/>
      <c r="L97" s="180"/>
      <c r="M97" s="180"/>
      <c r="N97" s="180"/>
      <c r="O97" s="180"/>
      <c r="P97" s="180"/>
      <c r="Q97" s="180"/>
      <c r="R97" s="180"/>
      <c r="S97" s="180"/>
      <c r="T97" s="180"/>
      <c r="U97" s="180"/>
    </row>
    <row r="98" spans="2:21" x14ac:dyDescent="0.35">
      <c r="B98" s="180"/>
      <c r="C98" s="180"/>
      <c r="D98" s="180"/>
      <c r="E98" s="180"/>
      <c r="F98" s="180"/>
      <c r="G98" s="180"/>
      <c r="H98" s="180"/>
      <c r="I98" s="180"/>
      <c r="J98" s="180"/>
      <c r="K98" s="180"/>
      <c r="L98" s="180"/>
      <c r="M98" s="180"/>
      <c r="N98" s="180"/>
      <c r="O98" s="180"/>
      <c r="P98" s="180"/>
      <c r="Q98" s="180"/>
      <c r="R98" s="180"/>
      <c r="S98" s="180"/>
      <c r="T98" s="180"/>
      <c r="U98" s="180"/>
    </row>
    <row r="99" spans="2:21" x14ac:dyDescent="0.35">
      <c r="B99" s="180"/>
      <c r="C99" s="180"/>
      <c r="D99" s="180"/>
      <c r="E99" s="180"/>
      <c r="F99" s="180"/>
      <c r="G99" s="180"/>
      <c r="H99" s="180"/>
      <c r="I99" s="180"/>
      <c r="J99" s="180"/>
      <c r="K99" s="180"/>
      <c r="L99" s="180"/>
      <c r="M99" s="180"/>
      <c r="N99" s="180"/>
      <c r="O99" s="180"/>
      <c r="P99" s="180"/>
      <c r="Q99" s="180"/>
      <c r="R99" s="180"/>
      <c r="S99" s="180"/>
      <c r="T99" s="180"/>
      <c r="U99" s="180"/>
    </row>
    <row r="100" spans="2:21" x14ac:dyDescent="0.35">
      <c r="B100" s="180"/>
      <c r="C100" s="180"/>
      <c r="D100" s="180"/>
      <c r="E100" s="180"/>
      <c r="F100" s="180"/>
      <c r="G100" s="180"/>
      <c r="H100" s="180"/>
      <c r="I100" s="180"/>
      <c r="J100" s="180"/>
      <c r="K100" s="180"/>
      <c r="L100" s="180"/>
      <c r="M100" s="180"/>
      <c r="N100" s="180"/>
      <c r="O100" s="180"/>
      <c r="P100" s="180"/>
      <c r="Q100" s="180"/>
      <c r="R100" s="180"/>
      <c r="S100" s="180"/>
      <c r="T100" s="180"/>
      <c r="U100" s="180"/>
    </row>
    <row r="101" spans="2:21" x14ac:dyDescent="0.35">
      <c r="B101" s="180"/>
      <c r="C101" s="180"/>
      <c r="D101" s="180"/>
      <c r="E101" s="180"/>
      <c r="F101" s="180"/>
      <c r="G101" s="180"/>
      <c r="H101" s="180"/>
      <c r="I101" s="180"/>
      <c r="J101" s="180"/>
      <c r="K101" s="180"/>
      <c r="L101" s="180"/>
      <c r="M101" s="180"/>
      <c r="N101" s="180"/>
      <c r="O101" s="180"/>
      <c r="P101" s="180"/>
      <c r="Q101" s="180"/>
      <c r="R101" s="180"/>
      <c r="S101" s="180"/>
      <c r="T101" s="180"/>
      <c r="U101" s="180"/>
    </row>
    <row r="102" spans="2:21" x14ac:dyDescent="0.35">
      <c r="B102" s="180"/>
      <c r="C102" s="180"/>
      <c r="D102" s="180"/>
      <c r="E102" s="180"/>
      <c r="F102" s="180"/>
      <c r="G102" s="180"/>
      <c r="H102" s="180"/>
      <c r="I102" s="180"/>
      <c r="J102" s="180"/>
      <c r="K102" s="180"/>
      <c r="L102" s="180"/>
      <c r="M102" s="180"/>
      <c r="N102" s="180"/>
      <c r="O102" s="180"/>
      <c r="P102" s="180"/>
      <c r="Q102" s="180"/>
      <c r="R102" s="180"/>
      <c r="S102" s="180"/>
      <c r="T102" s="180"/>
      <c r="U102" s="180"/>
    </row>
    <row r="103" spans="2:21" x14ac:dyDescent="0.35">
      <c r="B103" s="180"/>
      <c r="C103" s="180"/>
      <c r="D103" s="180"/>
      <c r="E103" s="180"/>
      <c r="F103" s="180"/>
      <c r="G103" s="180"/>
      <c r="H103" s="180"/>
      <c r="I103" s="180"/>
      <c r="J103" s="180"/>
      <c r="K103" s="180"/>
      <c r="L103" s="180"/>
      <c r="M103" s="180"/>
      <c r="N103" s="180"/>
      <c r="O103" s="180"/>
      <c r="P103" s="180"/>
      <c r="Q103" s="180"/>
      <c r="R103" s="180"/>
      <c r="S103" s="180"/>
      <c r="T103" s="180"/>
      <c r="U103" s="180"/>
    </row>
    <row r="104" spans="2:21" x14ac:dyDescent="0.35">
      <c r="B104" s="180"/>
      <c r="C104" s="180"/>
      <c r="D104" s="180"/>
      <c r="E104" s="180"/>
      <c r="F104" s="180"/>
      <c r="G104" s="180"/>
      <c r="H104" s="180"/>
      <c r="I104" s="180"/>
      <c r="J104" s="180"/>
      <c r="K104" s="180"/>
      <c r="L104" s="180"/>
      <c r="M104" s="180"/>
      <c r="N104" s="180"/>
      <c r="O104" s="180"/>
      <c r="P104" s="180"/>
      <c r="Q104" s="180"/>
      <c r="R104" s="180"/>
      <c r="S104" s="180"/>
      <c r="T104" s="180"/>
      <c r="U104" s="180"/>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workbookViewId="0">
      <selection activeCell="B15" sqref="B15"/>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200</v>
      </c>
    </row>
    <row r="2" spans="1:19" x14ac:dyDescent="0.35">
      <c r="A2" s="148" t="s">
        <v>218</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1" t="s">
        <v>243</v>
      </c>
      <c r="C5" s="182"/>
      <c r="D5" s="182"/>
      <c r="E5" s="182"/>
      <c r="F5" s="182"/>
      <c r="G5" s="183"/>
    </row>
    <row r="6" spans="1:19" ht="15" thickBot="1" x14ac:dyDescent="0.4"/>
    <row r="7" spans="1:19" ht="15" thickBot="1" x14ac:dyDescent="0.4">
      <c r="A7" s="56" t="s">
        <v>1</v>
      </c>
      <c r="B7" s="181"/>
      <c r="C7" s="182"/>
      <c r="D7" s="182"/>
      <c r="E7" s="182"/>
      <c r="F7" s="182"/>
      <c r="G7" s="183"/>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163</v>
      </c>
      <c r="B15" s="120" t="s">
        <v>179</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201</v>
      </c>
      <c r="B20" s="121"/>
    </row>
    <row r="21" spans="1:2" x14ac:dyDescent="0.35">
      <c r="A21" s="122" t="s">
        <v>202</v>
      </c>
      <c r="B21" s="122"/>
    </row>
    <row r="22" spans="1:2" x14ac:dyDescent="0.35">
      <c r="A22" s="122" t="s">
        <v>203</v>
      </c>
      <c r="B22" s="122"/>
    </row>
    <row r="23" spans="1:2" x14ac:dyDescent="0.35">
      <c r="A23" s="122" t="s">
        <v>204</v>
      </c>
      <c r="B23" s="122"/>
    </row>
    <row r="24" spans="1:2" ht="15" thickBot="1" x14ac:dyDescent="0.4">
      <c r="A24" s="122" t="s">
        <v>205</v>
      </c>
      <c r="B24" s="122"/>
    </row>
    <row r="25" spans="1:2" hidden="1" x14ac:dyDescent="0.35">
      <c r="A25" s="122" t="s">
        <v>196</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29vc+nlF9zyxgDV++AVCQKUNb0p8T3mlRrmDy0HSDENjye0wg/mpHlD7RNN7DvH+nzoYLFbtaPZVBRcxQec6xw==" saltValue="VDoPqbca6kBg3y+fDtXDyw=="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70"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 t="shared" ref="E267:E268" si="12">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 t="shared" si="12"/>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30" sqref="B30"/>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245</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219</v>
      </c>
    </row>
    <row r="14" spans="1:4" ht="15" thickBot="1" x14ac:dyDescent="0.4">
      <c r="A14" s="48" t="s">
        <v>94</v>
      </c>
      <c r="B14" s="123" t="s">
        <v>220</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247</v>
      </c>
    </row>
    <row r="29" spans="1:2" ht="15" thickBot="1" x14ac:dyDescent="0.4">
      <c r="A29" s="44"/>
      <c r="B29" t="s">
        <v>248</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 t="shared" ref="U261:U263" si="64">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 t="shared" si="64"/>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 t="shared" si="64"/>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L4" sqref="L4"/>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180</v>
      </c>
      <c r="D4" s="89" t="s">
        <v>173</v>
      </c>
      <c r="E4" s="88" t="s">
        <v>156</v>
      </c>
      <c r="F4" s="88" t="s">
        <v>157</v>
      </c>
      <c r="G4" s="88" t="s">
        <v>84</v>
      </c>
      <c r="H4" s="88" t="s">
        <v>162</v>
      </c>
      <c r="I4" s="88" t="s">
        <v>172</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24">
        <f>H5-(H5/100*5)</f>
        <v>99.75</v>
      </c>
      <c r="K5" s="24">
        <f>H5+(H5/100*5)</f>
        <v>110.25</v>
      </c>
      <c r="L5" s="24">
        <f>K5-J5</f>
        <v>10.5</v>
      </c>
      <c r="M5" s="167">
        <f>MAX(0,D5-J5)</f>
        <v>10.25</v>
      </c>
      <c r="N5" s="167">
        <f>MAX(0,D5-K5)</f>
        <v>0</v>
      </c>
      <c r="O5" s="24" t="str">
        <f>IF(TEXT(N5,"#")="",0,TEXT(N5,"#"))&amp;" - "&amp;IF(TEXT(M5,"#")="",0,TEXT(M5,"#"))</f>
        <v>0 - 10</v>
      </c>
      <c r="P5" s="24">
        <f>(N5*INDEX(Service!$B$6:$J$80,MATCH(B5,Service!$B$6:$B$80,0),8))/IF(Summary!$B$7="hours",60,1)</f>
        <v>0</v>
      </c>
      <c r="Q5" s="24">
        <f>(M5*INDEX(Service!$B$6:$J$80,MATCH(B5,Service!$B$6:$B$80,0),8))/IF(Summary!$B$7="hours",60,1)</f>
        <v>12.8125</v>
      </c>
      <c r="R5" s="24">
        <f>(N5*INDEX(Service!$B$6:$J$80,MATCH(B5,Service!$B$6:$B$80,0),9))/IF(Summary!$B$7="hours",60,1)</f>
        <v>0</v>
      </c>
      <c r="S5" s="24">
        <f>(M5*INDEX(Service!$B$6:$J$80,MATCH(B5,Service!$B$6:$B$80,0),9))/IF(Summary!$B$7="hours",60,1)</f>
        <v>5.8571428571428577</v>
      </c>
      <c r="T5" s="24" t="str">
        <f>IF(TEXT(P5,"#")="",0,TEXT(P5,"#"))&amp;" - "&amp;IF(TEXT(Q5,"#")="",0,TEXT(Q5,"#"))</f>
        <v>0 - 13</v>
      </c>
      <c r="U5" s="24" t="str">
        <f>IF(TEXT(R5,"#")="",0,TEXT(R5,"#"))&amp;" - "&amp;IF(TEXT(S5,"#")="",0,TEXT(S5,"#"))</f>
        <v>0 - 6</v>
      </c>
      <c r="V5" s="24">
        <f>P5+R5</f>
        <v>0</v>
      </c>
      <c r="W5" s="24">
        <f>Q5+S5</f>
        <v>18.669642857142858</v>
      </c>
      <c r="X5" s="24" t="str">
        <f>IF(TEXT(P5+R5,"#")="",0,TEXT(P5+R5,"#"))&amp;" - "&amp;IF(TEXT(Q5+S5,"#")="",0,TEXT(Q5+S5,"#"))</f>
        <v>0 - 19</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24">
        <f t="shared" ref="J6:J19" si="2">H6-(H6/100*5)</f>
        <v>299.25</v>
      </c>
      <c r="K6" s="24">
        <f t="shared" ref="K6:K19" si="3">H6+(H6/100*5)</f>
        <v>330.75</v>
      </c>
      <c r="L6" s="24">
        <f t="shared" ref="L6:L19" si="4">K6-J6</f>
        <v>31.5</v>
      </c>
      <c r="M6" s="167">
        <f t="shared" ref="M6:M20" si="5">MAX(0,D6-J6)</f>
        <v>0</v>
      </c>
      <c r="N6" s="167">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221</v>
      </c>
      <c r="H7" s="100">
        <f t="shared" si="0"/>
        <v>70</v>
      </c>
      <c r="I7" s="74" t="str">
        <f t="shared" si="1"/>
        <v>67 - 74</v>
      </c>
      <c r="J7" s="24">
        <f t="shared" si="2"/>
        <v>66.5</v>
      </c>
      <c r="K7" s="24">
        <f t="shared" si="3"/>
        <v>73.5</v>
      </c>
      <c r="L7" s="24">
        <f t="shared" si="4"/>
        <v>7</v>
      </c>
      <c r="M7" s="167">
        <f t="shared" si="5"/>
        <v>0</v>
      </c>
      <c r="N7" s="167">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20 Individual</v>
      </c>
      <c r="C8" s="130">
        <v>21</v>
      </c>
      <c r="D8" s="130">
        <v>256</v>
      </c>
      <c r="E8" s="131">
        <v>0</v>
      </c>
      <c r="F8" s="131">
        <v>7</v>
      </c>
      <c r="G8" s="122" t="s">
        <v>221</v>
      </c>
      <c r="H8" s="100">
        <f t="shared" si="0"/>
        <v>73.5</v>
      </c>
      <c r="I8" s="74" t="str">
        <f t="shared" si="1"/>
        <v>70 - 77</v>
      </c>
      <c r="J8" s="24">
        <f t="shared" si="2"/>
        <v>69.825000000000003</v>
      </c>
      <c r="K8" s="24">
        <f t="shared" si="3"/>
        <v>77.174999999999997</v>
      </c>
      <c r="L8" s="24">
        <f t="shared" si="4"/>
        <v>7.3499999999999943</v>
      </c>
      <c r="M8" s="167">
        <f t="shared" si="5"/>
        <v>186.17500000000001</v>
      </c>
      <c r="N8" s="167">
        <f t="shared" si="6"/>
        <v>178.82499999999999</v>
      </c>
      <c r="O8" s="24" t="str">
        <f t="shared" si="7"/>
        <v>179 - 186</v>
      </c>
      <c r="P8" s="24">
        <f>(N8*INDEX(Service!$B$6:$J$80,MATCH(B8,Service!$B$6:$B$80,0),8))/IF(Summary!$B$7="hours",60,1)</f>
        <v>134.11874999999998</v>
      </c>
      <c r="Q8" s="24">
        <f>(M8*INDEX(Service!$B$6:$J$80,MATCH(B8,Service!$B$6:$B$80,0),8))/IF(Summary!$B$7="hours",60,1)</f>
        <v>139.63124999999999</v>
      </c>
      <c r="R8" s="24">
        <f>(N8*INDEX(Service!$B$6:$J$80,MATCH(B8,Service!$B$6:$B$80,0),9))/IF(Summary!$B$7="hours",60,1)</f>
        <v>0</v>
      </c>
      <c r="S8" s="24">
        <f>(M8*INDEX(Service!$B$6:$J$80,MATCH(B8,Service!$B$6:$B$80,0),9))/IF(Summary!$B$7="hours",60,1)</f>
        <v>0</v>
      </c>
      <c r="T8" s="24" t="str">
        <f t="shared" si="8"/>
        <v>134 - 140</v>
      </c>
      <c r="U8" s="24" t="str">
        <f t="shared" si="9"/>
        <v>0 - 0</v>
      </c>
      <c r="V8" s="24">
        <f t="shared" si="10"/>
        <v>134.11874999999998</v>
      </c>
      <c r="W8" s="24">
        <f t="shared" si="11"/>
        <v>139.63124999999999</v>
      </c>
      <c r="X8" s="24" t="str">
        <f t="shared" si="12"/>
        <v>134 - 140</v>
      </c>
    </row>
    <row r="9" spans="1:24" s="164" customFormat="1" ht="15" thickBot="1" x14ac:dyDescent="0.4">
      <c r="A9"/>
      <c r="B9" s="47" t="str">
        <f>Setup!A24</f>
        <v>40 Individual</v>
      </c>
      <c r="C9" s="130">
        <v>15</v>
      </c>
      <c r="D9" s="130">
        <v>55</v>
      </c>
      <c r="E9" s="131">
        <v>0</v>
      </c>
      <c r="F9" s="131">
        <v>7</v>
      </c>
      <c r="G9" s="122" t="s">
        <v>221</v>
      </c>
      <c r="H9" s="100">
        <f t="shared" si="0"/>
        <v>52.5</v>
      </c>
      <c r="I9" s="74" t="str">
        <f t="shared" si="1"/>
        <v>50 - 55</v>
      </c>
      <c r="J9" s="24">
        <f t="shared" si="2"/>
        <v>49.875</v>
      </c>
      <c r="K9" s="24">
        <f t="shared" si="3"/>
        <v>55.125</v>
      </c>
      <c r="L9" s="24">
        <f t="shared" si="4"/>
        <v>5.25</v>
      </c>
      <c r="M9" s="167">
        <f t="shared" si="5"/>
        <v>5.125</v>
      </c>
      <c r="N9" s="167">
        <f t="shared" si="6"/>
        <v>0</v>
      </c>
      <c r="O9" s="24" t="str">
        <f t="shared" si="7"/>
        <v>0 - 5</v>
      </c>
      <c r="P9" s="24">
        <f>(N9*INDEX(Service!$B$6:$J$80,MATCH(B9,Service!$B$6:$B$80,0),8))/IF(Summary!$B$7="hours",60,1)</f>
        <v>0</v>
      </c>
      <c r="Q9" s="24">
        <f>(M9*INDEX(Service!$B$6:$J$80,MATCH(B9,Service!$B$6:$B$80,0),8))/IF(Summary!$B$7="hours",60,1)</f>
        <v>5.125</v>
      </c>
      <c r="R9" s="24">
        <f>(N9*INDEX(Service!$B$6:$J$80,MATCH(B9,Service!$B$6:$B$80,0),9))/IF(Summary!$B$7="hours",60,1)</f>
        <v>0</v>
      </c>
      <c r="S9" s="24">
        <f>(M9*INDEX(Service!$B$6:$J$80,MATCH(B9,Service!$B$6:$B$80,0),9))/IF(Summary!$B$7="hours",60,1)</f>
        <v>0</v>
      </c>
      <c r="T9" s="24" t="str">
        <f t="shared" si="8"/>
        <v>0 - 5</v>
      </c>
      <c r="U9" s="24" t="str">
        <f t="shared" si="9"/>
        <v>0 - 0</v>
      </c>
      <c r="V9" s="24">
        <f t="shared" si="10"/>
        <v>0</v>
      </c>
      <c r="W9" s="24">
        <f t="shared" si="11"/>
        <v>5.125</v>
      </c>
      <c r="X9" s="2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67">
        <f t="shared" si="5"/>
        <v>0</v>
      </c>
      <c r="N10" s="167">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67">
        <f t="shared" si="5"/>
        <v>0</v>
      </c>
      <c r="N11" s="167">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67">
        <f t="shared" si="5"/>
        <v>0</v>
      </c>
      <c r="N12" s="167">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67">
        <f t="shared" si="5"/>
        <v>0</v>
      </c>
      <c r="N13" s="167">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67">
        <f t="shared" si="5"/>
        <v>0</v>
      </c>
      <c r="N14" s="167">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67">
        <f t="shared" si="5"/>
        <v>0</v>
      </c>
      <c r="N15" s="167">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67">
        <f t="shared" si="5"/>
        <v>0</v>
      </c>
      <c r="N16" s="167">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67">
        <f t="shared" si="5"/>
        <v>0</v>
      </c>
      <c r="N17" s="167">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67">
        <f t="shared" si="5"/>
        <v>0</v>
      </c>
      <c r="N18" s="167">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67">
        <f t="shared" si="5"/>
        <v>0</v>
      </c>
      <c r="N19" s="167">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174</v>
      </c>
      <c r="C20" s="120">
        <v>60</v>
      </c>
      <c r="D20" s="120">
        <v>195</v>
      </c>
      <c r="E20" s="120">
        <v>0</v>
      </c>
      <c r="F20" s="120">
        <v>1</v>
      </c>
      <c r="G20" s="126" t="s">
        <v>160</v>
      </c>
      <c r="H20" s="102">
        <f t="shared" si="0"/>
        <v>210</v>
      </c>
      <c r="I20" s="90" t="str">
        <f t="shared" si="1"/>
        <v>200 - 221</v>
      </c>
      <c r="J20" s="24">
        <f t="shared" ref="J20" si="13">H20-(H20/100*5)</f>
        <v>199.5</v>
      </c>
      <c r="K20" s="24">
        <f t="shared" ref="K20" si="14">H20+(H20/100*5)</f>
        <v>220.5</v>
      </c>
      <c r="L20" s="24">
        <f t="shared" ref="L20" si="15">K20-J20</f>
        <v>21</v>
      </c>
      <c r="M20" s="167">
        <f t="shared" si="5"/>
        <v>0</v>
      </c>
      <c r="N20" s="167">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vE15zH1M2aXWwLogKIYEesaNfVwWkjHEDDgGtjywvDTRWhlskDphBdzmMfqJRftyo+bDVIdlOqmGg9vjQsn3oA==" saltValue="l45G0T8lhQ51gY3jGdvxMg=="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tabSelected="1" zoomScaleNormal="100" workbookViewId="0">
      <selection activeCell="T28" sqref="T28"/>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188</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222</v>
      </c>
      <c r="D6" s="137">
        <v>120</v>
      </c>
      <c r="E6" s="137">
        <v>7</v>
      </c>
      <c r="F6" s="138" t="s">
        <v>79</v>
      </c>
      <c r="G6" s="4">
        <f>INDEX('Data Validation (Hide)'!$K$2:$L$9,MATCH(Service!F6,'Data Validation (Hide)'!$K$2:$K$8,0),2)</f>
        <v>1</v>
      </c>
      <c r="H6" s="70">
        <f>IFERROR((G6*D6)/E6,"")</f>
        <v>17.142857142857142</v>
      </c>
      <c r="I6" s="187">
        <f>SUMIF($E$6:$E$10,1,$H$6:$H$10)</f>
        <v>75</v>
      </c>
      <c r="J6" s="190">
        <f>SUMIF($E$6:$E$10,"&gt;"&amp;1,$H$6:$H$10)</f>
        <v>34.285714285714285</v>
      </c>
    </row>
    <row r="7" spans="1:10" x14ac:dyDescent="0.35">
      <c r="B7" s="95" t="str" cm="1">
        <f t="array" ref="B7">INDEX('Data Validation (Hide)'!$B$2:$B$16,ROUNDUP(ROW(A2)/5,0),1)</f>
        <v>20 Group Sessions</v>
      </c>
      <c r="C7" s="139" t="s">
        <v>223</v>
      </c>
      <c r="D7" s="140">
        <v>15</v>
      </c>
      <c r="E7" s="140">
        <v>1</v>
      </c>
      <c r="F7" s="141" t="s">
        <v>112</v>
      </c>
      <c r="G7" s="18">
        <f>INDEX('Data Validation (Hide)'!$K$2:$L$9,MATCH(Service!F7,'Data Validation (Hide)'!$K$2:$K$8,0),2)</f>
        <v>5</v>
      </c>
      <c r="H7" s="71">
        <f t="shared" ref="H7:H37" si="0">IFERROR((G7*D7)/E7,"")</f>
        <v>75</v>
      </c>
      <c r="I7" s="188"/>
      <c r="J7" s="191"/>
    </row>
    <row r="8" spans="1:10" x14ac:dyDescent="0.35">
      <c r="B8" s="93" t="str" cm="1">
        <f t="array" ref="B8">INDEX('Data Validation (Hide)'!$B$2:$B$16,ROUNDUP(ROW(A3)/5,0),1)</f>
        <v>20 Group Sessions</v>
      </c>
      <c r="C8" s="139" t="s">
        <v>222</v>
      </c>
      <c r="D8" s="140">
        <v>120</v>
      </c>
      <c r="E8" s="140">
        <v>7</v>
      </c>
      <c r="F8" s="141" t="s">
        <v>79</v>
      </c>
      <c r="G8" s="5">
        <f>INDEX('Data Validation (Hide)'!$K$2:$L$9,MATCH(Service!F8,'Data Validation (Hide)'!$K$2:$K$8,0),2)</f>
        <v>1</v>
      </c>
      <c r="H8" s="71">
        <f t="shared" si="0"/>
        <v>17.142857142857142</v>
      </c>
      <c r="I8" s="188"/>
      <c r="J8" s="191"/>
    </row>
    <row r="9" spans="1:10" x14ac:dyDescent="0.35">
      <c r="B9" s="107" t="str" cm="1">
        <f t="array" ref="B9">INDEX('Data Validation (Hide)'!$B$2:$B$16,ROUNDUP(ROW(A4)/5,0),1)</f>
        <v>20 Group Sessions</v>
      </c>
      <c r="C9" s="139"/>
      <c r="D9" s="140"/>
      <c r="E9" s="140"/>
      <c r="F9" s="141"/>
      <c r="G9" s="5" t="e">
        <f>INDEX('Data Validation (Hide)'!$K$2:$L$9,MATCH(Service!F9,'Data Validation (Hide)'!$K$2:$K$8,0),2)</f>
        <v>#N/A</v>
      </c>
      <c r="H9" s="71" t="str">
        <f t="shared" si="0"/>
        <v/>
      </c>
      <c r="I9" s="188"/>
      <c r="J9" s="191"/>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(Hide)'!$K$2:$K$8,0),2)</f>
        <v>#N/A</v>
      </c>
      <c r="H10" s="72" t="str">
        <f t="shared" si="0"/>
        <v/>
      </c>
      <c r="I10" s="189"/>
      <c r="J10" s="192"/>
    </row>
    <row r="11" spans="1:10" x14ac:dyDescent="0.35">
      <c r="B11" s="94" t="str" cm="1">
        <f t="array" ref="B11">INDEX('Data Validation (Hide)'!$B$2:$B$16,ROUNDUP(ROW(A6)/5,0),1)</f>
        <v>40 Group Session</v>
      </c>
      <c r="C11" s="136" t="s">
        <v>224</v>
      </c>
      <c r="D11" s="137">
        <v>120</v>
      </c>
      <c r="E11" s="137">
        <v>7</v>
      </c>
      <c r="F11" s="138" t="s">
        <v>79</v>
      </c>
      <c r="G11" s="4">
        <f>INDEX('Data Validation (Hide)'!$K$2:$L$9,MATCH(Service!F11,'Data Validation (Hide)'!$K$2:$K$8,0),2)</f>
        <v>1</v>
      </c>
      <c r="H11" s="70">
        <f t="shared" si="0"/>
        <v>17.142857142857142</v>
      </c>
      <c r="I11" s="187">
        <f>SUMIF($E$11:$E$15,1,$H$11:$H$15)</f>
        <v>120</v>
      </c>
      <c r="J11" s="187">
        <f>SUMIF($E$11:$E$15,"&gt;"&amp;1,$H$11:$H$15)</f>
        <v>17.142857142857142</v>
      </c>
    </row>
    <row r="12" spans="1:10" x14ac:dyDescent="0.35">
      <c r="B12" s="95" t="str" cm="1">
        <f t="array" ref="B12">INDEX('Data Validation (Hide)'!$B$2:$B$16,ROUNDUP(ROW(A7)/5,0),1)</f>
        <v>40 Group Session</v>
      </c>
      <c r="C12" s="139" t="s">
        <v>225</v>
      </c>
      <c r="D12" s="140">
        <v>120</v>
      </c>
      <c r="E12" s="140">
        <v>1</v>
      </c>
      <c r="F12" s="141" t="s">
        <v>79</v>
      </c>
      <c r="G12" s="5">
        <f>INDEX('Data Validation (Hide)'!$K$2:$L$9,MATCH(Service!F12,'Data Validation (Hide)'!$K$2:$K$8,0),2)</f>
        <v>1</v>
      </c>
      <c r="H12" s="71">
        <f t="shared" si="0"/>
        <v>120</v>
      </c>
      <c r="I12" s="188"/>
      <c r="J12" s="188"/>
    </row>
    <row r="13" spans="1:10" x14ac:dyDescent="0.35">
      <c r="B13" s="93" t="str" cm="1">
        <f t="array" ref="B13">INDEX('Data Validation (Hide)'!$B$2:$B$16,ROUNDUP(ROW(A8)/5,0),1)</f>
        <v>40 Group Session</v>
      </c>
      <c r="C13" s="139"/>
      <c r="D13" s="140"/>
      <c r="E13" s="140"/>
      <c r="F13" s="141"/>
      <c r="G13" s="5" t="e">
        <f>INDEX('Data Validation (Hide)'!$K$2:$L$9,MATCH(Service!F13,'Data Validation (Hide)'!$K$2:$K$8,0),2)</f>
        <v>#N/A</v>
      </c>
      <c r="H13" s="71" t="str">
        <f t="shared" si="0"/>
        <v/>
      </c>
      <c r="I13" s="188"/>
      <c r="J13" s="188"/>
    </row>
    <row r="14" spans="1:10" x14ac:dyDescent="0.35">
      <c r="B14" s="95" t="str" cm="1">
        <f t="array" ref="B14">INDEX('Data Validation (Hide)'!$B$2:$B$16,ROUNDUP(ROW(A9)/5,0),1)</f>
        <v>40 Group Session</v>
      </c>
      <c r="C14" s="139"/>
      <c r="D14" s="140"/>
      <c r="E14" s="140"/>
      <c r="F14" s="141"/>
      <c r="G14" s="5" t="e">
        <f>INDEX('Data Validation (Hide)'!$K$2:$L$9,MATCH(Service!F14,'Data Validation (Hide)'!$K$2:$K$8,0),2)</f>
        <v>#N/A</v>
      </c>
      <c r="H14" s="71" t="str">
        <f t="shared" si="0"/>
        <v/>
      </c>
      <c r="I14" s="188"/>
      <c r="J14" s="188"/>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(Hide)'!$K$2:$K$8,0),2)</f>
        <v>#N/A</v>
      </c>
      <c r="H15" s="72" t="str">
        <f t="shared" si="0"/>
        <v/>
      </c>
      <c r="I15" s="189"/>
      <c r="J15" s="189"/>
    </row>
    <row r="16" spans="1:10" x14ac:dyDescent="0.35">
      <c r="B16" s="94" t="str" cm="1">
        <f t="array" ref="B16">INDEX('Data Validation (Hide)'!$B$2:$B$16,ROUNDUP(ROW(A11)/5,0),1)</f>
        <v>8 Group Session</v>
      </c>
      <c r="C16" s="136" t="s">
        <v>222</v>
      </c>
      <c r="D16" s="137">
        <v>240</v>
      </c>
      <c r="E16" s="137">
        <v>7</v>
      </c>
      <c r="F16" s="138" t="s">
        <v>79</v>
      </c>
      <c r="G16" s="4">
        <f>INDEX('Data Validation (Hide)'!$K$2:$L$9,MATCH(Service!F16,'Data Validation (Hide)'!$K$2:$K$8,0),2)</f>
        <v>1</v>
      </c>
      <c r="H16" s="70">
        <f t="shared" si="0"/>
        <v>34.285714285714285</v>
      </c>
      <c r="I16" s="187">
        <f>SUMIF($E$16:$E$20,1,$H$16:$H$20)</f>
        <v>0</v>
      </c>
      <c r="J16" s="187">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(Hide)'!$K$2:$K$8,0),2)</f>
        <v>#N/A</v>
      </c>
      <c r="H17" s="71" t="str">
        <f t="shared" si="0"/>
        <v/>
      </c>
      <c r="I17" s="188"/>
      <c r="J17" s="188"/>
    </row>
    <row r="18" spans="2:10" x14ac:dyDescent="0.35">
      <c r="B18" s="93" t="str" cm="1">
        <f t="array" ref="B18">INDEX('Data Validation (Hide)'!$B$2:$B$16,ROUNDUP(ROW(A13)/5,0),1)</f>
        <v>8 Group Session</v>
      </c>
      <c r="C18" s="139"/>
      <c r="D18" s="140"/>
      <c r="E18" s="140"/>
      <c r="F18" s="141"/>
      <c r="G18" s="5" t="e">
        <f>INDEX('Data Validation (Hide)'!$K$2:$L$9,MATCH(Service!F18,'Data Validation (Hide)'!$K$2:$K$8,0),2)</f>
        <v>#N/A</v>
      </c>
      <c r="H18" s="71" t="str">
        <f t="shared" si="0"/>
        <v/>
      </c>
      <c r="I18" s="188"/>
      <c r="J18" s="188"/>
    </row>
    <row r="19" spans="2:10" x14ac:dyDescent="0.35">
      <c r="B19" s="95" t="str" cm="1">
        <f t="array" ref="B19">INDEX('Data Validation (Hide)'!$B$2:$B$16,ROUNDUP(ROW(A14)/5,0),1)</f>
        <v>8 Group Session</v>
      </c>
      <c r="C19" s="139"/>
      <c r="D19" s="140"/>
      <c r="E19" s="140"/>
      <c r="F19" s="141"/>
      <c r="G19" s="5" t="e">
        <f>INDEX('Data Validation (Hide)'!$K$2:$L$9,MATCH(Service!F19,'Data Validation (Hide)'!$K$2:$K$8,0),2)</f>
        <v>#N/A</v>
      </c>
      <c r="H19" s="71" t="str">
        <f t="shared" si="0"/>
        <v/>
      </c>
      <c r="I19" s="188"/>
      <c r="J19" s="188"/>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(Hide)'!$K$2:$K$8,0),2)</f>
        <v>#N/A</v>
      </c>
      <c r="H20" s="72" t="str">
        <f t="shared" si="0"/>
        <v/>
      </c>
      <c r="I20" s="189"/>
      <c r="J20" s="189"/>
    </row>
    <row r="21" spans="2:10" x14ac:dyDescent="0.35">
      <c r="B21" s="94" t="str" cm="1">
        <f t="array" ref="B21">INDEX('Data Validation (Hide)'!$B$2:$B$16,ROUNDUP(ROW(A16)/5,0),1)</f>
        <v>20 Individual</v>
      </c>
      <c r="C21" s="136" t="s">
        <v>223</v>
      </c>
      <c r="D21" s="137">
        <v>45</v>
      </c>
      <c r="E21" s="137">
        <v>1</v>
      </c>
      <c r="F21" s="138" t="s">
        <v>79</v>
      </c>
      <c r="G21" s="4">
        <f>INDEX('Data Validation (Hide)'!$K$2:$L$9,MATCH(Service!F21,'Data Validation (Hide)'!$K$2:$K$8,0),2)</f>
        <v>1</v>
      </c>
      <c r="H21" s="70">
        <f t="shared" si="0"/>
        <v>45</v>
      </c>
      <c r="I21" s="187">
        <f>SUMIF($E$21:$E$25,1,$H$21:$H$25)</f>
        <v>45</v>
      </c>
      <c r="J21" s="187">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(Hide)'!$K$2:$K$8,0),2)</f>
        <v>#N/A</v>
      </c>
      <c r="H22" s="71" t="str">
        <f t="shared" si="0"/>
        <v/>
      </c>
      <c r="I22" s="188"/>
      <c r="J22" s="188"/>
    </row>
    <row r="23" spans="2:10" x14ac:dyDescent="0.35">
      <c r="B23" s="93" t="str" cm="1">
        <f t="array" ref="B23">INDEX('Data Validation (Hide)'!$B$2:$B$16,ROUNDUP(ROW(A18)/5,0),1)</f>
        <v>20 Individual</v>
      </c>
      <c r="C23" s="139"/>
      <c r="D23" s="140"/>
      <c r="E23" s="140"/>
      <c r="F23" s="141"/>
      <c r="G23" s="5" t="e">
        <f>INDEX('Data Validation (Hide)'!$K$2:$L$9,MATCH(Service!F23,'Data Validation (Hide)'!$K$2:$K$8,0),2)</f>
        <v>#N/A</v>
      </c>
      <c r="H23" s="71" t="str">
        <f t="shared" si="0"/>
        <v/>
      </c>
      <c r="I23" s="188"/>
      <c r="J23" s="188"/>
    </row>
    <row r="24" spans="2:10" x14ac:dyDescent="0.35">
      <c r="B24" s="95" t="str" cm="1">
        <f t="array" ref="B24">INDEX('Data Validation (Hide)'!$B$2:$B$16,ROUNDUP(ROW(A19)/5,0),1)</f>
        <v>20 Individual</v>
      </c>
      <c r="C24" s="139"/>
      <c r="D24" s="140"/>
      <c r="E24" s="140"/>
      <c r="F24" s="141"/>
      <c r="G24" s="5" t="e">
        <f>INDEX('Data Validation (Hide)'!$K$2:$L$9,MATCH(Service!F24,'Data Validation (Hide)'!$K$2:$K$8,0),2)</f>
        <v>#N/A</v>
      </c>
      <c r="H24" s="71" t="str">
        <f t="shared" si="0"/>
        <v/>
      </c>
      <c r="I24" s="188"/>
      <c r="J24" s="188"/>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(Hide)'!$K$2:$K$8,0),2)</f>
        <v>#N/A</v>
      </c>
      <c r="H25" s="72" t="str">
        <f t="shared" si="0"/>
        <v/>
      </c>
      <c r="I25" s="189"/>
      <c r="J25" s="189"/>
    </row>
    <row r="26" spans="2:10" x14ac:dyDescent="0.35">
      <c r="B26" s="94" t="str" cm="1">
        <f t="array" ref="B26">INDEX('Data Validation (Hide)'!$B$2:$B$16,ROUNDUP(ROW(A21)/5,0),1)</f>
        <v>40 Individual</v>
      </c>
      <c r="C26" s="136" t="s">
        <v>223</v>
      </c>
      <c r="D26" s="137">
        <v>60</v>
      </c>
      <c r="E26" s="137">
        <v>1</v>
      </c>
      <c r="F26" s="138" t="s">
        <v>79</v>
      </c>
      <c r="G26" s="4">
        <f>INDEX('Data Validation (Hide)'!$K$2:$L$9,MATCH(Service!F26,'Data Validation (Hide)'!$K$2:$K$8,0),2)</f>
        <v>1</v>
      </c>
      <c r="H26" s="70">
        <f t="shared" si="0"/>
        <v>60</v>
      </c>
      <c r="I26" s="187">
        <f>SUMIF($E$26:$E$30,1,$H$26:$H$30)</f>
        <v>60</v>
      </c>
      <c r="J26" s="187">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(Hide)'!$K$2:$K$8,0),2)</f>
        <v>#N/A</v>
      </c>
      <c r="H27" s="71" t="str">
        <f t="shared" si="0"/>
        <v/>
      </c>
      <c r="I27" s="188"/>
      <c r="J27" s="188"/>
    </row>
    <row r="28" spans="2:10" x14ac:dyDescent="0.35">
      <c r="B28" s="93" t="str" cm="1">
        <f t="array" ref="B28">INDEX('Data Validation (Hide)'!$B$2:$B$16,ROUNDUP(ROW(A23)/5,0),1)</f>
        <v>40 Individual</v>
      </c>
      <c r="C28" s="139"/>
      <c r="D28" s="140"/>
      <c r="E28" s="140"/>
      <c r="F28" s="141"/>
      <c r="G28" s="5" t="e">
        <f>INDEX('Data Validation (Hide)'!$K$2:$L$9,MATCH(Service!F28,'Data Validation (Hide)'!$K$2:$K$8,0),2)</f>
        <v>#N/A</v>
      </c>
      <c r="H28" s="71" t="str">
        <f t="shared" si="0"/>
        <v/>
      </c>
      <c r="I28" s="188"/>
      <c r="J28" s="188"/>
    </row>
    <row r="29" spans="2:10" x14ac:dyDescent="0.35">
      <c r="B29" s="95" t="str" cm="1">
        <f t="array" ref="B29">INDEX('Data Validation (Hide)'!$B$2:$B$16,ROUNDUP(ROW(A24)/5,0),1)</f>
        <v>40 Individual</v>
      </c>
      <c r="C29" s="139"/>
      <c r="D29" s="140"/>
      <c r="E29" s="140"/>
      <c r="F29" s="141"/>
      <c r="G29" s="5" t="e">
        <f>INDEX('Data Validation (Hide)'!$K$2:$L$9,MATCH(Service!F29,'Data Validation (Hide)'!$K$2:$K$8,0),2)</f>
        <v>#N/A</v>
      </c>
      <c r="H29" s="71" t="str">
        <f t="shared" si="0"/>
        <v/>
      </c>
      <c r="I29" s="188"/>
      <c r="J29" s="188"/>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(Hide)'!$K$2:$K$8,0),2)</f>
        <v>#N/A</v>
      </c>
      <c r="H30" s="72" t="str">
        <f t="shared" si="0"/>
        <v/>
      </c>
      <c r="I30" s="189"/>
      <c r="J30" s="189"/>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4">
        <f>SUMIF($E$31:$E$35,1,$H$31:$H$35)</f>
        <v>0</v>
      </c>
      <c r="J31" s="184">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5"/>
      <c r="J32" s="185"/>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5"/>
      <c r="J33" s="185"/>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5"/>
      <c r="J34" s="185"/>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6"/>
      <c r="J35" s="186"/>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4">
        <f>SUMIF($E$36:$E$40,1,$H$36:$H$40)</f>
        <v>0</v>
      </c>
      <c r="J36" s="184">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5"/>
      <c r="J37" s="185"/>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5"/>
      <c r="J38" s="185"/>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5"/>
      <c r="J39" s="185"/>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6"/>
      <c r="J40" s="186"/>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4">
        <f>SUMIF($E$41:$E$45,1,$H$41:$H$45)</f>
        <v>0</v>
      </c>
      <c r="J41" s="184">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5"/>
      <c r="J42" s="185"/>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5"/>
      <c r="J43" s="185"/>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5"/>
      <c r="J44" s="185"/>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6"/>
      <c r="J45" s="186"/>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4">
        <f>SUMIF($E$46:$E$50,1,$H$46:$H$50)</f>
        <v>0</v>
      </c>
      <c r="J46" s="184">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5"/>
      <c r="J47" s="185"/>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5"/>
      <c r="J48" s="185"/>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5"/>
      <c r="J49" s="185"/>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6"/>
      <c r="J50" s="186"/>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4">
        <f>SUMIF($E$51:$E$55,1,$H$51:$H$55)</f>
        <v>0</v>
      </c>
      <c r="J51" s="184">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5"/>
      <c r="J52" s="185"/>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5"/>
      <c r="J53" s="185"/>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5"/>
      <c r="J54" s="185"/>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6"/>
      <c r="J55" s="186"/>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4">
        <f>SUMIF($E$56:$E$60,1,$H$56:$H$60)</f>
        <v>0</v>
      </c>
      <c r="J56" s="184">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5"/>
      <c r="J57" s="185"/>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5"/>
      <c r="J58" s="185"/>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5"/>
      <c r="J59" s="185"/>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6"/>
      <c r="J60" s="186"/>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4">
        <f>SUMIF($E$61:$E$65,1,$H$61:$H$65)</f>
        <v>0</v>
      </c>
      <c r="J61" s="184">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5"/>
      <c r="J62" s="185"/>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5"/>
      <c r="J63" s="185"/>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5"/>
      <c r="J64" s="185"/>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6"/>
      <c r="J65" s="186"/>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4">
        <f>SUMIF($E$66:$E$70,1,$H$66:$H$70)</f>
        <v>0</v>
      </c>
      <c r="J66" s="184">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5"/>
      <c r="J67" s="185"/>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5"/>
      <c r="J68" s="185"/>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5"/>
      <c r="J69" s="185"/>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6"/>
      <c r="J70" s="186"/>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4">
        <f>SUMIF($E$71:$E$75,1,$H$71:$H$75)</f>
        <v>0</v>
      </c>
      <c r="J71" s="184">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5"/>
      <c r="J72" s="185"/>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5"/>
      <c r="J73" s="185"/>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5"/>
      <c r="J74" s="185"/>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6"/>
      <c r="J75" s="186"/>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4">
        <f>SUMIF($E$76:$E$80,1,$H$76:$H$80)</f>
        <v>0</v>
      </c>
      <c r="J76" s="184">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5"/>
      <c r="J77" s="185"/>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5"/>
      <c r="J78" s="185"/>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5"/>
      <c r="J79" s="185"/>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6"/>
      <c r="J80" s="186"/>
    </row>
    <row r="81" spans="5:10" x14ac:dyDescent="0.35">
      <c r="E81" s="29"/>
      <c r="H81" s="29"/>
      <c r="I81" s="29"/>
      <c r="J81" s="29"/>
    </row>
  </sheetData>
  <sheetProtection sheet="1" scenarios="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H77"/>
  <sheetViews>
    <sheetView workbookViewId="0">
      <selection activeCell="F3" sqref="F3"/>
    </sheetView>
  </sheetViews>
  <sheetFormatPr defaultRowHeight="14.5" x14ac:dyDescent="0.35"/>
  <sheetData>
    <row r="1" spans="2:8" x14ac:dyDescent="0.35">
      <c r="E1" t="s">
        <v>187</v>
      </c>
      <c r="G1" t="s">
        <v>189</v>
      </c>
    </row>
    <row r="2" spans="2:8" x14ac:dyDescent="0.35">
      <c r="B2" t="str">
        <f>Service!B5</f>
        <v>Clusters</v>
      </c>
      <c r="C2" t="str">
        <f>Service!D5</f>
        <v>Resource required (minutes)</v>
      </c>
      <c r="D2" t="str">
        <f>Service!E5</f>
        <v>Group size</v>
      </c>
      <c r="E2" t="s">
        <v>185</v>
      </c>
      <c r="F2" t="s">
        <v>186</v>
      </c>
      <c r="G2" t="s">
        <v>185</v>
      </c>
      <c r="H2" t="s">
        <v>186</v>
      </c>
    </row>
    <row r="3" spans="2:8" x14ac:dyDescent="0.35">
      <c r="B3" t="str">
        <f>Service!B6</f>
        <v>20 Group Sessions</v>
      </c>
      <c r="C3">
        <f>Service!D6</f>
        <v>120</v>
      </c>
      <c r="D3">
        <f>Service!E6</f>
        <v>7</v>
      </c>
      <c r="E3">
        <f>IF($D3&gt;1,($C3*(ROUNDUP(INDEX('Required Capacity (Hide)'!$B$5:$C$19,MATCH('Service Backing (H)'!$B3,'Required Capacity (Hide)'!$A$5:$A$19,0),1)/$D3,0))/INDEX('Required Capacity (Hide)'!$B$5:$C$19,MATCH('Service Backing (H)'!$B3,'Required Capacity (Hide)'!$A$5:$A$19,0),1)),0)</f>
        <v>20.654044750430291</v>
      </c>
      <c r="F3">
        <f>IF($D3&gt;1,($C3*(ROUNDUP(INDEX('Required Capacity (Hide)'!$B$5:$C$19,MATCH('Service Backing (H)'!$B3,'Required Capacity (Hide)'!$A$5:$A$19,0),2)/$D3,0))/INDEX('Required Capacity (Hide)'!$B$5:$C$19,MATCH('Service Backing (H)'!$B3,'Required Capacity (Hide)'!$A$5:$A$19,0),2)),0)</f>
        <v>17.142857142857142</v>
      </c>
      <c r="G3">
        <f>SUMIF(INDEX($D$3:$D$77,ROW(A1),0):INDEX($D$3:$D$77,ROUNDUP(ROW(A1)/5,0)*5,1),"&gt;"&amp;1,INDEX($E$3:$E$77,ROW(A1),0):INDEX($E$3:$E$77,ROUNDUP(ROW(A1)/5,0)*5,1))</f>
        <v>41.308089500860582</v>
      </c>
      <c r="H3">
        <f>SUMIF(INDEX($D$3:$D$77,ROW(A1),0):INDEX($D$3:$D$77,ROUNDUP(ROW(A1)/5,0)*5,1),"&gt;"&amp;1,INDEX($F$3:$F$77,ROW(A1),0):INDEX($F$3:$F$77,ROUNDUP(ROW(A1)/5,0)*5,1))</f>
        <v>34.285714285714285</v>
      </c>
    </row>
    <row r="4" spans="2:8" x14ac:dyDescent="0.35">
      <c r="B4" t="str">
        <f>Service!B7</f>
        <v>20 Group Sessions</v>
      </c>
      <c r="C4">
        <f>Service!D7</f>
        <v>15</v>
      </c>
      <c r="D4">
        <f>Service!E7</f>
        <v>1</v>
      </c>
      <c r="E4">
        <f>IF($D4&gt;1,($C4*(ROUNDUP(INDEX('Required Capacity (Hide)'!$B$5:$C$19,MATCH('Service Backing (H)'!$B4,'Required Capacity (Hide)'!$A$5:$A$19,0),1)/$D4,0))/INDEX('Required Capacity (Hide)'!$B$5:$C$19,MATCH('Service Backing (H)'!$B4,'Required Capacity (Hide)'!$A$5:$A$19,0),1)),0)</f>
        <v>0</v>
      </c>
      <c r="F4">
        <f>IF($D4&gt;1,($C4*(ROUNDUP(INDEX('Required Capacity (Hide)'!$B$5:$C$19,MATCH('Service Backing (H)'!$B4,'Required Capacity (Hide)'!$A$5:$A$19,0),2)/$D4,0))/INDEX('Required Capacity (Hide)'!$B$5:$C$19,MATCH('Service Backing (H)'!$B4,'Required Capacity (Hide)'!$A$5:$A$19,0),2)),0)</f>
        <v>0</v>
      </c>
      <c r="G4">
        <f>SUMIF(INDEX($D$3:$D$77,ROW(A2),0):INDEX($D$3:$D$77,ROUNDUP(ROW(A2)/5,0)*5,1),"&gt;"&amp;1,INDEX($E$3:$E$77,ROW(A2),0):INDEX($E$3:$E$77,ROUNDUP(ROW(A2)/5,0)*5,1))</f>
        <v>20.654044750430291</v>
      </c>
      <c r="H4">
        <f>SUMIF(INDEX($D$3:$D$77,ROW(A2),0):INDEX($D$3:$D$77,ROUNDUP(ROW(A2)/5,0)*5,1),"&gt;"&amp;1,INDEX($F$3:$F$77,ROW(A2),0):INDEX($F$3:$F$77,ROUNDUP(ROW(A2)/5,0)*5,1))</f>
        <v>17.142857142857142</v>
      </c>
    </row>
    <row r="5" spans="2:8" x14ac:dyDescent="0.35">
      <c r="B5" t="str">
        <f>Service!B8</f>
        <v>20 Group Sessions</v>
      </c>
      <c r="C5">
        <f>Service!D8</f>
        <v>120</v>
      </c>
      <c r="D5">
        <f>Service!E8</f>
        <v>7</v>
      </c>
      <c r="E5">
        <f>IF($D5&gt;1,($C5*(ROUNDUP(INDEX('Required Capacity (Hide)'!$B$5:$C$19,MATCH('Service Backing (H)'!$B5,'Required Capacity (Hide)'!$A$5:$A$19,0),1)/$D5,0))/INDEX('Required Capacity (Hide)'!$B$5:$C$19,MATCH('Service Backing (H)'!$B5,'Required Capacity (Hide)'!$A$5:$A$19,0),1)),0)</f>
        <v>20.654044750430291</v>
      </c>
      <c r="F5">
        <f>IF($D5&gt;1,($C5*(ROUNDUP(INDEX('Required Capacity (Hide)'!$B$5:$C$19,MATCH('Service Backing (H)'!$B5,'Required Capacity (Hide)'!$A$5:$A$19,0),2)/$D5,0))/INDEX('Required Capacity (Hide)'!$B$5:$C$19,MATCH('Service Backing (H)'!$B5,'Required Capacity (Hide)'!$A$5:$A$19,0),2)),0)</f>
        <v>17.142857142857142</v>
      </c>
      <c r="G5">
        <f>SUMIF(INDEX($D$3:$D$77,ROW(A3),0):INDEX($D$3:$D$77,ROUNDUP(ROW(A3)/5,0)*5,1),"&gt;"&amp;1,INDEX($E$3:$E$77,ROW(A3),0):INDEX($E$3:$E$77,ROUNDUP(ROW(A3)/5,0)*5,1))</f>
        <v>20.654044750430291</v>
      </c>
      <c r="H5">
        <f>SUMIF(INDEX($D$3:$D$77,ROW(A3),0):INDEX($D$3:$D$77,ROUNDUP(ROW(A3)/5,0)*5,1),"&gt;"&amp;1,INDEX($F$3:$F$77,ROW(A3),0):INDEX($F$3:$F$77,ROUNDUP(ROW(A3)/5,0)*5,1))</f>
        <v>17.142857142857142</v>
      </c>
    </row>
    <row r="6" spans="2:8" x14ac:dyDescent="0.35">
      <c r="B6" t="str">
        <f>Service!B9</f>
        <v>20 Group Sessions</v>
      </c>
      <c r="C6">
        <f>Service!D9</f>
        <v>0</v>
      </c>
      <c r="D6">
        <f>Service!E9</f>
        <v>0</v>
      </c>
      <c r="E6">
        <f>IF($D6&gt;1,($C6*(ROUNDUP(INDEX('Required Capacity (Hide)'!$B$5:$C$19,MATCH('Service Backing (H)'!$B6,'Required Capacity (Hide)'!$A$5:$A$19,0),1)/$D6,0))/INDEX('Required Capacity (Hide)'!$B$5:$C$19,MATCH('Service Backing (H)'!$B6,'Required Capacity (Hide)'!$A$5:$A$19,0),1)),0)</f>
        <v>0</v>
      </c>
      <c r="F6">
        <f>IF($D6&gt;1,($C6*(ROUNDUP(INDEX('Required Capacity (Hide)'!$B$5:$C$19,MATCH('Service Backing (H)'!$B6,'Required Capacity (Hide)'!$A$5:$A$19,0),2)/$D6,0))/INDEX('Required Capacity (Hide)'!$B$5:$C$19,MATCH('Service Backing (H)'!$B6,'Required Capacity (Hide)'!$A$5:$A$19,0),2)),0)</f>
        <v>0</v>
      </c>
      <c r="G6">
        <f>SUMIF(INDEX($D$3:$D$77,ROW(A4),0):INDEX($D$3:$D$77,ROUNDUP(ROW(A4)/5,0)*5,1),"&gt;"&amp;1,INDEX($E$3:$E$77,ROW(A4),0):INDEX($E$3:$E$77,ROUNDUP(ROW(A4)/5,0)*5,1))</f>
        <v>0</v>
      </c>
      <c r="H6">
        <f>SUMIF(INDEX($D$3:$D$77,ROW(A4),0):INDEX($D$3:$D$77,ROUNDUP(ROW(A4)/5,0)*5,1),"&gt;"&amp;1,INDEX($F$3:$F$77,ROW(A4),0):INDEX($F$3:$F$77,ROUNDUP(ROW(A4)/5,0)*5,1))</f>
        <v>0</v>
      </c>
    </row>
    <row r="7" spans="2:8" x14ac:dyDescent="0.35">
      <c r="B7" t="str">
        <f>Service!B10</f>
        <v>20 Group Sessions</v>
      </c>
      <c r="C7">
        <f>Service!D10</f>
        <v>0</v>
      </c>
      <c r="D7">
        <f>Service!E10</f>
        <v>0</v>
      </c>
      <c r="E7">
        <f>IF($D7&gt;1,($C7*(ROUNDUP(INDEX('Required Capacity (Hide)'!$B$5:$C$19,MATCH('Service Backing (H)'!$B7,'Required Capacity (Hide)'!$A$5:$A$19,0),1)/$D7,0))/INDEX('Required Capacity (Hide)'!$B$5:$C$19,MATCH('Service Backing (H)'!$B7,'Required Capacity (Hide)'!$A$5:$A$19,0),1)),0)</f>
        <v>0</v>
      </c>
      <c r="F7">
        <f>IF($D7&gt;1,($C7*(ROUNDUP(INDEX('Required Capacity (Hide)'!$B$5:$C$19,MATCH('Service Backing (H)'!$B7,'Required Capacity (Hide)'!$A$5:$A$19,0),2)/$D7,0))/INDEX('Required Capacity (Hide)'!$B$5:$C$19,MATCH('Service Backing (H)'!$B7,'Required Capacity (Hide)'!$A$5:$A$19,0),2)),0)</f>
        <v>0</v>
      </c>
      <c r="G7">
        <f>SUMIF(INDEX($D$3:$D$77,ROW(A5),0):INDEX($D$3:$D$77,ROUNDUP(ROW(A5)/5,0)*5,1),"&gt;"&amp;1,INDEX($E$3:$E$77,ROW(A5),0):INDEX($E$3:$E$77,ROUNDUP(ROW(A5)/5,0)*5,1))</f>
        <v>0</v>
      </c>
      <c r="H7">
        <f>SUMIF(INDEX($D$3:$D$77,ROW(A5),0):INDEX($D$3:$D$77,ROUNDUP(ROW(A5)/5,0)*5,1),"&gt;"&amp;1,INDEX($F$3:$F$77,ROW(A5),0):INDEX($F$3:$F$77,ROUNDUP(ROW(A5)/5,0)*5,1))</f>
        <v>0</v>
      </c>
    </row>
    <row r="8" spans="2:8" x14ac:dyDescent="0.35">
      <c r="B8" t="str">
        <f>Service!B11</f>
        <v>40 Group Session</v>
      </c>
      <c r="C8">
        <f>Service!D11</f>
        <v>120</v>
      </c>
      <c r="D8">
        <f>Service!E11</f>
        <v>7</v>
      </c>
      <c r="E8">
        <f>IF($D8&gt;1,($C8*(ROUNDUP(INDEX('Required Capacity (Hide)'!$B$5:$C$19,MATCH('Service Backing (H)'!$B8,'Required Capacity (Hide)'!$A$5:$A$19,0),1)/$D8,0))/INDEX('Required Capacity (Hide)'!$B$5:$C$19,MATCH('Service Backing (H)'!$B8,'Required Capacity (Hide)'!$A$5:$A$19,0),1)),0)</f>
        <v>28.235294117647047</v>
      </c>
      <c r="F8">
        <f>IF($D8&gt;1,($C8*(ROUNDUP(INDEX('Required Capacity (Hide)'!$B$5:$C$19,MATCH('Service Backing (H)'!$B8,'Required Capacity (Hide)'!$A$5:$A$19,0),2)/$D8,0))/INDEX('Required Capacity (Hide)'!$B$5:$C$19,MATCH('Service Backing (H)'!$B8,'Required Capacity (Hide)'!$A$5:$A$19,0),2)),0)</f>
        <v>18.181818181818183</v>
      </c>
      <c r="G8">
        <f>SUMIF(INDEX($D$3:$D$77,ROW(A6),0):INDEX($D$3:$D$77,ROUNDUP(ROW(A6)/5,0)*5,1),"&gt;"&amp;1,INDEX($E$3:$E$77,ROW(A6),0):INDEX($E$3:$E$77,ROUNDUP(ROW(A6)/5,0)*5,1))</f>
        <v>28.235294117647047</v>
      </c>
      <c r="H8">
        <f>SUMIF(INDEX($D$3:$D$77,ROW(A6),0):INDEX($D$3:$D$77,ROUNDUP(ROW(A6)/5,0)*5,1),"&gt;"&amp;1,INDEX($F$3:$F$77,ROW(A6),0):INDEX($F$3:$F$77,ROUNDUP(ROW(A6)/5,0)*5,1))</f>
        <v>18.181818181818183</v>
      </c>
    </row>
    <row r="9" spans="2:8" x14ac:dyDescent="0.35">
      <c r="B9" t="str">
        <f>Service!B12</f>
        <v>40 Group Session</v>
      </c>
      <c r="C9">
        <f>Service!D12</f>
        <v>120</v>
      </c>
      <c r="D9">
        <f>Service!E12</f>
        <v>1</v>
      </c>
      <c r="E9">
        <f>IF($D9&gt;1,($C9*(ROUNDUP(INDEX('Required Capacity (Hide)'!$B$5:$C$19,MATCH('Service Backing (H)'!$B9,'Required Capacity (Hide)'!$A$5:$A$19,0),1)/$D9,0))/INDEX('Required Capacity (Hide)'!$B$5:$C$19,MATCH('Service Backing (H)'!$B9,'Required Capacity (Hide)'!$A$5:$A$19,0),1)),0)</f>
        <v>0</v>
      </c>
      <c r="F9">
        <f>IF($D9&gt;1,($C9*(ROUNDUP(INDEX('Required Capacity (Hide)'!$B$5:$C$19,MATCH('Service Backing (H)'!$B9,'Required Capacity (Hide)'!$A$5:$A$19,0),2)/$D9,0))/INDEX('Required Capacity (Hide)'!$B$5:$C$19,MATCH('Service Backing (H)'!$B9,'Required Capacity (Hide)'!$A$5:$A$19,0),2)),0)</f>
        <v>0</v>
      </c>
      <c r="G9">
        <f>SUMIF(INDEX($D$3:$D$77,ROW(A7),0):INDEX($D$3:$D$77,ROUNDUP(ROW(A7)/5,0)*5,1),"&gt;"&amp;1,INDEX($E$3:$E$77,ROW(A7),0):INDEX($E$3:$E$77,ROUNDUP(ROW(A7)/5,0)*5,1))</f>
        <v>0</v>
      </c>
      <c r="H9">
        <f>SUMIF(INDEX($D$3:$D$77,ROW(A7),0):INDEX($D$3:$D$77,ROUNDUP(ROW(A7)/5,0)*5,1),"&gt;"&amp;1,INDEX($F$3:$F$77,ROW(A7),0):INDEX($F$3:$F$77,ROUNDUP(ROW(A7)/5,0)*5,1))</f>
        <v>0</v>
      </c>
    </row>
    <row r="10" spans="2:8" x14ac:dyDescent="0.35">
      <c r="B10" t="str">
        <f>Service!B13</f>
        <v>40 Group Session</v>
      </c>
      <c r="C10">
        <f>Service!D13</f>
        <v>0</v>
      </c>
      <c r="D10">
        <f>Service!E13</f>
        <v>0</v>
      </c>
      <c r="E10">
        <f>IF($D10&gt;1,($C10*(ROUNDUP(INDEX('Required Capacity (Hide)'!$B$5:$C$19,MATCH('Service Backing (H)'!$B10,'Required Capacity (Hide)'!$A$5:$A$19,0),1)/$D10,0))/INDEX('Required Capacity (Hide)'!$B$5:$C$19,MATCH('Service Backing (H)'!$B10,'Required Capacity (Hide)'!$A$5:$A$19,0),1)),0)</f>
        <v>0</v>
      </c>
      <c r="F10">
        <f>IF($D10&gt;1,($C10*(ROUNDUP(INDEX('Required Capacity (Hide)'!$B$5:$C$19,MATCH('Service Backing (H)'!$B10,'Required Capacity (Hide)'!$A$5:$A$19,0),2)/$D10,0))/INDEX('Required Capacity (Hide)'!$B$5:$C$19,MATCH('Service Backing (H)'!$B10,'Required Capacity (Hide)'!$A$5:$A$19,0),2)),0)</f>
        <v>0</v>
      </c>
      <c r="G10">
        <f>SUMIF(INDEX($D$3:$D$77,ROW(A8),0):INDEX($D$3:$D$77,ROUNDUP(ROW(A8)/5,0)*5,1),"&gt;"&amp;1,INDEX($E$3:$E$77,ROW(A8),0):INDEX($E$3:$E$77,ROUNDUP(ROW(A8)/5,0)*5,1))</f>
        <v>0</v>
      </c>
      <c r="H10">
        <f>SUMIF(INDEX($D$3:$D$77,ROW(A8),0):INDEX($D$3:$D$77,ROUNDUP(ROW(A8)/5,0)*5,1),"&gt;"&amp;1,INDEX($F$3:$F$77,ROW(A8),0):INDEX($F$3:$F$77,ROUNDUP(ROW(A8)/5,0)*5,1))</f>
        <v>0</v>
      </c>
    </row>
    <row r="11" spans="2:8" x14ac:dyDescent="0.35">
      <c r="B11" t="str">
        <f>Service!B14</f>
        <v>40 Group Session</v>
      </c>
      <c r="C11">
        <f>Service!D14</f>
        <v>0</v>
      </c>
      <c r="D11">
        <f>Service!E14</f>
        <v>0</v>
      </c>
      <c r="E11">
        <f>IF($D11&gt;1,($C11*(ROUNDUP(INDEX('Required Capacity (Hide)'!$B$5:$C$19,MATCH('Service Backing (H)'!$B11,'Required Capacity (Hide)'!$A$5:$A$19,0),1)/$D11,0))/INDEX('Required Capacity (Hide)'!$B$5:$C$19,MATCH('Service Backing (H)'!$B11,'Required Capacity (Hide)'!$A$5:$A$19,0),1)),0)</f>
        <v>0</v>
      </c>
      <c r="F11">
        <f>IF($D11&gt;1,($C11*(ROUNDUP(INDEX('Required Capacity (Hide)'!$B$5:$C$19,MATCH('Service Backing (H)'!$B11,'Required Capacity (Hide)'!$A$5:$A$19,0),2)/$D11,0))/INDEX('Required Capacity (Hide)'!$B$5:$C$19,MATCH('Service Backing (H)'!$B11,'Required Capacity (Hide)'!$A$5:$A$19,0),2)),0)</f>
        <v>0</v>
      </c>
      <c r="G11">
        <f>SUMIF(INDEX($D$3:$D$77,ROW(A9),0):INDEX($D$3:$D$77,ROUNDUP(ROW(A9)/5,0)*5,1),"&gt;"&amp;1,INDEX($E$3:$E$77,ROW(A9),0):INDEX($E$3:$E$77,ROUNDUP(ROW(A9)/5,0)*5,1))</f>
        <v>0</v>
      </c>
      <c r="H11">
        <f>SUMIF(INDEX($D$3:$D$77,ROW(A9),0):INDEX($D$3:$D$77,ROUNDUP(ROW(A9)/5,0)*5,1),"&gt;"&amp;1,INDEX($F$3:$F$77,ROW(A9),0):INDEX($F$3:$F$77,ROUNDUP(ROW(A9)/5,0)*5,1))</f>
        <v>0</v>
      </c>
    </row>
    <row r="12" spans="2:8" x14ac:dyDescent="0.35">
      <c r="B12" t="str">
        <f>Service!B15</f>
        <v>40 Group Session</v>
      </c>
      <c r="C12">
        <f>Service!D15</f>
        <v>0</v>
      </c>
      <c r="D12">
        <f>Service!E15</f>
        <v>0</v>
      </c>
      <c r="E12">
        <f>IF($D12&gt;1,($C12*(ROUNDUP(INDEX('Required Capacity (Hide)'!$B$5:$C$19,MATCH('Service Backing (H)'!$B12,'Required Capacity (Hide)'!$A$5:$A$19,0),1)/$D12,0))/INDEX('Required Capacity (Hide)'!$B$5:$C$19,MATCH('Service Backing (H)'!$B12,'Required Capacity (Hide)'!$A$5:$A$19,0),1)),0)</f>
        <v>0</v>
      </c>
      <c r="F12">
        <f>IF($D12&gt;1,($C12*(ROUNDUP(INDEX('Required Capacity (Hide)'!$B$5:$C$19,MATCH('Service Backing (H)'!$B12,'Required Capacity (Hide)'!$A$5:$A$19,0),2)/$D12,0))/INDEX('Required Capacity (Hide)'!$B$5:$C$19,MATCH('Service Backing (H)'!$B12,'Required Capacity (Hide)'!$A$5:$A$19,0),2)),0)</f>
        <v>0</v>
      </c>
      <c r="G12">
        <f>SUMIF(INDEX($D$3:$D$77,ROW(A10),0):INDEX($D$3:$D$77,ROUNDUP(ROW(A10)/5,0)*5,1),"&gt;"&amp;1,INDEX($E$3:$E$77,ROW(A10),0):INDEX($E$3:$E$77,ROUNDUP(ROW(A10)/5,0)*5,1))</f>
        <v>0</v>
      </c>
      <c r="H12">
        <f>SUMIF(INDEX($D$3:$D$77,ROW(A10),0):INDEX($D$3:$D$77,ROUNDUP(ROW(A10)/5,0)*5,1),"&gt;"&amp;1,INDEX($F$3:$F$77,ROW(A10),0):INDEX($F$3:$F$77,ROUNDUP(ROW(A10)/5,0)*5,1))</f>
        <v>0</v>
      </c>
    </row>
    <row r="13" spans="2:8" x14ac:dyDescent="0.35">
      <c r="B13" t="str">
        <f>Service!B16</f>
        <v>8 Group Session</v>
      </c>
      <c r="C13">
        <f>Service!D16</f>
        <v>240</v>
      </c>
      <c r="D13">
        <f>Service!E16</f>
        <v>7</v>
      </c>
      <c r="E13">
        <f>IF($D13&gt;1,($C13*(ROUNDUP(INDEX('Required Capacity (Hide)'!$B$5:$C$19,MATCH('Service Backing (H)'!$B13,'Required Capacity (Hide)'!$A$5:$A$19,0),1)/$D13,0))/INDEX('Required Capacity (Hide)'!$B$5:$C$19,MATCH('Service Backing (H)'!$B13,'Required Capacity (Hide)'!$A$5:$A$19,0),1)),0)</f>
        <v>40</v>
      </c>
      <c r="F13">
        <f>IF($D13&gt;1,($C13*(ROUNDUP(INDEX('Required Capacity (Hide)'!$B$5:$C$19,MATCH('Service Backing (H)'!$B13,'Required Capacity (Hide)'!$A$5:$A$19,0),2)/$D13,0))/INDEX('Required Capacity (Hide)'!$B$5:$C$19,MATCH('Service Backing (H)'!$B13,'Required Capacity (Hide)'!$A$5:$A$19,0),2)),0)</f>
        <v>37.20930232558139</v>
      </c>
      <c r="G13">
        <f>SUMIF(INDEX($D$3:$D$77,ROW(A11),0):INDEX($D$3:$D$77,ROUNDUP(ROW(A11)/5,0)*5,1),"&gt;"&amp;1,INDEX($E$3:$E$77,ROW(A11),0):INDEX($E$3:$E$77,ROUNDUP(ROW(A11)/5,0)*5,1))</f>
        <v>40</v>
      </c>
      <c r="H13">
        <f>SUMIF(INDEX($D$3:$D$77,ROW(A11),0):INDEX($D$3:$D$77,ROUNDUP(ROW(A11)/5,0)*5,1),"&gt;"&amp;1,INDEX($F$3:$F$77,ROW(A11),0):INDEX($F$3:$F$77,ROUNDUP(ROW(A11)/5,0)*5,1))</f>
        <v>37.20930232558139</v>
      </c>
    </row>
    <row r="14" spans="2:8" x14ac:dyDescent="0.35">
      <c r="B14" t="str">
        <f>Service!B17</f>
        <v>8 Group Session</v>
      </c>
      <c r="C14">
        <f>Service!D17</f>
        <v>0</v>
      </c>
      <c r="D14">
        <f>Service!E17</f>
        <v>0</v>
      </c>
      <c r="E14">
        <f>IF($D14&gt;1,($C14*(ROUNDUP(INDEX('Required Capacity (Hide)'!$B$5:$C$19,MATCH('Service Backing (H)'!$B14,'Required Capacity (Hide)'!$A$5:$A$19,0),1)/$D14,0))/INDEX('Required Capacity (Hide)'!$B$5:$C$19,MATCH('Service Backing (H)'!$B14,'Required Capacity (Hide)'!$A$5:$A$19,0),1)),0)</f>
        <v>0</v>
      </c>
      <c r="F14">
        <f>IF($D14&gt;1,($C14*(ROUNDUP(INDEX('Required Capacity (Hide)'!$B$5:$C$19,MATCH('Service Backing (H)'!$B14,'Required Capacity (Hide)'!$A$5:$A$19,0),2)/$D14,0))/INDEX('Required Capacity (Hide)'!$B$5:$C$19,MATCH('Service Backing (H)'!$B14,'Required Capacity (Hide)'!$A$5:$A$19,0),2)),0)</f>
        <v>0</v>
      </c>
      <c r="G14">
        <f>SUMIF(INDEX($D$3:$D$77,ROW(A12),0):INDEX($D$3:$D$77,ROUNDUP(ROW(A12)/5,0)*5,1),"&gt;"&amp;1,INDEX($E$3:$E$77,ROW(A12),0):INDEX($E$3:$E$77,ROUNDUP(ROW(A12)/5,0)*5,1))</f>
        <v>0</v>
      </c>
      <c r="H14">
        <f>SUMIF(INDEX($D$3:$D$77,ROW(A12),0):INDEX($D$3:$D$77,ROUNDUP(ROW(A12)/5,0)*5,1),"&gt;"&amp;1,INDEX($F$3:$F$77,ROW(A12),0):INDEX($F$3:$F$77,ROUNDUP(ROW(A12)/5,0)*5,1))</f>
        <v>0</v>
      </c>
    </row>
    <row r="15" spans="2:8" x14ac:dyDescent="0.35">
      <c r="B15" t="str">
        <f>Service!B18</f>
        <v>8 Group Session</v>
      </c>
      <c r="C15">
        <f>Service!D18</f>
        <v>0</v>
      </c>
      <c r="D15">
        <f>Service!E18</f>
        <v>0</v>
      </c>
      <c r="E15">
        <f>IF($D15&gt;1,($C15*(ROUNDUP(INDEX('Required Capacity (Hide)'!$B$5:$C$19,MATCH('Service Backing (H)'!$B15,'Required Capacity (Hide)'!$A$5:$A$19,0),1)/$D15,0))/INDEX('Required Capacity (Hide)'!$B$5:$C$19,MATCH('Service Backing (H)'!$B15,'Required Capacity (Hide)'!$A$5:$A$19,0),1)),0)</f>
        <v>0</v>
      </c>
      <c r="F15">
        <f>IF($D15&gt;1,($C15*(ROUNDUP(INDEX('Required Capacity (Hide)'!$B$5:$C$19,MATCH('Service Backing (H)'!$B15,'Required Capacity (Hide)'!$A$5:$A$19,0),2)/$D15,0))/INDEX('Required Capacity (Hide)'!$B$5:$C$19,MATCH('Service Backing (H)'!$B15,'Required Capacity (Hide)'!$A$5:$A$19,0),2)),0)</f>
        <v>0</v>
      </c>
      <c r="G15">
        <f>SUMIF(INDEX($D$3:$D$77,ROW(A13),0):INDEX($D$3:$D$77,ROUNDUP(ROW(A13)/5,0)*5,1),"&gt;"&amp;1,INDEX($E$3:$E$77,ROW(A13),0):INDEX($E$3:$E$77,ROUNDUP(ROW(A13)/5,0)*5,1))</f>
        <v>0</v>
      </c>
      <c r="H15">
        <f>SUMIF(INDEX($D$3:$D$77,ROW(A13),0):INDEX($D$3:$D$77,ROUNDUP(ROW(A13)/5,0)*5,1),"&gt;"&amp;1,INDEX($F$3:$F$77,ROW(A13),0):INDEX($F$3:$F$77,ROUNDUP(ROW(A13)/5,0)*5,1))</f>
        <v>0</v>
      </c>
    </row>
    <row r="16" spans="2:8" x14ac:dyDescent="0.35">
      <c r="B16" t="str">
        <f>Service!B19</f>
        <v>8 Group Session</v>
      </c>
      <c r="C16">
        <f>Service!D19</f>
        <v>0</v>
      </c>
      <c r="D16">
        <f>Service!E19</f>
        <v>0</v>
      </c>
      <c r="E16">
        <f>IF($D16&gt;1,($C16*(ROUNDUP(INDEX('Required Capacity (Hide)'!$B$5:$C$19,MATCH('Service Backing (H)'!$B16,'Required Capacity (Hide)'!$A$5:$A$19,0),1)/$D16,0))/INDEX('Required Capacity (Hide)'!$B$5:$C$19,MATCH('Service Backing (H)'!$B16,'Required Capacity (Hide)'!$A$5:$A$19,0),1)),0)</f>
        <v>0</v>
      </c>
      <c r="F16">
        <f>IF($D16&gt;1,($C16*(ROUNDUP(INDEX('Required Capacity (Hide)'!$B$5:$C$19,MATCH('Service Backing (H)'!$B16,'Required Capacity (Hide)'!$A$5:$A$19,0),2)/$D16,0))/INDEX('Required Capacity (Hide)'!$B$5:$C$19,MATCH('Service Backing (H)'!$B16,'Required Capacity (Hide)'!$A$5:$A$19,0),2)),0)</f>
        <v>0</v>
      </c>
      <c r="G16">
        <f>SUMIF(INDEX($D$3:$D$77,ROW(A14),0):INDEX($D$3:$D$77,ROUNDUP(ROW(A14)/5,0)*5,1),"&gt;"&amp;1,INDEX($E$3:$E$77,ROW(A14),0):INDEX($E$3:$E$77,ROUNDUP(ROW(A14)/5,0)*5,1))</f>
        <v>0</v>
      </c>
      <c r="H16">
        <f>SUMIF(INDEX($D$3:$D$77,ROW(A14),0):INDEX($D$3:$D$77,ROUNDUP(ROW(A14)/5,0)*5,1),"&gt;"&amp;1,INDEX($F$3:$F$77,ROW(A14),0):INDEX($F$3:$F$77,ROUNDUP(ROW(A14)/5,0)*5,1))</f>
        <v>0</v>
      </c>
    </row>
    <row r="17" spans="2:8" x14ac:dyDescent="0.35">
      <c r="B17" t="str">
        <f>Service!B20</f>
        <v>8 Group Session</v>
      </c>
      <c r="C17">
        <f>Service!D20</f>
        <v>0</v>
      </c>
      <c r="D17">
        <f>Service!E20</f>
        <v>0</v>
      </c>
      <c r="E17">
        <f>IF($D17&gt;1,($C17*(ROUNDUP(INDEX('Required Capacity (Hide)'!$B$5:$C$19,MATCH('Service Backing (H)'!$B17,'Required Capacity (Hide)'!$A$5:$A$19,0),1)/$D17,0))/INDEX('Required Capacity (Hide)'!$B$5:$C$19,MATCH('Service Backing (H)'!$B17,'Required Capacity (Hide)'!$A$5:$A$19,0),1)),0)</f>
        <v>0</v>
      </c>
      <c r="F17">
        <f>IF($D17&gt;1,($C17*(ROUNDUP(INDEX('Required Capacity (Hide)'!$B$5:$C$19,MATCH('Service Backing (H)'!$B17,'Required Capacity (Hide)'!$A$5:$A$19,0),2)/$D17,0))/INDEX('Required Capacity (Hide)'!$B$5:$C$19,MATCH('Service Backing (H)'!$B17,'Required Capacity (Hide)'!$A$5:$A$19,0),2)),0)</f>
        <v>0</v>
      </c>
      <c r="G17">
        <f>SUMIF(INDEX($D$3:$D$77,ROW(A15),0):INDEX($D$3:$D$77,ROUNDUP(ROW(A15)/5,0)*5,1),"&gt;"&amp;1,INDEX($E$3:$E$77,ROW(A15),0):INDEX($E$3:$E$77,ROUNDUP(ROW(A15)/5,0)*5,1))</f>
        <v>0</v>
      </c>
      <c r="H17">
        <f>SUMIF(INDEX($D$3:$D$77,ROW(A15),0):INDEX($D$3:$D$77,ROUNDUP(ROW(A15)/5,0)*5,1),"&gt;"&amp;1,INDEX($F$3:$F$77,ROW(A15),0):INDEX($F$3:$F$77,ROUNDUP(ROW(A15)/5,0)*5,1))</f>
        <v>0</v>
      </c>
    </row>
    <row r="18" spans="2:8" x14ac:dyDescent="0.35">
      <c r="B18" t="str">
        <f>Service!B21</f>
        <v>20 Individual</v>
      </c>
      <c r="C18">
        <f>Service!D21</f>
        <v>45</v>
      </c>
      <c r="D18">
        <f>Service!E21</f>
        <v>1</v>
      </c>
      <c r="E18">
        <f>IF($D18&gt;1,($C18*(ROUNDUP(INDEX('Required Capacity (Hide)'!$B$5:$C$19,MATCH('Service Backing (H)'!$B18,'Required Capacity (Hide)'!$A$5:$A$19,0),1)/$D18,0))/INDEX('Required Capacity (Hide)'!$B$5:$C$19,MATCH('Service Backing (H)'!$B18,'Required Capacity (Hide)'!$A$5:$A$19,0),1)),0)</f>
        <v>0</v>
      </c>
      <c r="F18">
        <f>IF($D18&gt;1,($C18*(ROUNDUP(INDEX('Required Capacity (Hide)'!$B$5:$C$19,MATCH('Service Backing (H)'!$B18,'Required Capacity (Hide)'!$A$5:$A$19,0),2)/$D18,0))/INDEX('Required Capacity (Hide)'!$B$5:$C$19,MATCH('Service Backing (H)'!$B18,'Required Capacity (Hide)'!$A$5:$A$19,0),2)),0)</f>
        <v>0</v>
      </c>
      <c r="G18">
        <f>SUMIF(INDEX($D$3:$D$77,ROW(A16),0):INDEX($D$3:$D$77,ROUNDUP(ROW(A16)/5,0)*5,1),"&gt;"&amp;1,INDEX($E$3:$E$77,ROW(A16),0):INDEX($E$3:$E$77,ROUNDUP(ROW(A16)/5,0)*5,1))</f>
        <v>0</v>
      </c>
      <c r="H18">
        <f>SUMIF(INDEX($D$3:$D$77,ROW(A16),0):INDEX($D$3:$D$77,ROUNDUP(ROW(A16)/5,0)*5,1),"&gt;"&amp;1,INDEX($F$3:$F$77,ROW(A16),0):INDEX($F$3:$F$77,ROUNDUP(ROW(A16)/5,0)*5,1))</f>
        <v>0</v>
      </c>
    </row>
    <row r="19" spans="2:8" x14ac:dyDescent="0.35">
      <c r="B19" t="str">
        <f>Service!B22</f>
        <v>20 Individual</v>
      </c>
      <c r="C19">
        <f>Service!D22</f>
        <v>0</v>
      </c>
      <c r="D19">
        <f>Service!E22</f>
        <v>0</v>
      </c>
      <c r="E19">
        <f>IF($D19&gt;1,($C19*(ROUNDUP(INDEX('Required Capacity (Hide)'!$B$5:$C$19,MATCH('Service Backing (H)'!$B19,'Required Capacity (Hide)'!$A$5:$A$19,0),1)/$D19,0))/INDEX('Required Capacity (Hide)'!$B$5:$C$19,MATCH('Service Backing (H)'!$B19,'Required Capacity (Hide)'!$A$5:$A$19,0),1)),0)</f>
        <v>0</v>
      </c>
      <c r="F19">
        <f>IF($D19&gt;1,($C19*(ROUNDUP(INDEX('Required Capacity (Hide)'!$B$5:$C$19,MATCH('Service Backing (H)'!$B19,'Required Capacity (Hide)'!$A$5:$A$19,0),2)/$D19,0))/INDEX('Required Capacity (Hide)'!$B$5:$C$19,MATCH('Service Backing (H)'!$B19,'Required Capacity (Hide)'!$A$5:$A$19,0),2)),0)</f>
        <v>0</v>
      </c>
      <c r="G19">
        <f>SUMIF(INDEX($D$3:$D$77,ROW(A17),0):INDEX($D$3:$D$77,ROUNDUP(ROW(A17)/5,0)*5,1),"&gt;"&amp;1,INDEX($E$3:$E$77,ROW(A17),0):INDEX($E$3:$E$77,ROUNDUP(ROW(A17)/5,0)*5,1))</f>
        <v>0</v>
      </c>
      <c r="H19">
        <f>SUMIF(INDEX($D$3:$D$77,ROW(A17),0):INDEX($D$3:$D$77,ROUNDUP(ROW(A17)/5,0)*5,1),"&gt;"&amp;1,INDEX($F$3:$F$77,ROW(A17),0):INDEX($F$3:$F$77,ROUNDUP(ROW(A17)/5,0)*5,1))</f>
        <v>0</v>
      </c>
    </row>
    <row r="20" spans="2:8" x14ac:dyDescent="0.35">
      <c r="B20" t="str">
        <f>Service!B23</f>
        <v>20 Individual</v>
      </c>
      <c r="C20">
        <f>Service!D23</f>
        <v>0</v>
      </c>
      <c r="D20">
        <f>Service!E23</f>
        <v>0</v>
      </c>
      <c r="E20">
        <f>IF($D20&gt;1,($C20*(ROUNDUP(INDEX('Required Capacity (Hide)'!$B$5:$C$19,MATCH('Service Backing (H)'!$B20,'Required Capacity (Hide)'!$A$5:$A$19,0),1)/$D20,0))/INDEX('Required Capacity (Hide)'!$B$5:$C$19,MATCH('Service Backing (H)'!$B20,'Required Capacity (Hide)'!$A$5:$A$19,0),1)),0)</f>
        <v>0</v>
      </c>
      <c r="F20">
        <f>IF($D20&gt;1,($C20*(ROUNDUP(INDEX('Required Capacity (Hide)'!$B$5:$C$19,MATCH('Service Backing (H)'!$B20,'Required Capacity (Hide)'!$A$5:$A$19,0),2)/$D20,0))/INDEX('Required Capacity (Hide)'!$B$5:$C$19,MATCH('Service Backing (H)'!$B20,'Required Capacity (Hide)'!$A$5:$A$19,0),2)),0)</f>
        <v>0</v>
      </c>
      <c r="G20">
        <f>SUMIF(INDEX($D$3:$D$77,ROW(A18),0):INDEX($D$3:$D$77,ROUNDUP(ROW(A18)/5,0)*5,1),"&gt;"&amp;1,INDEX($E$3:$E$77,ROW(A18),0):INDEX($E$3:$E$77,ROUNDUP(ROW(A18)/5,0)*5,1))</f>
        <v>0</v>
      </c>
      <c r="H20">
        <f>SUMIF(INDEX($D$3:$D$77,ROW(A18),0):INDEX($D$3:$D$77,ROUNDUP(ROW(A18)/5,0)*5,1),"&gt;"&amp;1,INDEX($F$3:$F$77,ROW(A18),0):INDEX($F$3:$F$77,ROUNDUP(ROW(A18)/5,0)*5,1))</f>
        <v>0</v>
      </c>
    </row>
    <row r="21" spans="2:8" x14ac:dyDescent="0.35">
      <c r="B21" t="str">
        <f>Service!B24</f>
        <v>20 Individual</v>
      </c>
      <c r="C21">
        <f>Service!D24</f>
        <v>0</v>
      </c>
      <c r="D21">
        <f>Service!E24</f>
        <v>0</v>
      </c>
      <c r="E21">
        <f>IF($D21&gt;1,($C21*(ROUNDUP(INDEX('Required Capacity (Hide)'!$B$5:$C$19,MATCH('Service Backing (H)'!$B21,'Required Capacity (Hide)'!$A$5:$A$19,0),1)/$D21,0))/INDEX('Required Capacity (Hide)'!$B$5:$C$19,MATCH('Service Backing (H)'!$B21,'Required Capacity (Hide)'!$A$5:$A$19,0),1)),0)</f>
        <v>0</v>
      </c>
      <c r="F21">
        <f>IF($D21&gt;1,($C21*(ROUNDUP(INDEX('Required Capacity (Hide)'!$B$5:$C$19,MATCH('Service Backing (H)'!$B21,'Required Capacity (Hide)'!$A$5:$A$19,0),2)/$D21,0))/INDEX('Required Capacity (Hide)'!$B$5:$C$19,MATCH('Service Backing (H)'!$B21,'Required Capacity (Hide)'!$A$5:$A$19,0),2)),0)</f>
        <v>0</v>
      </c>
      <c r="G21">
        <f>SUMIF(INDEX($D$3:$D$77,ROW(A19),0):INDEX($D$3:$D$77,ROUNDUP(ROW(A19)/5,0)*5,1),"&gt;"&amp;1,INDEX($E$3:$E$77,ROW(A19),0):INDEX($E$3:$E$77,ROUNDUP(ROW(A19)/5,0)*5,1))</f>
        <v>0</v>
      </c>
      <c r="H21">
        <f>SUMIF(INDEX($D$3:$D$77,ROW(A19),0):INDEX($D$3:$D$77,ROUNDUP(ROW(A19)/5,0)*5,1),"&gt;"&amp;1,INDEX($F$3:$F$77,ROW(A19),0):INDEX($F$3:$F$77,ROUNDUP(ROW(A19)/5,0)*5,1))</f>
        <v>0</v>
      </c>
    </row>
    <row r="22" spans="2:8" x14ac:dyDescent="0.35">
      <c r="B22" t="str">
        <f>Service!B25</f>
        <v>20 Individual</v>
      </c>
      <c r="C22">
        <f>Service!D25</f>
        <v>0</v>
      </c>
      <c r="D22">
        <f>Service!E25</f>
        <v>0</v>
      </c>
      <c r="E22">
        <f>IF($D22&gt;1,($C22*(ROUNDUP(INDEX('Required Capacity (Hide)'!$B$5:$C$19,MATCH('Service Backing (H)'!$B22,'Required Capacity (Hide)'!$A$5:$A$19,0),1)/$D22,0))/INDEX('Required Capacity (Hide)'!$B$5:$C$19,MATCH('Service Backing (H)'!$B22,'Required Capacity (Hide)'!$A$5:$A$19,0),1)),0)</f>
        <v>0</v>
      </c>
      <c r="F22">
        <f>IF($D22&gt;1,($C22*(ROUNDUP(INDEX('Required Capacity (Hide)'!$B$5:$C$19,MATCH('Service Backing (H)'!$B22,'Required Capacity (Hide)'!$A$5:$A$19,0),2)/$D22,0))/INDEX('Required Capacity (Hide)'!$B$5:$C$19,MATCH('Service Backing (H)'!$B22,'Required Capacity (Hide)'!$A$5:$A$19,0),2)),0)</f>
        <v>0</v>
      </c>
      <c r="G22">
        <f>SUMIF(INDEX($D$3:$D$77,ROW(A20),0):INDEX($D$3:$D$77,ROUNDUP(ROW(A20)/5,0)*5,1),"&gt;"&amp;1,INDEX($E$3:$E$77,ROW(A20),0):INDEX($E$3:$E$77,ROUNDUP(ROW(A20)/5,0)*5,1))</f>
        <v>0</v>
      </c>
      <c r="H22">
        <f>SUMIF(INDEX($D$3:$D$77,ROW(A20),0):INDEX($D$3:$D$77,ROUNDUP(ROW(A20)/5,0)*5,1),"&gt;"&amp;1,INDEX($F$3:$F$77,ROW(A20),0):INDEX($F$3:$F$77,ROUNDUP(ROW(A20)/5,0)*5,1))</f>
        <v>0</v>
      </c>
    </row>
    <row r="23" spans="2:8" x14ac:dyDescent="0.35">
      <c r="B23" t="str">
        <f>Service!B26</f>
        <v>40 Individual</v>
      </c>
      <c r="C23">
        <f>Service!D26</f>
        <v>60</v>
      </c>
      <c r="D23">
        <f>Service!E26</f>
        <v>1</v>
      </c>
      <c r="E23">
        <f>IF($D23&gt;1,($C23*(ROUNDUP(INDEX('Required Capacity (Hide)'!$B$5:$C$19,MATCH('Service Backing (H)'!$B23,'Required Capacity (Hide)'!$A$5:$A$19,0),1)/$D23,0))/INDEX('Required Capacity (Hide)'!$B$5:$C$19,MATCH('Service Backing (H)'!$B23,'Required Capacity (Hide)'!$A$5:$A$19,0),1)),0)</f>
        <v>0</v>
      </c>
      <c r="F23">
        <f>IF($D23&gt;1,($C23*(ROUNDUP(INDEX('Required Capacity (Hide)'!$B$5:$C$19,MATCH('Service Backing (H)'!$B23,'Required Capacity (Hide)'!$A$5:$A$19,0),2)/$D23,0))/INDEX('Required Capacity (Hide)'!$B$5:$C$19,MATCH('Service Backing (H)'!$B23,'Required Capacity (Hide)'!$A$5:$A$19,0),2)),0)</f>
        <v>0</v>
      </c>
      <c r="G23">
        <f>SUMIF(INDEX($D$3:$D$77,ROW(A21),0):INDEX($D$3:$D$77,ROUNDUP(ROW(A21)/5,0)*5,1),"&gt;"&amp;1,INDEX($E$3:$E$77,ROW(A21),0):INDEX($E$3:$E$77,ROUNDUP(ROW(A21)/5,0)*5,1))</f>
        <v>0</v>
      </c>
      <c r="H23">
        <f>SUMIF(INDEX($D$3:$D$77,ROW(A21),0):INDEX($D$3:$D$77,ROUNDUP(ROW(A21)/5,0)*5,1),"&gt;"&amp;1,INDEX($F$3:$F$77,ROW(A21),0):INDEX($F$3:$F$77,ROUNDUP(ROW(A21)/5,0)*5,1))</f>
        <v>0</v>
      </c>
    </row>
    <row r="24" spans="2:8" x14ac:dyDescent="0.35">
      <c r="B24" t="str">
        <f>Service!B27</f>
        <v>40 Individual</v>
      </c>
      <c r="C24">
        <f>Service!D27</f>
        <v>0</v>
      </c>
      <c r="D24">
        <f>Service!E27</f>
        <v>0</v>
      </c>
      <c r="E24">
        <f>IF($D24&gt;1,($C24*(ROUNDUP(INDEX('Required Capacity (Hide)'!$B$5:$C$19,MATCH('Service Backing (H)'!$B24,'Required Capacity (Hide)'!$A$5:$A$19,0),1)/$D24,0))/INDEX('Required Capacity (Hide)'!$B$5:$C$19,MATCH('Service Backing (H)'!$B24,'Required Capacity (Hide)'!$A$5:$A$19,0),1)),0)</f>
        <v>0</v>
      </c>
      <c r="F24">
        <f>IF($D24&gt;1,($C24*(ROUNDUP(INDEX('Required Capacity (Hide)'!$B$5:$C$19,MATCH('Service Backing (H)'!$B24,'Required Capacity (Hide)'!$A$5:$A$19,0),2)/$D24,0))/INDEX('Required Capacity (Hide)'!$B$5:$C$19,MATCH('Service Backing (H)'!$B24,'Required Capacity (Hide)'!$A$5:$A$19,0),2)),0)</f>
        <v>0</v>
      </c>
      <c r="G24">
        <f>SUMIF(INDEX($D$3:$D$77,ROW(A22),0):INDEX($D$3:$D$77,ROUNDUP(ROW(A22)/5,0)*5,1),"&gt;"&amp;1,INDEX($E$3:$E$77,ROW(A22),0):INDEX($E$3:$E$77,ROUNDUP(ROW(A22)/5,0)*5,1))</f>
        <v>0</v>
      </c>
      <c r="H24">
        <f>SUMIF(INDEX($D$3:$D$77,ROW(A22),0):INDEX($D$3:$D$77,ROUNDUP(ROW(A22)/5,0)*5,1),"&gt;"&amp;1,INDEX($F$3:$F$77,ROW(A22),0):INDEX($F$3:$F$77,ROUNDUP(ROW(A22)/5,0)*5,1))</f>
        <v>0</v>
      </c>
    </row>
    <row r="25" spans="2:8" x14ac:dyDescent="0.35">
      <c r="B25" t="str">
        <f>Service!B28</f>
        <v>40 Individual</v>
      </c>
      <c r="C25">
        <f>Service!D28</f>
        <v>0</v>
      </c>
      <c r="D25">
        <f>Service!E28</f>
        <v>0</v>
      </c>
      <c r="E25">
        <f>IF($D25&gt;1,($C25*(ROUNDUP(INDEX('Required Capacity (Hide)'!$B$5:$C$19,MATCH('Service Backing (H)'!$B25,'Required Capacity (Hide)'!$A$5:$A$19,0),1)/$D25,0))/INDEX('Required Capacity (Hide)'!$B$5:$C$19,MATCH('Service Backing (H)'!$B25,'Required Capacity (Hide)'!$A$5:$A$19,0),1)),0)</f>
        <v>0</v>
      </c>
      <c r="F25">
        <f>IF($D25&gt;1,($C25*(ROUNDUP(INDEX('Required Capacity (Hide)'!$B$5:$C$19,MATCH('Service Backing (H)'!$B25,'Required Capacity (Hide)'!$A$5:$A$19,0),2)/$D25,0))/INDEX('Required Capacity (Hide)'!$B$5:$C$19,MATCH('Service Backing (H)'!$B25,'Required Capacity (Hide)'!$A$5:$A$19,0),2)),0)</f>
        <v>0</v>
      </c>
      <c r="G25">
        <f>SUMIF(INDEX($D$3:$D$77,ROW(A23),0):INDEX($D$3:$D$77,ROUNDUP(ROW(A23)/5,0)*5,1),"&gt;"&amp;1,INDEX($E$3:$E$77,ROW(A23),0):INDEX($E$3:$E$77,ROUNDUP(ROW(A23)/5,0)*5,1))</f>
        <v>0</v>
      </c>
      <c r="H25">
        <f>SUMIF(INDEX($D$3:$D$77,ROW(A23),0):INDEX($D$3:$D$77,ROUNDUP(ROW(A23)/5,0)*5,1),"&gt;"&amp;1,INDEX($F$3:$F$77,ROW(A23),0):INDEX($F$3:$F$77,ROUNDUP(ROW(A23)/5,0)*5,1))</f>
        <v>0</v>
      </c>
    </row>
    <row r="26" spans="2:8" x14ac:dyDescent="0.35">
      <c r="B26" t="str">
        <f>Service!B29</f>
        <v>40 Individual</v>
      </c>
      <c r="C26">
        <f>Service!D29</f>
        <v>0</v>
      </c>
      <c r="D26">
        <f>Service!E29</f>
        <v>0</v>
      </c>
      <c r="E26">
        <f>IF($D26&gt;1,($C26*(ROUNDUP(INDEX('Required Capacity (Hide)'!$B$5:$C$19,MATCH('Service Backing (H)'!$B26,'Required Capacity (Hide)'!$A$5:$A$19,0),1)/$D26,0))/INDEX('Required Capacity (Hide)'!$B$5:$C$19,MATCH('Service Backing (H)'!$B26,'Required Capacity (Hide)'!$A$5:$A$19,0),1)),0)</f>
        <v>0</v>
      </c>
      <c r="F26">
        <f>IF($D26&gt;1,($C26*(ROUNDUP(INDEX('Required Capacity (Hide)'!$B$5:$C$19,MATCH('Service Backing (H)'!$B26,'Required Capacity (Hide)'!$A$5:$A$19,0),2)/$D26,0))/INDEX('Required Capacity (Hide)'!$B$5:$C$19,MATCH('Service Backing (H)'!$B26,'Required Capacity (Hide)'!$A$5:$A$19,0),2)),0)</f>
        <v>0</v>
      </c>
      <c r="G26">
        <f>SUMIF(INDEX($D$3:$D$77,ROW(A24),0):INDEX($D$3:$D$77,ROUNDUP(ROW(A24)/5,0)*5,1),"&gt;"&amp;1,INDEX($E$3:$E$77,ROW(A24),0):INDEX($E$3:$E$77,ROUNDUP(ROW(A24)/5,0)*5,1))</f>
        <v>0</v>
      </c>
      <c r="H26">
        <f>SUMIF(INDEX($D$3:$D$77,ROW(A24),0):INDEX($D$3:$D$77,ROUNDUP(ROW(A24)/5,0)*5,1),"&gt;"&amp;1,INDEX($F$3:$F$77,ROW(A24),0):INDEX($F$3:$F$77,ROUNDUP(ROW(A24)/5,0)*5,1))</f>
        <v>0</v>
      </c>
    </row>
    <row r="27" spans="2:8" x14ac:dyDescent="0.35">
      <c r="B27" t="str">
        <f>Service!B30</f>
        <v>40 Individual</v>
      </c>
      <c r="C27">
        <f>Service!D30</f>
        <v>0</v>
      </c>
      <c r="D27">
        <f>Service!E30</f>
        <v>0</v>
      </c>
      <c r="E27">
        <f>IF($D27&gt;1,($C27*(ROUNDUP(INDEX('Required Capacity (Hide)'!$B$5:$C$19,MATCH('Service Backing (H)'!$B27,'Required Capacity (Hide)'!$A$5:$A$19,0),1)/$D27,0))/INDEX('Required Capacity (Hide)'!$B$5:$C$19,MATCH('Service Backing (H)'!$B27,'Required Capacity (Hide)'!$A$5:$A$19,0),1)),0)</f>
        <v>0</v>
      </c>
      <c r="F27">
        <f>IF($D27&gt;1,($C27*(ROUNDUP(INDEX('Required Capacity (Hide)'!$B$5:$C$19,MATCH('Service Backing (H)'!$B27,'Required Capacity (Hide)'!$A$5:$A$19,0),2)/$D27,0))/INDEX('Required Capacity (Hide)'!$B$5:$C$19,MATCH('Service Backing (H)'!$B27,'Required Capacity (Hide)'!$A$5:$A$19,0),2)),0)</f>
        <v>0</v>
      </c>
      <c r="G27">
        <f>SUMIF(INDEX($D$3:$D$77,ROW(A25),0):INDEX($D$3:$D$77,ROUNDUP(ROW(A25)/5,0)*5,1),"&gt;"&amp;1,INDEX($E$3:$E$77,ROW(A25),0):INDEX($E$3:$E$77,ROUNDUP(ROW(A25)/5,0)*5,1))</f>
        <v>0</v>
      </c>
      <c r="H27">
        <f>SUMIF(INDEX($D$3:$D$77,ROW(A25),0):INDEX($D$3:$D$77,ROUNDUP(ROW(A25)/5,0)*5,1),"&gt;"&amp;1,INDEX($F$3:$F$77,ROW(A25),0):INDEX($F$3:$F$77,ROUNDUP(ROW(A25)/5,0)*5,1))</f>
        <v>0</v>
      </c>
    </row>
    <row r="28" spans="2:8" x14ac:dyDescent="0.35">
      <c r="B28" t="str">
        <f>Service!B31</f>
        <v>Caseload 6</v>
      </c>
      <c r="C28">
        <f>Service!D31</f>
        <v>0</v>
      </c>
      <c r="D28">
        <f>Service!E31</f>
        <v>0</v>
      </c>
      <c r="E28">
        <f>IF($D28&gt;1,($C28*(ROUNDUP(INDEX('Required Capacity (Hide)'!$B$5:$C$19,MATCH('Service Backing (H)'!$B28,'Required Capacity (Hide)'!$A$5:$A$19,0),1)/$D28,0))/INDEX('Required Capacity (Hide)'!$B$5:$C$19,MATCH('Service Backing (H)'!$B28,'Required Capacity (Hide)'!$A$5:$A$19,0),1)),0)</f>
        <v>0</v>
      </c>
      <c r="F28">
        <f>IF($D28&gt;1,($C28*(ROUNDUP(INDEX('Required Capacity (Hide)'!$B$5:$C$19,MATCH('Service Backing (H)'!$B28,'Required Capacity (Hide)'!$A$5:$A$19,0),2)/$D28,0))/INDEX('Required Capacity (Hide)'!$B$5:$C$19,MATCH('Service Backing (H)'!$B28,'Required Capacity (Hide)'!$A$5:$A$19,0),2)),0)</f>
        <v>0</v>
      </c>
      <c r="G28">
        <f>SUMIF(INDEX($D$3:$D$77,ROW(A26),0):INDEX($D$3:$D$77,ROUNDUP(ROW(A26)/5,0)*5,1),"&gt;"&amp;1,INDEX($E$3:$E$77,ROW(A26),0):INDEX($E$3:$E$77,ROUNDUP(ROW(A26)/5,0)*5,1))</f>
        <v>0</v>
      </c>
      <c r="H28">
        <f>SUMIF(INDEX($D$3:$D$77,ROW(A26),0):INDEX($D$3:$D$77,ROUNDUP(ROW(A26)/5,0)*5,1),"&gt;"&amp;1,INDEX($F$3:$F$77,ROW(A26),0):INDEX($F$3:$F$77,ROUNDUP(ROW(A26)/5,0)*5,1))</f>
        <v>0</v>
      </c>
    </row>
    <row r="29" spans="2:8" x14ac:dyDescent="0.35">
      <c r="B29" t="str">
        <f>Service!B32</f>
        <v>Caseload 6</v>
      </c>
      <c r="C29">
        <f>Service!D32</f>
        <v>0</v>
      </c>
      <c r="D29">
        <f>Service!E32</f>
        <v>0</v>
      </c>
      <c r="E29">
        <f>IF($D29&gt;1,($C29*(ROUNDUP(INDEX('Required Capacity (Hide)'!$B$5:$C$19,MATCH('Service Backing (H)'!$B29,'Required Capacity (Hide)'!$A$5:$A$19,0),1)/$D29,0))/INDEX('Required Capacity (Hide)'!$B$5:$C$19,MATCH('Service Backing (H)'!$B29,'Required Capacity (Hide)'!$A$5:$A$19,0),1)),0)</f>
        <v>0</v>
      </c>
      <c r="F29">
        <f>IF($D29&gt;1,($C29*(ROUNDUP(INDEX('Required Capacity (Hide)'!$B$5:$C$19,MATCH('Service Backing (H)'!$B29,'Required Capacity (Hide)'!$A$5:$A$19,0),2)/$D29,0))/INDEX('Required Capacity (Hide)'!$B$5:$C$19,MATCH('Service Backing (H)'!$B29,'Required Capacity (Hide)'!$A$5:$A$19,0),2)),0)</f>
        <v>0</v>
      </c>
      <c r="G29">
        <f>SUMIF(INDEX($D$3:$D$77,ROW(A27),0):INDEX($D$3:$D$77,ROUNDUP(ROW(A27)/5,0)*5,1),"&gt;"&amp;1,INDEX($E$3:$E$77,ROW(A27),0):INDEX($E$3:$E$77,ROUNDUP(ROW(A27)/5,0)*5,1))</f>
        <v>0</v>
      </c>
      <c r="H29">
        <f>SUMIF(INDEX($D$3:$D$77,ROW(A27),0):INDEX($D$3:$D$77,ROUNDUP(ROW(A27)/5,0)*5,1),"&gt;"&amp;1,INDEX($F$3:$F$77,ROW(A27),0):INDEX($F$3:$F$77,ROUNDUP(ROW(A27)/5,0)*5,1))</f>
        <v>0</v>
      </c>
    </row>
    <row r="30" spans="2:8" x14ac:dyDescent="0.35">
      <c r="B30" t="str">
        <f>Service!B33</f>
        <v>Caseload 6</v>
      </c>
      <c r="C30">
        <f>Service!D33</f>
        <v>0</v>
      </c>
      <c r="D30">
        <f>Service!E33</f>
        <v>0</v>
      </c>
      <c r="E30">
        <f>IF($D30&gt;1,($C30*(ROUNDUP(INDEX('Required Capacity (Hide)'!$B$5:$C$19,MATCH('Service Backing (H)'!$B30,'Required Capacity (Hide)'!$A$5:$A$19,0),1)/$D30,0))/INDEX('Required Capacity (Hide)'!$B$5:$C$19,MATCH('Service Backing (H)'!$B30,'Required Capacity (Hide)'!$A$5:$A$19,0),1)),0)</f>
        <v>0</v>
      </c>
      <c r="F30">
        <f>IF($D30&gt;1,($C30*(ROUNDUP(INDEX('Required Capacity (Hide)'!$B$5:$C$19,MATCH('Service Backing (H)'!$B30,'Required Capacity (Hide)'!$A$5:$A$19,0),2)/$D30,0))/INDEX('Required Capacity (Hide)'!$B$5:$C$19,MATCH('Service Backing (H)'!$B30,'Required Capacity (Hide)'!$A$5:$A$19,0),2)),0)</f>
        <v>0</v>
      </c>
      <c r="G30">
        <f>SUMIF(INDEX($D$3:$D$77,ROW(A28),0):INDEX($D$3:$D$77,ROUNDUP(ROW(A28)/5,0)*5,1),"&gt;"&amp;1,INDEX($E$3:$E$77,ROW(A28),0):INDEX($E$3:$E$77,ROUNDUP(ROW(A28)/5,0)*5,1))</f>
        <v>0</v>
      </c>
      <c r="H30">
        <f>SUMIF(INDEX($D$3:$D$77,ROW(A28),0):INDEX($D$3:$D$77,ROUNDUP(ROW(A28)/5,0)*5,1),"&gt;"&amp;1,INDEX($F$3:$F$77,ROW(A28),0):INDEX($F$3:$F$77,ROUNDUP(ROW(A28)/5,0)*5,1))</f>
        <v>0</v>
      </c>
    </row>
    <row r="31" spans="2:8" x14ac:dyDescent="0.35">
      <c r="B31" t="str">
        <f>Service!B34</f>
        <v>Caseload 6</v>
      </c>
      <c r="C31">
        <f>Service!D34</f>
        <v>0</v>
      </c>
      <c r="D31">
        <f>Service!E34</f>
        <v>0</v>
      </c>
      <c r="E31">
        <f>IF($D31&gt;1,($C31*(ROUNDUP(INDEX('Required Capacity (Hide)'!$B$5:$C$19,MATCH('Service Backing (H)'!$B31,'Required Capacity (Hide)'!$A$5:$A$19,0),1)/$D31,0))/INDEX('Required Capacity (Hide)'!$B$5:$C$19,MATCH('Service Backing (H)'!$B31,'Required Capacity (Hide)'!$A$5:$A$19,0),1)),0)</f>
        <v>0</v>
      </c>
      <c r="F31">
        <f>IF($D31&gt;1,($C31*(ROUNDUP(INDEX('Required Capacity (Hide)'!$B$5:$C$19,MATCH('Service Backing (H)'!$B31,'Required Capacity (Hide)'!$A$5:$A$19,0),2)/$D31,0))/INDEX('Required Capacity (Hide)'!$B$5:$C$19,MATCH('Service Backing (H)'!$B31,'Required Capacity (Hide)'!$A$5:$A$19,0),2)),0)</f>
        <v>0</v>
      </c>
      <c r="G31">
        <f>SUMIF(INDEX($D$3:$D$77,ROW(A29),0):INDEX($D$3:$D$77,ROUNDUP(ROW(A29)/5,0)*5,1),"&gt;"&amp;1,INDEX($E$3:$E$77,ROW(A29),0):INDEX($E$3:$E$77,ROUNDUP(ROW(A29)/5,0)*5,1))</f>
        <v>0</v>
      </c>
      <c r="H31">
        <f>SUMIF(INDEX($D$3:$D$77,ROW(A29),0):INDEX($D$3:$D$77,ROUNDUP(ROW(A29)/5,0)*5,1),"&gt;"&amp;1,INDEX($F$3:$F$77,ROW(A29),0):INDEX($F$3:$F$77,ROUNDUP(ROW(A29)/5,0)*5,1))</f>
        <v>0</v>
      </c>
    </row>
    <row r="32" spans="2:8" x14ac:dyDescent="0.35">
      <c r="B32" t="str">
        <f>Service!B35</f>
        <v>Caseload 6</v>
      </c>
      <c r="C32">
        <f>Service!D35</f>
        <v>0</v>
      </c>
      <c r="D32">
        <f>Service!E35</f>
        <v>0</v>
      </c>
      <c r="E32">
        <f>IF($D32&gt;1,($C32*(ROUNDUP(INDEX('Required Capacity (Hide)'!$B$5:$C$19,MATCH('Service Backing (H)'!$B32,'Required Capacity (Hide)'!$A$5:$A$19,0),1)/$D32,0))/INDEX('Required Capacity (Hide)'!$B$5:$C$19,MATCH('Service Backing (H)'!$B32,'Required Capacity (Hide)'!$A$5:$A$19,0),1)),0)</f>
        <v>0</v>
      </c>
      <c r="F32">
        <f>IF($D32&gt;1,($C32*(ROUNDUP(INDEX('Required Capacity (Hide)'!$B$5:$C$19,MATCH('Service Backing (H)'!$B32,'Required Capacity (Hide)'!$A$5:$A$19,0),2)/$D32,0))/INDEX('Required Capacity (Hide)'!$B$5:$C$19,MATCH('Service Backing (H)'!$B32,'Required Capacity (Hide)'!$A$5:$A$19,0),2)),0)</f>
        <v>0</v>
      </c>
      <c r="G32">
        <f>SUMIF(INDEX($D$3:$D$77,ROW(A30),0):INDEX($D$3:$D$77,ROUNDUP(ROW(A30)/5,0)*5,1),"&gt;"&amp;1,INDEX($E$3:$E$77,ROW(A30),0):INDEX($E$3:$E$77,ROUNDUP(ROW(A30)/5,0)*5,1))</f>
        <v>0</v>
      </c>
      <c r="H32">
        <f>SUMIF(INDEX($D$3:$D$77,ROW(A30),0):INDEX($D$3:$D$77,ROUNDUP(ROW(A30)/5,0)*5,1),"&gt;"&amp;1,INDEX($F$3:$F$77,ROW(A30),0):INDEX($F$3:$F$77,ROUNDUP(ROW(A30)/5,0)*5,1))</f>
        <v>0</v>
      </c>
    </row>
    <row r="33" spans="2:8" x14ac:dyDescent="0.35">
      <c r="B33" t="str">
        <f>Service!B36</f>
        <v>Caseload 7</v>
      </c>
      <c r="C33">
        <f>Service!D36</f>
        <v>0</v>
      </c>
      <c r="D33">
        <f>Service!E36</f>
        <v>0</v>
      </c>
      <c r="E33">
        <f>IF($D33&gt;1,($C33*(ROUNDUP(INDEX('Required Capacity (Hide)'!$B$5:$C$19,MATCH('Service Backing (H)'!$B33,'Required Capacity (Hide)'!$A$5:$A$19,0),1)/$D33,0))/INDEX('Required Capacity (Hide)'!$B$5:$C$19,MATCH('Service Backing (H)'!$B33,'Required Capacity (Hide)'!$A$5:$A$19,0),1)),0)</f>
        <v>0</v>
      </c>
      <c r="F33">
        <f>IF($D33&gt;1,($C33*(ROUNDUP(INDEX('Required Capacity (Hide)'!$B$5:$C$19,MATCH('Service Backing (H)'!$B33,'Required Capacity (Hide)'!$A$5:$A$19,0),2)/$D33,0))/INDEX('Required Capacity (Hide)'!$B$5:$C$19,MATCH('Service Backing (H)'!$B33,'Required Capacity (Hide)'!$A$5:$A$19,0),2)),0)</f>
        <v>0</v>
      </c>
      <c r="G33">
        <f>SUMIF(INDEX($D$3:$D$77,ROW(A31),0):INDEX($D$3:$D$77,ROUNDUP(ROW(A31)/5,0)*5,1),"&gt;"&amp;1,INDEX($E$3:$E$77,ROW(A31),0):INDEX($E$3:$E$77,ROUNDUP(ROW(A31)/5,0)*5,1))</f>
        <v>0</v>
      </c>
      <c r="H33">
        <f>SUMIF(INDEX($D$3:$D$77,ROW(A31),0):INDEX($D$3:$D$77,ROUNDUP(ROW(A31)/5,0)*5,1),"&gt;"&amp;1,INDEX($F$3:$F$77,ROW(A31),0):INDEX($F$3:$F$77,ROUNDUP(ROW(A31)/5,0)*5,1))</f>
        <v>0</v>
      </c>
    </row>
    <row r="34" spans="2:8" x14ac:dyDescent="0.35">
      <c r="B34" t="str">
        <f>Service!B37</f>
        <v>Caseload 7</v>
      </c>
      <c r="C34">
        <f>Service!D37</f>
        <v>0</v>
      </c>
      <c r="D34">
        <f>Service!E37</f>
        <v>0</v>
      </c>
      <c r="E34">
        <f>IF($D34&gt;1,($C34*(ROUNDUP(INDEX('Required Capacity (Hide)'!$B$5:$C$19,MATCH('Service Backing (H)'!$B34,'Required Capacity (Hide)'!$A$5:$A$19,0),1)/$D34,0))/INDEX('Required Capacity (Hide)'!$B$5:$C$19,MATCH('Service Backing (H)'!$B34,'Required Capacity (Hide)'!$A$5:$A$19,0),1)),0)</f>
        <v>0</v>
      </c>
      <c r="F34">
        <f>IF($D34&gt;1,($C34*(ROUNDUP(INDEX('Required Capacity (Hide)'!$B$5:$C$19,MATCH('Service Backing (H)'!$B34,'Required Capacity (Hide)'!$A$5:$A$19,0),2)/$D34,0))/INDEX('Required Capacity (Hide)'!$B$5:$C$19,MATCH('Service Backing (H)'!$B34,'Required Capacity (Hide)'!$A$5:$A$19,0),2)),0)</f>
        <v>0</v>
      </c>
      <c r="G34">
        <f>SUMIF(INDEX($D$3:$D$77,ROW(A32),0):INDEX($D$3:$D$77,ROUNDUP(ROW(A32)/5,0)*5,1),"&gt;"&amp;1,INDEX($E$3:$E$77,ROW(A32),0):INDEX($E$3:$E$77,ROUNDUP(ROW(A32)/5,0)*5,1))</f>
        <v>0</v>
      </c>
      <c r="H34">
        <f>SUMIF(INDEX($D$3:$D$77,ROW(A32),0):INDEX($D$3:$D$77,ROUNDUP(ROW(A32)/5,0)*5,1),"&gt;"&amp;1,INDEX($F$3:$F$77,ROW(A32),0):INDEX($F$3:$F$77,ROUNDUP(ROW(A32)/5,0)*5,1))</f>
        <v>0</v>
      </c>
    </row>
    <row r="35" spans="2:8" x14ac:dyDescent="0.35">
      <c r="B35" t="str">
        <f>Service!B38</f>
        <v>Caseload 7</v>
      </c>
      <c r="C35">
        <f>Service!D38</f>
        <v>0</v>
      </c>
      <c r="D35">
        <f>Service!E38</f>
        <v>0</v>
      </c>
      <c r="E35">
        <f>IF($D35&gt;1,($C35*(ROUNDUP(INDEX('Required Capacity (Hide)'!$B$5:$C$19,MATCH('Service Backing (H)'!$B35,'Required Capacity (Hide)'!$A$5:$A$19,0),1)/$D35,0))/INDEX('Required Capacity (Hide)'!$B$5:$C$19,MATCH('Service Backing (H)'!$B35,'Required Capacity (Hide)'!$A$5:$A$19,0),1)),0)</f>
        <v>0</v>
      </c>
      <c r="F35">
        <f>IF($D35&gt;1,($C35*(ROUNDUP(INDEX('Required Capacity (Hide)'!$B$5:$C$19,MATCH('Service Backing (H)'!$B35,'Required Capacity (Hide)'!$A$5:$A$19,0),2)/$D35,0))/INDEX('Required Capacity (Hide)'!$B$5:$C$19,MATCH('Service Backing (H)'!$B35,'Required Capacity (Hide)'!$A$5:$A$19,0),2)),0)</f>
        <v>0</v>
      </c>
      <c r="G35">
        <f>SUMIF(INDEX($D$3:$D$77,ROW(A33),0):INDEX($D$3:$D$77,ROUNDUP(ROW(A33)/5,0)*5,1),"&gt;"&amp;1,INDEX($E$3:$E$77,ROW(A33),0):INDEX($E$3:$E$77,ROUNDUP(ROW(A33)/5,0)*5,1))</f>
        <v>0</v>
      </c>
      <c r="H35">
        <f>SUMIF(INDEX($D$3:$D$77,ROW(A33),0):INDEX($D$3:$D$77,ROUNDUP(ROW(A33)/5,0)*5,1),"&gt;"&amp;1,INDEX($F$3:$F$77,ROW(A33),0):INDEX($F$3:$F$77,ROUNDUP(ROW(A33)/5,0)*5,1))</f>
        <v>0</v>
      </c>
    </row>
    <row r="36" spans="2:8" x14ac:dyDescent="0.35">
      <c r="B36" t="str">
        <f>Service!B39</f>
        <v>Caseload 7</v>
      </c>
      <c r="C36">
        <f>Service!D39</f>
        <v>0</v>
      </c>
      <c r="D36">
        <f>Service!E39</f>
        <v>0</v>
      </c>
      <c r="E36">
        <f>IF($D36&gt;1,($C36*(ROUNDUP(INDEX('Required Capacity (Hide)'!$B$5:$C$19,MATCH('Service Backing (H)'!$B36,'Required Capacity (Hide)'!$A$5:$A$19,0),1)/$D36,0))/INDEX('Required Capacity (Hide)'!$B$5:$C$19,MATCH('Service Backing (H)'!$B36,'Required Capacity (Hide)'!$A$5:$A$19,0),1)),0)</f>
        <v>0</v>
      </c>
      <c r="F36">
        <f>IF($D36&gt;1,($C36*(ROUNDUP(INDEX('Required Capacity (Hide)'!$B$5:$C$19,MATCH('Service Backing (H)'!$B36,'Required Capacity (Hide)'!$A$5:$A$19,0),2)/$D36,0))/INDEX('Required Capacity (Hide)'!$B$5:$C$19,MATCH('Service Backing (H)'!$B36,'Required Capacity (Hide)'!$A$5:$A$19,0),2)),0)</f>
        <v>0</v>
      </c>
      <c r="G36">
        <f>SUMIF(INDEX($D$3:$D$77,ROW(A34),0):INDEX($D$3:$D$77,ROUNDUP(ROW(A34)/5,0)*5,1),"&gt;"&amp;1,INDEX($E$3:$E$77,ROW(A34),0):INDEX($E$3:$E$77,ROUNDUP(ROW(A34)/5,0)*5,1))</f>
        <v>0</v>
      </c>
      <c r="H36">
        <f>SUMIF(INDEX($D$3:$D$77,ROW(A34),0):INDEX($D$3:$D$77,ROUNDUP(ROW(A34)/5,0)*5,1),"&gt;"&amp;1,INDEX($F$3:$F$77,ROW(A34),0):INDEX($F$3:$F$77,ROUNDUP(ROW(A34)/5,0)*5,1))</f>
        <v>0</v>
      </c>
    </row>
    <row r="37" spans="2:8" x14ac:dyDescent="0.35">
      <c r="B37" t="str">
        <f>Service!B40</f>
        <v>Caseload 7</v>
      </c>
      <c r="C37">
        <f>Service!D40</f>
        <v>0</v>
      </c>
      <c r="D37">
        <f>Service!E40</f>
        <v>0</v>
      </c>
      <c r="E37">
        <f>IF($D37&gt;1,($C37*(ROUNDUP(INDEX('Required Capacity (Hide)'!$B$5:$C$19,MATCH('Service Backing (H)'!$B37,'Required Capacity (Hide)'!$A$5:$A$19,0),1)/$D37,0))/INDEX('Required Capacity (Hide)'!$B$5:$C$19,MATCH('Service Backing (H)'!$B37,'Required Capacity (Hide)'!$A$5:$A$19,0),1)),0)</f>
        <v>0</v>
      </c>
      <c r="F37">
        <f>IF($D37&gt;1,($C37*(ROUNDUP(INDEX('Required Capacity (Hide)'!$B$5:$C$19,MATCH('Service Backing (H)'!$B37,'Required Capacity (Hide)'!$A$5:$A$19,0),2)/$D37,0))/INDEX('Required Capacity (Hide)'!$B$5:$C$19,MATCH('Service Backing (H)'!$B37,'Required Capacity (Hide)'!$A$5:$A$19,0),2)),0)</f>
        <v>0</v>
      </c>
      <c r="G37">
        <f>SUMIF(INDEX($D$3:$D$77,ROW(A35),0):INDEX($D$3:$D$77,ROUNDUP(ROW(A35)/5,0)*5,1),"&gt;"&amp;1,INDEX($E$3:$E$77,ROW(A35),0):INDEX($E$3:$E$77,ROUNDUP(ROW(A35)/5,0)*5,1))</f>
        <v>0</v>
      </c>
      <c r="H37">
        <f>SUMIF(INDEX($D$3:$D$77,ROW(A35),0):INDEX($D$3:$D$77,ROUNDUP(ROW(A35)/5,0)*5,1),"&gt;"&amp;1,INDEX($F$3:$F$77,ROW(A35),0):INDEX($F$3:$F$77,ROUNDUP(ROW(A35)/5,0)*5,1))</f>
        <v>0</v>
      </c>
    </row>
    <row r="38" spans="2:8" x14ac:dyDescent="0.35">
      <c r="B38" t="str">
        <f>Service!B41</f>
        <v>Caseload 8</v>
      </c>
      <c r="C38">
        <f>Service!D41</f>
        <v>0</v>
      </c>
      <c r="D38">
        <f>Service!E41</f>
        <v>0</v>
      </c>
      <c r="E38">
        <f>IF($D38&gt;1,($C38*(ROUNDUP(INDEX('Required Capacity (Hide)'!$B$5:$C$19,MATCH('Service Backing (H)'!$B38,'Required Capacity (Hide)'!$A$5:$A$19,0),1)/$D38,0))/INDEX('Required Capacity (Hide)'!$B$5:$C$19,MATCH('Service Backing (H)'!$B38,'Required Capacity (Hide)'!$A$5:$A$19,0),1)),0)</f>
        <v>0</v>
      </c>
      <c r="F38">
        <f>IF($D38&gt;1,($C38*(ROUNDUP(INDEX('Required Capacity (Hide)'!$B$5:$C$19,MATCH('Service Backing (H)'!$B38,'Required Capacity (Hide)'!$A$5:$A$19,0),2)/$D38,0))/INDEX('Required Capacity (Hide)'!$B$5:$C$19,MATCH('Service Backing (H)'!$B38,'Required Capacity (Hide)'!$A$5:$A$19,0),2)),0)</f>
        <v>0</v>
      </c>
      <c r="G38">
        <f>SUMIF(INDEX($D$3:$D$77,ROW(A36),0):INDEX($D$3:$D$77,ROUNDUP(ROW(A36)/5,0)*5,1),"&gt;"&amp;1,INDEX($E$3:$E$77,ROW(A36),0):INDEX($E$3:$E$77,ROUNDUP(ROW(A36)/5,0)*5,1))</f>
        <v>0</v>
      </c>
      <c r="H38">
        <f>SUMIF(INDEX($D$3:$D$77,ROW(A36),0):INDEX($D$3:$D$77,ROUNDUP(ROW(A36)/5,0)*5,1),"&gt;"&amp;1,INDEX($F$3:$F$77,ROW(A36),0):INDEX($F$3:$F$77,ROUNDUP(ROW(A36)/5,0)*5,1))</f>
        <v>0</v>
      </c>
    </row>
    <row r="39" spans="2:8" x14ac:dyDescent="0.35">
      <c r="B39" t="str">
        <f>Service!B42</f>
        <v>Caseload 8</v>
      </c>
      <c r="C39">
        <f>Service!D42</f>
        <v>0</v>
      </c>
      <c r="D39">
        <f>Service!E42</f>
        <v>0</v>
      </c>
      <c r="E39">
        <f>IF($D39&gt;1,($C39*(ROUNDUP(INDEX('Required Capacity (Hide)'!$B$5:$C$19,MATCH('Service Backing (H)'!$B39,'Required Capacity (Hide)'!$A$5:$A$19,0),1)/$D39,0))/INDEX('Required Capacity (Hide)'!$B$5:$C$19,MATCH('Service Backing (H)'!$B39,'Required Capacity (Hide)'!$A$5:$A$19,0),1)),0)</f>
        <v>0</v>
      </c>
      <c r="F39">
        <f>IF($D39&gt;1,($C39*(ROUNDUP(INDEX('Required Capacity (Hide)'!$B$5:$C$19,MATCH('Service Backing (H)'!$B39,'Required Capacity (Hide)'!$A$5:$A$19,0),2)/$D39,0))/INDEX('Required Capacity (Hide)'!$B$5:$C$19,MATCH('Service Backing (H)'!$B39,'Required Capacity (Hide)'!$A$5:$A$19,0),2)),0)</f>
        <v>0</v>
      </c>
      <c r="G39">
        <f>SUMIF(INDEX($D$3:$D$77,ROW(A37),0):INDEX($D$3:$D$77,ROUNDUP(ROW(A37)/5,0)*5,1),"&gt;"&amp;1,INDEX($E$3:$E$77,ROW(A37),0):INDEX($E$3:$E$77,ROUNDUP(ROW(A37)/5,0)*5,1))</f>
        <v>0</v>
      </c>
      <c r="H39">
        <f>SUMIF(INDEX($D$3:$D$77,ROW(A37),0):INDEX($D$3:$D$77,ROUNDUP(ROW(A37)/5,0)*5,1),"&gt;"&amp;1,INDEX($F$3:$F$77,ROW(A37),0):INDEX($F$3:$F$77,ROUNDUP(ROW(A37)/5,0)*5,1))</f>
        <v>0</v>
      </c>
    </row>
    <row r="40" spans="2:8" x14ac:dyDescent="0.35">
      <c r="B40" t="str">
        <f>Service!B43</f>
        <v>Caseload 8</v>
      </c>
      <c r="C40">
        <f>Service!D43</f>
        <v>0</v>
      </c>
      <c r="D40">
        <f>Service!E43</f>
        <v>0</v>
      </c>
      <c r="E40">
        <f>IF($D40&gt;1,($C40*(ROUNDUP(INDEX('Required Capacity (Hide)'!$B$5:$C$19,MATCH('Service Backing (H)'!$B40,'Required Capacity (Hide)'!$A$5:$A$19,0),1)/$D40,0))/INDEX('Required Capacity (Hide)'!$B$5:$C$19,MATCH('Service Backing (H)'!$B40,'Required Capacity (Hide)'!$A$5:$A$19,0),1)),0)</f>
        <v>0</v>
      </c>
      <c r="F40">
        <f>IF($D40&gt;1,($C40*(ROUNDUP(INDEX('Required Capacity (Hide)'!$B$5:$C$19,MATCH('Service Backing (H)'!$B40,'Required Capacity (Hide)'!$A$5:$A$19,0),2)/$D40,0))/INDEX('Required Capacity (Hide)'!$B$5:$C$19,MATCH('Service Backing (H)'!$B40,'Required Capacity (Hide)'!$A$5:$A$19,0),2)),0)</f>
        <v>0</v>
      </c>
      <c r="G40">
        <f>SUMIF(INDEX($D$3:$D$77,ROW(A38),0):INDEX($D$3:$D$77,ROUNDUP(ROW(A38)/5,0)*5,1),"&gt;"&amp;1,INDEX($E$3:$E$77,ROW(A38),0):INDEX($E$3:$E$77,ROUNDUP(ROW(A38)/5,0)*5,1))</f>
        <v>0</v>
      </c>
      <c r="H40">
        <f>SUMIF(INDEX($D$3:$D$77,ROW(A38),0):INDEX($D$3:$D$77,ROUNDUP(ROW(A38)/5,0)*5,1),"&gt;"&amp;1,INDEX($F$3:$F$77,ROW(A38),0):INDEX($F$3:$F$77,ROUNDUP(ROW(A38)/5,0)*5,1))</f>
        <v>0</v>
      </c>
    </row>
    <row r="41" spans="2:8" x14ac:dyDescent="0.35">
      <c r="B41" t="str">
        <f>Service!B44</f>
        <v>Caseload 8</v>
      </c>
      <c r="C41">
        <f>Service!D44</f>
        <v>0</v>
      </c>
      <c r="D41">
        <f>Service!E44</f>
        <v>0</v>
      </c>
      <c r="E41">
        <f>IF($D41&gt;1,($C41*(ROUNDUP(INDEX('Required Capacity (Hide)'!$B$5:$C$19,MATCH('Service Backing (H)'!$B41,'Required Capacity (Hide)'!$A$5:$A$19,0),1)/$D41,0))/INDEX('Required Capacity (Hide)'!$B$5:$C$19,MATCH('Service Backing (H)'!$B41,'Required Capacity (Hide)'!$A$5:$A$19,0),1)),0)</f>
        <v>0</v>
      </c>
      <c r="F41">
        <f>IF($D41&gt;1,($C41*(ROUNDUP(INDEX('Required Capacity (Hide)'!$B$5:$C$19,MATCH('Service Backing (H)'!$B41,'Required Capacity (Hide)'!$A$5:$A$19,0),2)/$D41,0))/INDEX('Required Capacity (Hide)'!$B$5:$C$19,MATCH('Service Backing (H)'!$B41,'Required Capacity (Hide)'!$A$5:$A$19,0),2)),0)</f>
        <v>0</v>
      </c>
      <c r="G41">
        <f>SUMIF(INDEX($D$3:$D$77,ROW(A39),0):INDEX($D$3:$D$77,ROUNDUP(ROW(A39)/5,0)*5,1),"&gt;"&amp;1,INDEX($E$3:$E$77,ROW(A39),0):INDEX($E$3:$E$77,ROUNDUP(ROW(A39)/5,0)*5,1))</f>
        <v>0</v>
      </c>
      <c r="H41">
        <f>SUMIF(INDEX($D$3:$D$77,ROW(A39),0):INDEX($D$3:$D$77,ROUNDUP(ROW(A39)/5,0)*5,1),"&gt;"&amp;1,INDEX($F$3:$F$77,ROW(A39),0):INDEX($F$3:$F$77,ROUNDUP(ROW(A39)/5,0)*5,1))</f>
        <v>0</v>
      </c>
    </row>
    <row r="42" spans="2:8" x14ac:dyDescent="0.35">
      <c r="B42" t="str">
        <f>Service!B45</f>
        <v>Caseload 8</v>
      </c>
      <c r="C42">
        <f>Service!D45</f>
        <v>0</v>
      </c>
      <c r="D42">
        <f>Service!E45</f>
        <v>0</v>
      </c>
      <c r="E42">
        <f>IF($D42&gt;1,($C42*(ROUNDUP(INDEX('Required Capacity (Hide)'!$B$5:$C$19,MATCH('Service Backing (H)'!$B42,'Required Capacity (Hide)'!$A$5:$A$19,0),1)/$D42,0))/INDEX('Required Capacity (Hide)'!$B$5:$C$19,MATCH('Service Backing (H)'!$B42,'Required Capacity (Hide)'!$A$5:$A$19,0),1)),0)</f>
        <v>0</v>
      </c>
      <c r="F42">
        <f>IF($D42&gt;1,($C42*(ROUNDUP(INDEX('Required Capacity (Hide)'!$B$5:$C$19,MATCH('Service Backing (H)'!$B42,'Required Capacity (Hide)'!$A$5:$A$19,0),2)/$D42,0))/INDEX('Required Capacity (Hide)'!$B$5:$C$19,MATCH('Service Backing (H)'!$B42,'Required Capacity (Hide)'!$A$5:$A$19,0),2)),0)</f>
        <v>0</v>
      </c>
      <c r="G42">
        <f>SUMIF(INDEX($D$3:$D$77,ROW(A40),0):INDEX($D$3:$D$77,ROUNDUP(ROW(A40)/5,0)*5,1),"&gt;"&amp;1,INDEX($E$3:$E$77,ROW(A40),0):INDEX($E$3:$E$77,ROUNDUP(ROW(A40)/5,0)*5,1))</f>
        <v>0</v>
      </c>
      <c r="H42">
        <f>SUMIF(INDEX($D$3:$D$77,ROW(A40),0):INDEX($D$3:$D$77,ROUNDUP(ROW(A40)/5,0)*5,1),"&gt;"&amp;1,INDEX($F$3:$F$77,ROW(A40),0):INDEX($F$3:$F$77,ROUNDUP(ROW(A40)/5,0)*5,1))</f>
        <v>0</v>
      </c>
    </row>
    <row r="43" spans="2:8" x14ac:dyDescent="0.35">
      <c r="B43" t="str">
        <f>Service!B46</f>
        <v>Caseload 9</v>
      </c>
      <c r="C43">
        <f>Service!D46</f>
        <v>0</v>
      </c>
      <c r="D43">
        <f>Service!E46</f>
        <v>0</v>
      </c>
      <c r="E43">
        <f>IF($D43&gt;1,($C43*(ROUNDUP(INDEX('Required Capacity (Hide)'!$B$5:$C$19,MATCH('Service Backing (H)'!$B43,'Required Capacity (Hide)'!$A$5:$A$19,0),1)/$D43,0))/INDEX('Required Capacity (Hide)'!$B$5:$C$19,MATCH('Service Backing (H)'!$B43,'Required Capacity (Hide)'!$A$5:$A$19,0),1)),0)</f>
        <v>0</v>
      </c>
      <c r="F43">
        <f>IF($D43&gt;1,($C43*(ROUNDUP(INDEX('Required Capacity (Hide)'!$B$5:$C$19,MATCH('Service Backing (H)'!$B43,'Required Capacity (Hide)'!$A$5:$A$19,0),2)/$D43,0))/INDEX('Required Capacity (Hide)'!$B$5:$C$19,MATCH('Service Backing (H)'!$B43,'Required Capacity (Hide)'!$A$5:$A$19,0),2)),0)</f>
        <v>0</v>
      </c>
      <c r="G43">
        <f>SUMIF(INDEX($D$3:$D$77,ROW(A41),0):INDEX($D$3:$D$77,ROUNDUP(ROW(A41)/5,0)*5,1),"&gt;"&amp;1,INDEX($E$3:$E$77,ROW(A41),0):INDEX($E$3:$E$77,ROUNDUP(ROW(A41)/5,0)*5,1))</f>
        <v>0</v>
      </c>
      <c r="H43">
        <f>SUMIF(INDEX($D$3:$D$77,ROW(A41),0):INDEX($D$3:$D$77,ROUNDUP(ROW(A41)/5,0)*5,1),"&gt;"&amp;1,INDEX($F$3:$F$77,ROW(A41),0):INDEX($F$3:$F$77,ROUNDUP(ROW(A41)/5,0)*5,1))</f>
        <v>0</v>
      </c>
    </row>
    <row r="44" spans="2:8" x14ac:dyDescent="0.35">
      <c r="B44" t="str">
        <f>Service!B47</f>
        <v>Caseload 9</v>
      </c>
      <c r="C44">
        <f>Service!D47</f>
        <v>0</v>
      </c>
      <c r="D44">
        <f>Service!E47</f>
        <v>0</v>
      </c>
      <c r="E44">
        <f>IF($D44&gt;1,($C44*(ROUNDUP(INDEX('Required Capacity (Hide)'!$B$5:$C$19,MATCH('Service Backing (H)'!$B44,'Required Capacity (Hide)'!$A$5:$A$19,0),1)/$D44,0))/INDEX('Required Capacity (Hide)'!$B$5:$C$19,MATCH('Service Backing (H)'!$B44,'Required Capacity (Hide)'!$A$5:$A$19,0),1)),0)</f>
        <v>0</v>
      </c>
      <c r="F44">
        <f>IF($D44&gt;1,($C44*(ROUNDUP(INDEX('Required Capacity (Hide)'!$B$5:$C$19,MATCH('Service Backing (H)'!$B44,'Required Capacity (Hide)'!$A$5:$A$19,0),2)/$D44,0))/INDEX('Required Capacity (Hide)'!$B$5:$C$19,MATCH('Service Backing (H)'!$B44,'Required Capacity (Hide)'!$A$5:$A$19,0),2)),0)</f>
        <v>0</v>
      </c>
      <c r="G44">
        <f>SUMIF(INDEX($D$3:$D$77,ROW(A42),0):INDEX($D$3:$D$77,ROUNDUP(ROW(A42)/5,0)*5,1),"&gt;"&amp;1,INDEX($E$3:$E$77,ROW(A42),0):INDEX($E$3:$E$77,ROUNDUP(ROW(A42)/5,0)*5,1))</f>
        <v>0</v>
      </c>
      <c r="H44">
        <f>SUMIF(INDEX($D$3:$D$77,ROW(A42),0):INDEX($D$3:$D$77,ROUNDUP(ROW(A42)/5,0)*5,1),"&gt;"&amp;1,INDEX($F$3:$F$77,ROW(A42),0):INDEX($F$3:$F$77,ROUNDUP(ROW(A42)/5,0)*5,1))</f>
        <v>0</v>
      </c>
    </row>
    <row r="45" spans="2:8" x14ac:dyDescent="0.35">
      <c r="B45" t="str">
        <f>Service!B48</f>
        <v>Caseload 9</v>
      </c>
      <c r="C45">
        <f>Service!D48</f>
        <v>0</v>
      </c>
      <c r="D45">
        <f>Service!E48</f>
        <v>0</v>
      </c>
      <c r="E45">
        <f>IF($D45&gt;1,($C45*(ROUNDUP(INDEX('Required Capacity (Hide)'!$B$5:$C$19,MATCH('Service Backing (H)'!$B45,'Required Capacity (Hide)'!$A$5:$A$19,0),1)/$D45,0))/INDEX('Required Capacity (Hide)'!$B$5:$C$19,MATCH('Service Backing (H)'!$B45,'Required Capacity (Hide)'!$A$5:$A$19,0),1)),0)</f>
        <v>0</v>
      </c>
      <c r="F45">
        <f>IF($D45&gt;1,($C45*(ROUNDUP(INDEX('Required Capacity (Hide)'!$B$5:$C$19,MATCH('Service Backing (H)'!$B45,'Required Capacity (Hide)'!$A$5:$A$19,0),2)/$D45,0))/INDEX('Required Capacity (Hide)'!$B$5:$C$19,MATCH('Service Backing (H)'!$B45,'Required Capacity (Hide)'!$A$5:$A$19,0),2)),0)</f>
        <v>0</v>
      </c>
      <c r="G45">
        <f>SUMIF(INDEX($D$3:$D$77,ROW(A43),0):INDEX($D$3:$D$77,ROUNDUP(ROW(A43)/5,0)*5,1),"&gt;"&amp;1,INDEX($E$3:$E$77,ROW(A43),0):INDEX($E$3:$E$77,ROUNDUP(ROW(A43)/5,0)*5,1))</f>
        <v>0</v>
      </c>
      <c r="H45">
        <f>SUMIF(INDEX($D$3:$D$77,ROW(A43),0):INDEX($D$3:$D$77,ROUNDUP(ROW(A43)/5,0)*5,1),"&gt;"&amp;1,INDEX($F$3:$F$77,ROW(A43),0):INDEX($F$3:$F$77,ROUNDUP(ROW(A43)/5,0)*5,1))</f>
        <v>0</v>
      </c>
    </row>
    <row r="46" spans="2:8" x14ac:dyDescent="0.35">
      <c r="B46" t="str">
        <f>Service!B49</f>
        <v>Caseload 9</v>
      </c>
      <c r="C46">
        <f>Service!D49</f>
        <v>0</v>
      </c>
      <c r="D46">
        <f>Service!E49</f>
        <v>0</v>
      </c>
      <c r="E46">
        <f>IF($D46&gt;1,($C46*(ROUNDUP(INDEX('Required Capacity (Hide)'!$B$5:$C$19,MATCH('Service Backing (H)'!$B46,'Required Capacity (Hide)'!$A$5:$A$19,0),1)/$D46,0))/INDEX('Required Capacity (Hide)'!$B$5:$C$19,MATCH('Service Backing (H)'!$B46,'Required Capacity (Hide)'!$A$5:$A$19,0),1)),0)</f>
        <v>0</v>
      </c>
      <c r="F46">
        <f>IF($D46&gt;1,($C46*(ROUNDUP(INDEX('Required Capacity (Hide)'!$B$5:$C$19,MATCH('Service Backing (H)'!$B46,'Required Capacity (Hide)'!$A$5:$A$19,0),2)/$D46,0))/INDEX('Required Capacity (Hide)'!$B$5:$C$19,MATCH('Service Backing (H)'!$B46,'Required Capacity (Hide)'!$A$5:$A$19,0),2)),0)</f>
        <v>0</v>
      </c>
      <c r="G46">
        <f>SUMIF(INDEX($D$3:$D$77,ROW(A44),0):INDEX($D$3:$D$77,ROUNDUP(ROW(A44)/5,0)*5,1),"&gt;"&amp;1,INDEX($E$3:$E$77,ROW(A44),0):INDEX($E$3:$E$77,ROUNDUP(ROW(A44)/5,0)*5,1))</f>
        <v>0</v>
      </c>
      <c r="H46">
        <f>SUMIF(INDEX($D$3:$D$77,ROW(A44),0):INDEX($D$3:$D$77,ROUNDUP(ROW(A44)/5,0)*5,1),"&gt;"&amp;1,INDEX($F$3:$F$77,ROW(A44),0):INDEX($F$3:$F$77,ROUNDUP(ROW(A44)/5,0)*5,1))</f>
        <v>0</v>
      </c>
    </row>
    <row r="47" spans="2:8" x14ac:dyDescent="0.35">
      <c r="B47" t="str">
        <f>Service!B50</f>
        <v>Caseload 9</v>
      </c>
      <c r="C47">
        <f>Service!D50</f>
        <v>0</v>
      </c>
      <c r="D47">
        <f>Service!E50</f>
        <v>0</v>
      </c>
      <c r="E47">
        <f>IF($D47&gt;1,($C47*(ROUNDUP(INDEX('Required Capacity (Hide)'!$B$5:$C$19,MATCH('Service Backing (H)'!$B47,'Required Capacity (Hide)'!$A$5:$A$19,0),1)/$D47,0))/INDEX('Required Capacity (Hide)'!$B$5:$C$19,MATCH('Service Backing (H)'!$B47,'Required Capacity (Hide)'!$A$5:$A$19,0),1)),0)</f>
        <v>0</v>
      </c>
      <c r="F47">
        <f>IF($D47&gt;1,($C47*(ROUNDUP(INDEX('Required Capacity (Hide)'!$B$5:$C$19,MATCH('Service Backing (H)'!$B47,'Required Capacity (Hide)'!$A$5:$A$19,0),2)/$D47,0))/INDEX('Required Capacity (Hide)'!$B$5:$C$19,MATCH('Service Backing (H)'!$B47,'Required Capacity (Hide)'!$A$5:$A$19,0),2)),0)</f>
        <v>0</v>
      </c>
      <c r="G47">
        <f>SUMIF(INDEX($D$3:$D$77,ROW(A45),0):INDEX($D$3:$D$77,ROUNDUP(ROW(A45)/5,0)*5,1),"&gt;"&amp;1,INDEX($E$3:$E$77,ROW(A45),0):INDEX($E$3:$E$77,ROUNDUP(ROW(A45)/5,0)*5,1))</f>
        <v>0</v>
      </c>
      <c r="H47">
        <f>SUMIF(INDEX($D$3:$D$77,ROW(A45),0):INDEX($D$3:$D$77,ROUNDUP(ROW(A45)/5,0)*5,1),"&gt;"&amp;1,INDEX($F$3:$F$77,ROW(A45),0):INDEX($F$3:$F$77,ROUNDUP(ROW(A45)/5,0)*5,1))</f>
        <v>0</v>
      </c>
    </row>
    <row r="48" spans="2:8" x14ac:dyDescent="0.35">
      <c r="B48" t="str">
        <f>Service!B51</f>
        <v>Caseload 10</v>
      </c>
      <c r="C48">
        <f>Service!D51</f>
        <v>0</v>
      </c>
      <c r="D48">
        <f>Service!E51</f>
        <v>0</v>
      </c>
      <c r="E48">
        <f>IF($D48&gt;1,($C48*(ROUNDUP(INDEX('Required Capacity (Hide)'!$B$5:$C$19,MATCH('Service Backing (H)'!$B48,'Required Capacity (Hide)'!$A$5:$A$19,0),1)/$D48,0))/INDEX('Required Capacity (Hide)'!$B$5:$C$19,MATCH('Service Backing (H)'!$B48,'Required Capacity (Hide)'!$A$5:$A$19,0),1)),0)</f>
        <v>0</v>
      </c>
      <c r="F48">
        <f>IF($D48&gt;1,($C48*(ROUNDUP(INDEX('Required Capacity (Hide)'!$B$5:$C$19,MATCH('Service Backing (H)'!$B48,'Required Capacity (Hide)'!$A$5:$A$19,0),2)/$D48,0))/INDEX('Required Capacity (Hide)'!$B$5:$C$19,MATCH('Service Backing (H)'!$B48,'Required Capacity (Hide)'!$A$5:$A$19,0),2)),0)</f>
        <v>0</v>
      </c>
      <c r="G48">
        <f>SUMIF(INDEX($D$3:$D$77,ROW(A46),0):INDEX($D$3:$D$77,ROUNDUP(ROW(A46)/5,0)*5,1),"&gt;"&amp;1,INDEX($E$3:$E$77,ROW(A46),0):INDEX($E$3:$E$77,ROUNDUP(ROW(A46)/5,0)*5,1))</f>
        <v>0</v>
      </c>
      <c r="H48">
        <f>SUMIF(INDEX($D$3:$D$77,ROW(A46),0):INDEX($D$3:$D$77,ROUNDUP(ROW(A46)/5,0)*5,1),"&gt;"&amp;1,INDEX($F$3:$F$77,ROW(A46),0):INDEX($F$3:$F$77,ROUNDUP(ROW(A46)/5,0)*5,1))</f>
        <v>0</v>
      </c>
    </row>
    <row r="49" spans="2:8" x14ac:dyDescent="0.35">
      <c r="B49" t="str">
        <f>Service!B52</f>
        <v>Caseload 10</v>
      </c>
      <c r="C49">
        <f>Service!D52</f>
        <v>0</v>
      </c>
      <c r="D49">
        <f>Service!E52</f>
        <v>0</v>
      </c>
      <c r="E49">
        <f>IF($D49&gt;1,($C49*(ROUNDUP(INDEX('Required Capacity (Hide)'!$B$5:$C$19,MATCH('Service Backing (H)'!$B49,'Required Capacity (Hide)'!$A$5:$A$19,0),1)/$D49,0))/INDEX('Required Capacity (Hide)'!$B$5:$C$19,MATCH('Service Backing (H)'!$B49,'Required Capacity (Hide)'!$A$5:$A$19,0),1)),0)</f>
        <v>0</v>
      </c>
      <c r="F49">
        <f>IF($D49&gt;1,($C49*(ROUNDUP(INDEX('Required Capacity (Hide)'!$B$5:$C$19,MATCH('Service Backing (H)'!$B49,'Required Capacity (Hide)'!$A$5:$A$19,0),2)/$D49,0))/INDEX('Required Capacity (Hide)'!$B$5:$C$19,MATCH('Service Backing (H)'!$B49,'Required Capacity (Hide)'!$A$5:$A$19,0),2)),0)</f>
        <v>0</v>
      </c>
      <c r="G49">
        <f>SUMIF(INDEX($D$3:$D$77,ROW(A47),0):INDEX($D$3:$D$77,ROUNDUP(ROW(A47)/5,0)*5,1),"&gt;"&amp;1,INDEX($E$3:$E$77,ROW(A47),0):INDEX($E$3:$E$77,ROUNDUP(ROW(A47)/5,0)*5,1))</f>
        <v>0</v>
      </c>
      <c r="H49">
        <f>SUMIF(INDEX($D$3:$D$77,ROW(A47),0):INDEX($D$3:$D$77,ROUNDUP(ROW(A47)/5,0)*5,1),"&gt;"&amp;1,INDEX($F$3:$F$77,ROW(A47),0):INDEX($F$3:$F$77,ROUNDUP(ROW(A47)/5,0)*5,1))</f>
        <v>0</v>
      </c>
    </row>
    <row r="50" spans="2:8" x14ac:dyDescent="0.35">
      <c r="B50" t="str">
        <f>Service!B53</f>
        <v>Caseload 10</v>
      </c>
      <c r="C50">
        <f>Service!D53</f>
        <v>0</v>
      </c>
      <c r="D50">
        <f>Service!E53</f>
        <v>0</v>
      </c>
      <c r="E50">
        <f>IF($D50&gt;1,($C50*(ROUNDUP(INDEX('Required Capacity (Hide)'!$B$5:$C$19,MATCH('Service Backing (H)'!$B50,'Required Capacity (Hide)'!$A$5:$A$19,0),1)/$D50,0))/INDEX('Required Capacity (Hide)'!$B$5:$C$19,MATCH('Service Backing (H)'!$B50,'Required Capacity (Hide)'!$A$5:$A$19,0),1)),0)</f>
        <v>0</v>
      </c>
      <c r="F50">
        <f>IF($D50&gt;1,($C50*(ROUNDUP(INDEX('Required Capacity (Hide)'!$B$5:$C$19,MATCH('Service Backing (H)'!$B50,'Required Capacity (Hide)'!$A$5:$A$19,0),2)/$D50,0))/INDEX('Required Capacity (Hide)'!$B$5:$C$19,MATCH('Service Backing (H)'!$B50,'Required Capacity (Hide)'!$A$5:$A$19,0),2)),0)</f>
        <v>0</v>
      </c>
      <c r="G50">
        <f>SUMIF(INDEX($D$3:$D$77,ROW(A48),0):INDEX($D$3:$D$77,ROUNDUP(ROW(A48)/5,0)*5,1),"&gt;"&amp;1,INDEX($E$3:$E$77,ROW(A48),0):INDEX($E$3:$E$77,ROUNDUP(ROW(A48)/5,0)*5,1))</f>
        <v>0</v>
      </c>
      <c r="H50">
        <f>SUMIF(INDEX($D$3:$D$77,ROW(A48),0):INDEX($D$3:$D$77,ROUNDUP(ROW(A48)/5,0)*5,1),"&gt;"&amp;1,INDEX($F$3:$F$77,ROW(A48),0):INDEX($F$3:$F$77,ROUNDUP(ROW(A48)/5,0)*5,1))</f>
        <v>0</v>
      </c>
    </row>
    <row r="51" spans="2:8" x14ac:dyDescent="0.35">
      <c r="B51" t="str">
        <f>Service!B54</f>
        <v>Caseload 10</v>
      </c>
      <c r="C51">
        <f>Service!D54</f>
        <v>0</v>
      </c>
      <c r="D51">
        <f>Service!E54</f>
        <v>0</v>
      </c>
      <c r="E51">
        <f>IF($D51&gt;1,($C51*(ROUNDUP(INDEX('Required Capacity (Hide)'!$B$5:$C$19,MATCH('Service Backing (H)'!$B51,'Required Capacity (Hide)'!$A$5:$A$19,0),1)/$D51,0))/INDEX('Required Capacity (Hide)'!$B$5:$C$19,MATCH('Service Backing (H)'!$B51,'Required Capacity (Hide)'!$A$5:$A$19,0),1)),0)</f>
        <v>0</v>
      </c>
      <c r="F51">
        <f>IF($D51&gt;1,($C51*(ROUNDUP(INDEX('Required Capacity (Hide)'!$B$5:$C$19,MATCH('Service Backing (H)'!$B51,'Required Capacity (Hide)'!$A$5:$A$19,0),2)/$D51,0))/INDEX('Required Capacity (Hide)'!$B$5:$C$19,MATCH('Service Backing (H)'!$B51,'Required Capacity (Hide)'!$A$5:$A$19,0),2)),0)</f>
        <v>0</v>
      </c>
      <c r="G51">
        <f>SUMIF(INDEX($D$3:$D$77,ROW(A49),0):INDEX($D$3:$D$77,ROUNDUP(ROW(A49)/5,0)*5,1),"&gt;"&amp;1,INDEX($E$3:$E$77,ROW(A49),0):INDEX($E$3:$E$77,ROUNDUP(ROW(A49)/5,0)*5,1))</f>
        <v>0</v>
      </c>
      <c r="H51">
        <f>SUMIF(INDEX($D$3:$D$77,ROW(A49),0):INDEX($D$3:$D$77,ROUNDUP(ROW(A49)/5,0)*5,1),"&gt;"&amp;1,INDEX($F$3:$F$77,ROW(A49),0):INDEX($F$3:$F$77,ROUNDUP(ROW(A49)/5,0)*5,1))</f>
        <v>0</v>
      </c>
    </row>
    <row r="52" spans="2:8" x14ac:dyDescent="0.35">
      <c r="B52" t="str">
        <f>Service!B55</f>
        <v>Caseload 10</v>
      </c>
      <c r="C52">
        <f>Service!D55</f>
        <v>0</v>
      </c>
      <c r="D52">
        <f>Service!E55</f>
        <v>0</v>
      </c>
      <c r="E52">
        <f>IF($D52&gt;1,($C52*(ROUNDUP(INDEX('Required Capacity (Hide)'!$B$5:$C$19,MATCH('Service Backing (H)'!$B52,'Required Capacity (Hide)'!$A$5:$A$19,0),1)/$D52,0))/INDEX('Required Capacity (Hide)'!$B$5:$C$19,MATCH('Service Backing (H)'!$B52,'Required Capacity (Hide)'!$A$5:$A$19,0),1)),0)</f>
        <v>0</v>
      </c>
      <c r="F52">
        <f>IF($D52&gt;1,($C52*(ROUNDUP(INDEX('Required Capacity (Hide)'!$B$5:$C$19,MATCH('Service Backing (H)'!$B52,'Required Capacity (Hide)'!$A$5:$A$19,0),2)/$D52,0))/INDEX('Required Capacity (Hide)'!$B$5:$C$19,MATCH('Service Backing (H)'!$B52,'Required Capacity (Hide)'!$A$5:$A$19,0),2)),0)</f>
        <v>0</v>
      </c>
      <c r="G52">
        <f>SUMIF(INDEX($D$3:$D$77,ROW(A50),0):INDEX($D$3:$D$77,ROUNDUP(ROW(A50)/5,0)*5,1),"&gt;"&amp;1,INDEX($E$3:$E$77,ROW(A50),0):INDEX($E$3:$E$77,ROUNDUP(ROW(A50)/5,0)*5,1))</f>
        <v>0</v>
      </c>
      <c r="H52">
        <f>SUMIF(INDEX($D$3:$D$77,ROW(A50),0):INDEX($D$3:$D$77,ROUNDUP(ROW(A50)/5,0)*5,1),"&gt;"&amp;1,INDEX($F$3:$F$77,ROW(A50),0):INDEX($F$3:$F$77,ROUNDUP(ROW(A50)/5,0)*5,1))</f>
        <v>0</v>
      </c>
    </row>
    <row r="53" spans="2:8" x14ac:dyDescent="0.35">
      <c r="B53" t="str">
        <f>Service!B56</f>
        <v>Caseload 11</v>
      </c>
      <c r="C53">
        <f>Service!D56</f>
        <v>0</v>
      </c>
      <c r="D53">
        <f>Service!E56</f>
        <v>0</v>
      </c>
      <c r="E53">
        <f>IF($D53&gt;1,($C53*(ROUNDUP(INDEX('Required Capacity (Hide)'!$B$5:$C$19,MATCH('Service Backing (H)'!$B53,'Required Capacity (Hide)'!$A$5:$A$19,0),1)/$D53,0))/INDEX('Required Capacity (Hide)'!$B$5:$C$19,MATCH('Service Backing (H)'!$B53,'Required Capacity (Hide)'!$A$5:$A$19,0),1)),0)</f>
        <v>0</v>
      </c>
      <c r="F53">
        <f>IF($D53&gt;1,($C53*(ROUNDUP(INDEX('Required Capacity (Hide)'!$B$5:$C$19,MATCH('Service Backing (H)'!$B53,'Required Capacity (Hide)'!$A$5:$A$19,0),2)/$D53,0))/INDEX('Required Capacity (Hide)'!$B$5:$C$19,MATCH('Service Backing (H)'!$B53,'Required Capacity (Hide)'!$A$5:$A$19,0),2)),0)</f>
        <v>0</v>
      </c>
      <c r="G53">
        <f>SUMIF(INDEX($D$3:$D$77,ROW(A51),0):INDEX($D$3:$D$77,ROUNDUP(ROW(A51)/5,0)*5,1),"&gt;"&amp;1,INDEX($E$3:$E$77,ROW(A51),0):INDEX($E$3:$E$77,ROUNDUP(ROW(A51)/5,0)*5,1))</f>
        <v>0</v>
      </c>
      <c r="H53">
        <f>SUMIF(INDEX($D$3:$D$77,ROW(A51),0):INDEX($D$3:$D$77,ROUNDUP(ROW(A51)/5,0)*5,1),"&gt;"&amp;1,INDEX($F$3:$F$77,ROW(A51),0):INDEX($F$3:$F$77,ROUNDUP(ROW(A51)/5,0)*5,1))</f>
        <v>0</v>
      </c>
    </row>
    <row r="54" spans="2:8" x14ac:dyDescent="0.35">
      <c r="B54" t="str">
        <f>Service!B57</f>
        <v>Caseload 11</v>
      </c>
      <c r="C54">
        <f>Service!D57</f>
        <v>0</v>
      </c>
      <c r="D54">
        <f>Service!E57</f>
        <v>0</v>
      </c>
      <c r="E54">
        <f>IF($D54&gt;1,($C54*(ROUNDUP(INDEX('Required Capacity (Hide)'!$B$5:$C$19,MATCH('Service Backing (H)'!$B54,'Required Capacity (Hide)'!$A$5:$A$19,0),1)/$D54,0))/INDEX('Required Capacity (Hide)'!$B$5:$C$19,MATCH('Service Backing (H)'!$B54,'Required Capacity (Hide)'!$A$5:$A$19,0),1)),0)</f>
        <v>0</v>
      </c>
      <c r="F54">
        <f>IF($D54&gt;1,($C54*(ROUNDUP(INDEX('Required Capacity (Hide)'!$B$5:$C$19,MATCH('Service Backing (H)'!$B54,'Required Capacity (Hide)'!$A$5:$A$19,0),2)/$D54,0))/INDEX('Required Capacity (Hide)'!$B$5:$C$19,MATCH('Service Backing (H)'!$B54,'Required Capacity (Hide)'!$A$5:$A$19,0),2)),0)</f>
        <v>0</v>
      </c>
      <c r="G54">
        <f>SUMIF(INDEX($D$3:$D$77,ROW(A52),0):INDEX($D$3:$D$77,ROUNDUP(ROW(A52)/5,0)*5,1),"&gt;"&amp;1,INDEX($E$3:$E$77,ROW(A52),0):INDEX($E$3:$E$77,ROUNDUP(ROW(A52)/5,0)*5,1))</f>
        <v>0</v>
      </c>
      <c r="H54">
        <f>SUMIF(INDEX($D$3:$D$77,ROW(A52),0):INDEX($D$3:$D$77,ROUNDUP(ROW(A52)/5,0)*5,1),"&gt;"&amp;1,INDEX($F$3:$F$77,ROW(A52),0):INDEX($F$3:$F$77,ROUNDUP(ROW(A52)/5,0)*5,1))</f>
        <v>0</v>
      </c>
    </row>
    <row r="55" spans="2:8" x14ac:dyDescent="0.35">
      <c r="B55" t="str">
        <f>Service!B58</f>
        <v>Caseload 11</v>
      </c>
      <c r="C55">
        <f>Service!D58</f>
        <v>0</v>
      </c>
      <c r="D55">
        <f>Service!E58</f>
        <v>0</v>
      </c>
      <c r="E55">
        <f>IF($D55&gt;1,($C55*(ROUNDUP(INDEX('Required Capacity (Hide)'!$B$5:$C$19,MATCH('Service Backing (H)'!$B55,'Required Capacity (Hide)'!$A$5:$A$19,0),1)/$D55,0))/INDEX('Required Capacity (Hide)'!$B$5:$C$19,MATCH('Service Backing (H)'!$B55,'Required Capacity (Hide)'!$A$5:$A$19,0),1)),0)</f>
        <v>0</v>
      </c>
      <c r="F55">
        <f>IF($D55&gt;1,($C55*(ROUNDUP(INDEX('Required Capacity (Hide)'!$B$5:$C$19,MATCH('Service Backing (H)'!$B55,'Required Capacity (Hide)'!$A$5:$A$19,0),2)/$D55,0))/INDEX('Required Capacity (Hide)'!$B$5:$C$19,MATCH('Service Backing (H)'!$B55,'Required Capacity (Hide)'!$A$5:$A$19,0),2)),0)</f>
        <v>0</v>
      </c>
      <c r="G55">
        <f>SUMIF(INDEX($D$3:$D$77,ROW(A53),0):INDEX($D$3:$D$77,ROUNDUP(ROW(A53)/5,0)*5,1),"&gt;"&amp;1,INDEX($E$3:$E$77,ROW(A53),0):INDEX($E$3:$E$77,ROUNDUP(ROW(A53)/5,0)*5,1))</f>
        <v>0</v>
      </c>
      <c r="H55">
        <f>SUMIF(INDEX($D$3:$D$77,ROW(A53),0):INDEX($D$3:$D$77,ROUNDUP(ROW(A53)/5,0)*5,1),"&gt;"&amp;1,INDEX($F$3:$F$77,ROW(A53),0):INDEX($F$3:$F$77,ROUNDUP(ROW(A53)/5,0)*5,1))</f>
        <v>0</v>
      </c>
    </row>
    <row r="56" spans="2:8" x14ac:dyDescent="0.35">
      <c r="B56" t="str">
        <f>Service!B59</f>
        <v>Caseload 11</v>
      </c>
      <c r="C56">
        <f>Service!D59</f>
        <v>0</v>
      </c>
      <c r="D56">
        <f>Service!E59</f>
        <v>0</v>
      </c>
      <c r="E56">
        <f>IF($D56&gt;1,($C56*(ROUNDUP(INDEX('Required Capacity (Hide)'!$B$5:$C$19,MATCH('Service Backing (H)'!$B56,'Required Capacity (Hide)'!$A$5:$A$19,0),1)/$D56,0))/INDEX('Required Capacity (Hide)'!$B$5:$C$19,MATCH('Service Backing (H)'!$B56,'Required Capacity (Hide)'!$A$5:$A$19,0),1)),0)</f>
        <v>0</v>
      </c>
      <c r="F56">
        <f>IF($D56&gt;1,($C56*(ROUNDUP(INDEX('Required Capacity (Hide)'!$B$5:$C$19,MATCH('Service Backing (H)'!$B56,'Required Capacity (Hide)'!$A$5:$A$19,0),2)/$D56,0))/INDEX('Required Capacity (Hide)'!$B$5:$C$19,MATCH('Service Backing (H)'!$B56,'Required Capacity (Hide)'!$A$5:$A$19,0),2)),0)</f>
        <v>0</v>
      </c>
      <c r="G56">
        <f>SUMIF(INDEX($D$3:$D$77,ROW(A54),0):INDEX($D$3:$D$77,ROUNDUP(ROW(A54)/5,0)*5,1),"&gt;"&amp;1,INDEX($E$3:$E$77,ROW(A54),0):INDEX($E$3:$E$77,ROUNDUP(ROW(A54)/5,0)*5,1))</f>
        <v>0</v>
      </c>
      <c r="H56">
        <f>SUMIF(INDEX($D$3:$D$77,ROW(A54),0):INDEX($D$3:$D$77,ROUNDUP(ROW(A54)/5,0)*5,1),"&gt;"&amp;1,INDEX($F$3:$F$77,ROW(A54),0):INDEX($F$3:$F$77,ROUNDUP(ROW(A54)/5,0)*5,1))</f>
        <v>0</v>
      </c>
    </row>
    <row r="57" spans="2:8" x14ac:dyDescent="0.35">
      <c r="B57" t="str">
        <f>Service!B60</f>
        <v>Caseload 11</v>
      </c>
      <c r="C57">
        <f>Service!D60</f>
        <v>0</v>
      </c>
      <c r="D57">
        <f>Service!E60</f>
        <v>0</v>
      </c>
      <c r="E57">
        <f>IF($D57&gt;1,($C57*(ROUNDUP(INDEX('Required Capacity (Hide)'!$B$5:$C$19,MATCH('Service Backing (H)'!$B57,'Required Capacity (Hide)'!$A$5:$A$19,0),1)/$D57,0))/INDEX('Required Capacity (Hide)'!$B$5:$C$19,MATCH('Service Backing (H)'!$B57,'Required Capacity (Hide)'!$A$5:$A$19,0),1)),0)</f>
        <v>0</v>
      </c>
      <c r="F57">
        <f>IF($D57&gt;1,($C57*(ROUNDUP(INDEX('Required Capacity (Hide)'!$B$5:$C$19,MATCH('Service Backing (H)'!$B57,'Required Capacity (Hide)'!$A$5:$A$19,0),2)/$D57,0))/INDEX('Required Capacity (Hide)'!$B$5:$C$19,MATCH('Service Backing (H)'!$B57,'Required Capacity (Hide)'!$A$5:$A$19,0),2)),0)</f>
        <v>0</v>
      </c>
      <c r="G57">
        <f>SUMIF(INDEX($D$3:$D$77,ROW(A55),0):INDEX($D$3:$D$77,ROUNDUP(ROW(A55)/5,0)*5,1),"&gt;"&amp;1,INDEX($E$3:$E$77,ROW(A55),0):INDEX($E$3:$E$77,ROUNDUP(ROW(A55)/5,0)*5,1))</f>
        <v>0</v>
      </c>
      <c r="H57">
        <f>SUMIF(INDEX($D$3:$D$77,ROW(A55),0):INDEX($D$3:$D$77,ROUNDUP(ROW(A55)/5,0)*5,1),"&gt;"&amp;1,INDEX($F$3:$F$77,ROW(A55),0):INDEX($F$3:$F$77,ROUNDUP(ROW(A55)/5,0)*5,1))</f>
        <v>0</v>
      </c>
    </row>
    <row r="58" spans="2:8" x14ac:dyDescent="0.35">
      <c r="B58" t="str">
        <f>Service!B61</f>
        <v>Caseload 12</v>
      </c>
      <c r="C58">
        <f>Service!D61</f>
        <v>0</v>
      </c>
      <c r="D58">
        <f>Service!E61</f>
        <v>0</v>
      </c>
      <c r="E58">
        <f>IF($D58&gt;1,($C58*(ROUNDUP(INDEX('Required Capacity (Hide)'!$B$5:$C$19,MATCH('Service Backing (H)'!$B58,'Required Capacity (Hide)'!$A$5:$A$19,0),1)/$D58,0))/INDEX('Required Capacity (Hide)'!$B$5:$C$19,MATCH('Service Backing (H)'!$B58,'Required Capacity (Hide)'!$A$5:$A$19,0),1)),0)</f>
        <v>0</v>
      </c>
      <c r="F58">
        <f>IF($D58&gt;1,($C58*(ROUNDUP(INDEX('Required Capacity (Hide)'!$B$5:$C$19,MATCH('Service Backing (H)'!$B58,'Required Capacity (Hide)'!$A$5:$A$19,0),2)/$D58,0))/INDEX('Required Capacity (Hide)'!$B$5:$C$19,MATCH('Service Backing (H)'!$B58,'Required Capacity (Hide)'!$A$5:$A$19,0),2)),0)</f>
        <v>0</v>
      </c>
      <c r="G58">
        <f>SUMIF(INDEX($D$3:$D$77,ROW(A56),0):INDEX($D$3:$D$77,ROUNDUP(ROW(A56)/5,0)*5,1),"&gt;"&amp;1,INDEX($E$3:$E$77,ROW(A56),0):INDEX($E$3:$E$77,ROUNDUP(ROW(A56)/5,0)*5,1))</f>
        <v>0</v>
      </c>
      <c r="H58">
        <f>SUMIF(INDEX($D$3:$D$77,ROW(A56),0):INDEX($D$3:$D$77,ROUNDUP(ROW(A56)/5,0)*5,1),"&gt;"&amp;1,INDEX($F$3:$F$77,ROW(A56),0):INDEX($F$3:$F$77,ROUNDUP(ROW(A56)/5,0)*5,1))</f>
        <v>0</v>
      </c>
    </row>
    <row r="59" spans="2:8" x14ac:dyDescent="0.35">
      <c r="B59" t="str">
        <f>Service!B62</f>
        <v>Caseload 12</v>
      </c>
      <c r="C59">
        <f>Service!D62</f>
        <v>0</v>
      </c>
      <c r="D59">
        <f>Service!E62</f>
        <v>0</v>
      </c>
      <c r="E59">
        <f>IF($D59&gt;1,($C59*(ROUNDUP(INDEX('Required Capacity (Hide)'!$B$5:$C$19,MATCH('Service Backing (H)'!$B59,'Required Capacity (Hide)'!$A$5:$A$19,0),1)/$D59,0))/INDEX('Required Capacity (Hide)'!$B$5:$C$19,MATCH('Service Backing (H)'!$B59,'Required Capacity (Hide)'!$A$5:$A$19,0),1)),0)</f>
        <v>0</v>
      </c>
      <c r="F59">
        <f>IF($D59&gt;1,($C59*(ROUNDUP(INDEX('Required Capacity (Hide)'!$B$5:$C$19,MATCH('Service Backing (H)'!$B59,'Required Capacity (Hide)'!$A$5:$A$19,0),2)/$D59,0))/INDEX('Required Capacity (Hide)'!$B$5:$C$19,MATCH('Service Backing (H)'!$B59,'Required Capacity (Hide)'!$A$5:$A$19,0),2)),0)</f>
        <v>0</v>
      </c>
      <c r="G59">
        <f>SUMIF(INDEX($D$3:$D$77,ROW(A57),0):INDEX($D$3:$D$77,ROUNDUP(ROW(A57)/5,0)*5,1),"&gt;"&amp;1,INDEX($E$3:$E$77,ROW(A57),0):INDEX($E$3:$E$77,ROUNDUP(ROW(A57)/5,0)*5,1))</f>
        <v>0</v>
      </c>
      <c r="H59">
        <f>SUMIF(INDEX($D$3:$D$77,ROW(A57),0):INDEX($D$3:$D$77,ROUNDUP(ROW(A57)/5,0)*5,1),"&gt;"&amp;1,INDEX($F$3:$F$77,ROW(A57),0):INDEX($F$3:$F$77,ROUNDUP(ROW(A57)/5,0)*5,1))</f>
        <v>0</v>
      </c>
    </row>
    <row r="60" spans="2:8" x14ac:dyDescent="0.35">
      <c r="B60" t="str">
        <f>Service!B63</f>
        <v>Caseload 12</v>
      </c>
      <c r="C60">
        <f>Service!D63</f>
        <v>0</v>
      </c>
      <c r="D60">
        <f>Service!E63</f>
        <v>0</v>
      </c>
      <c r="E60">
        <f>IF($D60&gt;1,($C60*(ROUNDUP(INDEX('Required Capacity (Hide)'!$B$5:$C$19,MATCH('Service Backing (H)'!$B60,'Required Capacity (Hide)'!$A$5:$A$19,0),1)/$D60,0))/INDEX('Required Capacity (Hide)'!$B$5:$C$19,MATCH('Service Backing (H)'!$B60,'Required Capacity (Hide)'!$A$5:$A$19,0),1)),0)</f>
        <v>0</v>
      </c>
      <c r="F60">
        <f>IF($D60&gt;1,($C60*(ROUNDUP(INDEX('Required Capacity (Hide)'!$B$5:$C$19,MATCH('Service Backing (H)'!$B60,'Required Capacity (Hide)'!$A$5:$A$19,0),2)/$D60,0))/INDEX('Required Capacity (Hide)'!$B$5:$C$19,MATCH('Service Backing (H)'!$B60,'Required Capacity (Hide)'!$A$5:$A$19,0),2)),0)</f>
        <v>0</v>
      </c>
      <c r="G60">
        <f>SUMIF(INDEX($D$3:$D$77,ROW(A58),0):INDEX($D$3:$D$77,ROUNDUP(ROW(A58)/5,0)*5,1),"&gt;"&amp;1,INDEX($E$3:$E$77,ROW(A58),0):INDEX($E$3:$E$77,ROUNDUP(ROW(A58)/5,0)*5,1))</f>
        <v>0</v>
      </c>
      <c r="H60">
        <f>SUMIF(INDEX($D$3:$D$77,ROW(A58),0):INDEX($D$3:$D$77,ROUNDUP(ROW(A58)/5,0)*5,1),"&gt;"&amp;1,INDEX($F$3:$F$77,ROW(A58),0):INDEX($F$3:$F$77,ROUNDUP(ROW(A58)/5,0)*5,1))</f>
        <v>0</v>
      </c>
    </row>
    <row r="61" spans="2:8" x14ac:dyDescent="0.35">
      <c r="B61" t="str">
        <f>Service!B64</f>
        <v>Caseload 12</v>
      </c>
      <c r="C61">
        <f>Service!D64</f>
        <v>0</v>
      </c>
      <c r="D61">
        <f>Service!E64</f>
        <v>0</v>
      </c>
      <c r="E61">
        <f>IF($D61&gt;1,($C61*(ROUNDUP(INDEX('Required Capacity (Hide)'!$B$5:$C$19,MATCH('Service Backing (H)'!$B61,'Required Capacity (Hide)'!$A$5:$A$19,0),1)/$D61,0))/INDEX('Required Capacity (Hide)'!$B$5:$C$19,MATCH('Service Backing (H)'!$B61,'Required Capacity (Hide)'!$A$5:$A$19,0),1)),0)</f>
        <v>0</v>
      </c>
      <c r="F61">
        <f>IF($D61&gt;1,($C61*(ROUNDUP(INDEX('Required Capacity (Hide)'!$B$5:$C$19,MATCH('Service Backing (H)'!$B61,'Required Capacity (Hide)'!$A$5:$A$19,0),2)/$D61,0))/INDEX('Required Capacity (Hide)'!$B$5:$C$19,MATCH('Service Backing (H)'!$B61,'Required Capacity (Hide)'!$A$5:$A$19,0),2)),0)</f>
        <v>0</v>
      </c>
      <c r="G61">
        <f>SUMIF(INDEX($D$3:$D$77,ROW(A59),0):INDEX($D$3:$D$77,ROUNDUP(ROW(A59)/5,0)*5,1),"&gt;"&amp;1,INDEX($E$3:$E$77,ROW(A59),0):INDEX($E$3:$E$77,ROUNDUP(ROW(A59)/5,0)*5,1))</f>
        <v>0</v>
      </c>
      <c r="H61">
        <f>SUMIF(INDEX($D$3:$D$77,ROW(A59),0):INDEX($D$3:$D$77,ROUNDUP(ROW(A59)/5,0)*5,1),"&gt;"&amp;1,INDEX($F$3:$F$77,ROW(A59),0):INDEX($F$3:$F$77,ROUNDUP(ROW(A59)/5,0)*5,1))</f>
        <v>0</v>
      </c>
    </row>
    <row r="62" spans="2:8" x14ac:dyDescent="0.35">
      <c r="B62" t="str">
        <f>Service!B65</f>
        <v>Caseload 12</v>
      </c>
      <c r="C62">
        <f>Service!D65</f>
        <v>0</v>
      </c>
      <c r="D62">
        <f>Service!E65</f>
        <v>0</v>
      </c>
      <c r="E62">
        <f>IF($D62&gt;1,($C62*(ROUNDUP(INDEX('Required Capacity (Hide)'!$B$5:$C$19,MATCH('Service Backing (H)'!$B62,'Required Capacity (Hide)'!$A$5:$A$19,0),1)/$D62,0))/INDEX('Required Capacity (Hide)'!$B$5:$C$19,MATCH('Service Backing (H)'!$B62,'Required Capacity (Hide)'!$A$5:$A$19,0),1)),0)</f>
        <v>0</v>
      </c>
      <c r="F62">
        <f>IF($D62&gt;1,($C62*(ROUNDUP(INDEX('Required Capacity (Hide)'!$B$5:$C$19,MATCH('Service Backing (H)'!$B62,'Required Capacity (Hide)'!$A$5:$A$19,0),2)/$D62,0))/INDEX('Required Capacity (Hide)'!$B$5:$C$19,MATCH('Service Backing (H)'!$B62,'Required Capacity (Hide)'!$A$5:$A$19,0),2)),0)</f>
        <v>0</v>
      </c>
      <c r="G62">
        <f>SUMIF(INDEX($D$3:$D$77,ROW(A60),0):INDEX($D$3:$D$77,ROUNDUP(ROW(A60)/5,0)*5,1),"&gt;"&amp;1,INDEX($E$3:$E$77,ROW(A60),0):INDEX($E$3:$E$77,ROUNDUP(ROW(A60)/5,0)*5,1))</f>
        <v>0</v>
      </c>
      <c r="H62">
        <f>SUMIF(INDEX($D$3:$D$77,ROW(A60),0):INDEX($D$3:$D$77,ROUNDUP(ROW(A60)/5,0)*5,1),"&gt;"&amp;1,INDEX($F$3:$F$77,ROW(A60),0):INDEX($F$3:$F$77,ROUNDUP(ROW(A60)/5,0)*5,1))</f>
        <v>0</v>
      </c>
    </row>
    <row r="63" spans="2:8" x14ac:dyDescent="0.35">
      <c r="B63" t="str">
        <f>Service!B66</f>
        <v>Caseload 13</v>
      </c>
      <c r="C63">
        <f>Service!D66</f>
        <v>0</v>
      </c>
      <c r="D63">
        <f>Service!E66</f>
        <v>0</v>
      </c>
      <c r="E63">
        <f>IF($D63&gt;1,($C63*(ROUNDUP(INDEX('Required Capacity (Hide)'!$B$5:$C$19,MATCH('Service Backing (H)'!$B63,'Required Capacity (Hide)'!$A$5:$A$19,0),1)/$D63,0))/INDEX('Required Capacity (Hide)'!$B$5:$C$19,MATCH('Service Backing (H)'!$B63,'Required Capacity (Hide)'!$A$5:$A$19,0),1)),0)</f>
        <v>0</v>
      </c>
      <c r="F63">
        <f>IF($D63&gt;1,($C63*(ROUNDUP(INDEX('Required Capacity (Hide)'!$B$5:$C$19,MATCH('Service Backing (H)'!$B63,'Required Capacity (Hide)'!$A$5:$A$19,0),2)/$D63,0))/INDEX('Required Capacity (Hide)'!$B$5:$C$19,MATCH('Service Backing (H)'!$B63,'Required Capacity (Hide)'!$A$5:$A$19,0),2)),0)</f>
        <v>0</v>
      </c>
      <c r="G63">
        <f>SUMIF(INDEX($D$3:$D$77,ROW(A61),0):INDEX($D$3:$D$77,ROUNDUP(ROW(A61)/5,0)*5,1),"&gt;"&amp;1,INDEX($E$3:$E$77,ROW(A61),0):INDEX($E$3:$E$77,ROUNDUP(ROW(A61)/5,0)*5,1))</f>
        <v>0</v>
      </c>
      <c r="H63">
        <f>SUMIF(INDEX($D$3:$D$77,ROW(A61),0):INDEX($D$3:$D$77,ROUNDUP(ROW(A61)/5,0)*5,1),"&gt;"&amp;1,INDEX($F$3:$F$77,ROW(A61),0):INDEX($F$3:$F$77,ROUNDUP(ROW(A61)/5,0)*5,1))</f>
        <v>0</v>
      </c>
    </row>
    <row r="64" spans="2:8" x14ac:dyDescent="0.35">
      <c r="B64" t="str">
        <f>Service!B67</f>
        <v>Caseload 13</v>
      </c>
      <c r="C64">
        <f>Service!D67</f>
        <v>0</v>
      </c>
      <c r="D64">
        <f>Service!E67</f>
        <v>0</v>
      </c>
      <c r="E64">
        <f>IF($D64&gt;1,($C64*(ROUNDUP(INDEX('Required Capacity (Hide)'!$B$5:$C$19,MATCH('Service Backing (H)'!$B64,'Required Capacity (Hide)'!$A$5:$A$19,0),1)/$D64,0))/INDEX('Required Capacity (Hide)'!$B$5:$C$19,MATCH('Service Backing (H)'!$B64,'Required Capacity (Hide)'!$A$5:$A$19,0),1)),0)</f>
        <v>0</v>
      </c>
      <c r="F64">
        <f>IF($D64&gt;1,($C64*(ROUNDUP(INDEX('Required Capacity (Hide)'!$B$5:$C$19,MATCH('Service Backing (H)'!$B64,'Required Capacity (Hide)'!$A$5:$A$19,0),2)/$D64,0))/INDEX('Required Capacity (Hide)'!$B$5:$C$19,MATCH('Service Backing (H)'!$B64,'Required Capacity (Hide)'!$A$5:$A$19,0),2)),0)</f>
        <v>0</v>
      </c>
      <c r="G64">
        <f>SUMIF(INDEX($D$3:$D$77,ROW(A62),0):INDEX($D$3:$D$77,ROUNDUP(ROW(A62)/5,0)*5,1),"&gt;"&amp;1,INDEX($E$3:$E$77,ROW(A62),0):INDEX($E$3:$E$77,ROUNDUP(ROW(A62)/5,0)*5,1))</f>
        <v>0</v>
      </c>
      <c r="H64">
        <f>SUMIF(INDEX($D$3:$D$77,ROW(A62),0):INDEX($D$3:$D$77,ROUNDUP(ROW(A62)/5,0)*5,1),"&gt;"&amp;1,INDEX($F$3:$F$77,ROW(A62),0):INDEX($F$3:$F$77,ROUNDUP(ROW(A62)/5,0)*5,1))</f>
        <v>0</v>
      </c>
    </row>
    <row r="65" spans="2:8" x14ac:dyDescent="0.35">
      <c r="B65" t="str">
        <f>Service!B68</f>
        <v>Caseload 13</v>
      </c>
      <c r="C65">
        <f>Service!D68</f>
        <v>0</v>
      </c>
      <c r="D65">
        <f>Service!E68</f>
        <v>0</v>
      </c>
      <c r="E65">
        <f>IF($D65&gt;1,($C65*(ROUNDUP(INDEX('Required Capacity (Hide)'!$B$5:$C$19,MATCH('Service Backing (H)'!$B65,'Required Capacity (Hide)'!$A$5:$A$19,0),1)/$D65,0))/INDEX('Required Capacity (Hide)'!$B$5:$C$19,MATCH('Service Backing (H)'!$B65,'Required Capacity (Hide)'!$A$5:$A$19,0),1)),0)</f>
        <v>0</v>
      </c>
      <c r="F65">
        <f>IF($D65&gt;1,($C65*(ROUNDUP(INDEX('Required Capacity (Hide)'!$B$5:$C$19,MATCH('Service Backing (H)'!$B65,'Required Capacity (Hide)'!$A$5:$A$19,0),2)/$D65,0))/INDEX('Required Capacity (Hide)'!$B$5:$C$19,MATCH('Service Backing (H)'!$B65,'Required Capacity (Hide)'!$A$5:$A$19,0),2)),0)</f>
        <v>0</v>
      </c>
      <c r="G65">
        <f>SUMIF(INDEX($D$3:$D$77,ROW(A63),0):INDEX($D$3:$D$77,ROUNDUP(ROW(A63)/5,0)*5,1),"&gt;"&amp;1,INDEX($E$3:$E$77,ROW(A63),0):INDEX($E$3:$E$77,ROUNDUP(ROW(A63)/5,0)*5,1))</f>
        <v>0</v>
      </c>
      <c r="H65">
        <f>SUMIF(INDEX($D$3:$D$77,ROW(A63),0):INDEX($D$3:$D$77,ROUNDUP(ROW(A63)/5,0)*5,1),"&gt;"&amp;1,INDEX($F$3:$F$77,ROW(A63),0):INDEX($F$3:$F$77,ROUNDUP(ROW(A63)/5,0)*5,1))</f>
        <v>0</v>
      </c>
    </row>
    <row r="66" spans="2:8" x14ac:dyDescent="0.35">
      <c r="B66" t="str">
        <f>Service!B69</f>
        <v>Caseload 13</v>
      </c>
      <c r="C66">
        <f>Service!D69</f>
        <v>0</v>
      </c>
      <c r="D66">
        <f>Service!E69</f>
        <v>0</v>
      </c>
      <c r="E66">
        <f>IF($D66&gt;1,($C66*(ROUNDUP(INDEX('Required Capacity (Hide)'!$B$5:$C$19,MATCH('Service Backing (H)'!$B66,'Required Capacity (Hide)'!$A$5:$A$19,0),1)/$D66,0))/INDEX('Required Capacity (Hide)'!$B$5:$C$19,MATCH('Service Backing (H)'!$B66,'Required Capacity (Hide)'!$A$5:$A$19,0),1)),0)</f>
        <v>0</v>
      </c>
      <c r="F66">
        <f>IF($D66&gt;1,($C66*(ROUNDUP(INDEX('Required Capacity (Hide)'!$B$5:$C$19,MATCH('Service Backing (H)'!$B66,'Required Capacity (Hide)'!$A$5:$A$19,0),2)/$D66,0))/INDEX('Required Capacity (Hide)'!$B$5:$C$19,MATCH('Service Backing (H)'!$B66,'Required Capacity (Hide)'!$A$5:$A$19,0),2)),0)</f>
        <v>0</v>
      </c>
      <c r="G66">
        <f>SUMIF(INDEX($D$3:$D$77,ROW(A64),0):INDEX($D$3:$D$77,ROUNDUP(ROW(A64)/5,0)*5,1),"&gt;"&amp;1,INDEX($E$3:$E$77,ROW(A64),0):INDEX($E$3:$E$77,ROUNDUP(ROW(A64)/5,0)*5,1))</f>
        <v>0</v>
      </c>
      <c r="H66">
        <f>SUMIF(INDEX($D$3:$D$77,ROW(A64),0):INDEX($D$3:$D$77,ROUNDUP(ROW(A64)/5,0)*5,1),"&gt;"&amp;1,INDEX($F$3:$F$77,ROW(A64),0):INDEX($F$3:$F$77,ROUNDUP(ROW(A64)/5,0)*5,1))</f>
        <v>0</v>
      </c>
    </row>
    <row r="67" spans="2:8" x14ac:dyDescent="0.35">
      <c r="B67" t="str">
        <f>Service!B70</f>
        <v>Caseload 13</v>
      </c>
      <c r="C67">
        <f>Service!D70</f>
        <v>0</v>
      </c>
      <c r="D67">
        <f>Service!E70</f>
        <v>0</v>
      </c>
      <c r="E67">
        <f>IF($D67&gt;1,($C67*(ROUNDUP(INDEX('Required Capacity (Hide)'!$B$5:$C$19,MATCH('Service Backing (H)'!$B67,'Required Capacity (Hide)'!$A$5:$A$19,0),1)/$D67,0))/INDEX('Required Capacity (Hide)'!$B$5:$C$19,MATCH('Service Backing (H)'!$B67,'Required Capacity (Hide)'!$A$5:$A$19,0),1)),0)</f>
        <v>0</v>
      </c>
      <c r="F67">
        <f>IF($D67&gt;1,($C67*(ROUNDUP(INDEX('Required Capacity (Hide)'!$B$5:$C$19,MATCH('Service Backing (H)'!$B67,'Required Capacity (Hide)'!$A$5:$A$19,0),2)/$D67,0))/INDEX('Required Capacity (Hide)'!$B$5:$C$19,MATCH('Service Backing (H)'!$B67,'Required Capacity (Hide)'!$A$5:$A$19,0),2)),0)</f>
        <v>0</v>
      </c>
      <c r="G67">
        <f>SUMIF(INDEX($D$3:$D$77,ROW(A65),0):INDEX($D$3:$D$77,ROUNDUP(ROW(A65)/5,0)*5,1),"&gt;"&amp;1,INDEX($E$3:$E$77,ROW(A65),0):INDEX($E$3:$E$77,ROUNDUP(ROW(A65)/5,0)*5,1))</f>
        <v>0</v>
      </c>
      <c r="H67">
        <f>SUMIF(INDEX($D$3:$D$77,ROW(A65),0):INDEX($D$3:$D$77,ROUNDUP(ROW(A65)/5,0)*5,1),"&gt;"&amp;1,INDEX($F$3:$F$77,ROW(A65),0):INDEX($F$3:$F$77,ROUNDUP(ROW(A65)/5,0)*5,1))</f>
        <v>0</v>
      </c>
    </row>
    <row r="68" spans="2:8" x14ac:dyDescent="0.35">
      <c r="B68" t="str">
        <f>Service!B71</f>
        <v>Caseload 14</v>
      </c>
      <c r="C68">
        <f>Service!D71</f>
        <v>0</v>
      </c>
      <c r="D68">
        <f>Service!E71</f>
        <v>0</v>
      </c>
      <c r="E68">
        <f>IF($D68&gt;1,($C68*(ROUNDUP(INDEX('Required Capacity (Hide)'!$B$5:$C$19,MATCH('Service Backing (H)'!$B68,'Required Capacity (Hide)'!$A$5:$A$19,0),1)/$D68,0))/INDEX('Required Capacity (Hide)'!$B$5:$C$19,MATCH('Service Backing (H)'!$B68,'Required Capacity (Hide)'!$A$5:$A$19,0),1)),0)</f>
        <v>0</v>
      </c>
      <c r="F68">
        <f>IF($D68&gt;1,($C68*(ROUNDUP(INDEX('Required Capacity (Hide)'!$B$5:$C$19,MATCH('Service Backing (H)'!$B68,'Required Capacity (Hide)'!$A$5:$A$19,0),2)/$D68,0))/INDEX('Required Capacity (Hide)'!$B$5:$C$19,MATCH('Service Backing (H)'!$B68,'Required Capacity (Hide)'!$A$5:$A$19,0),2)),0)</f>
        <v>0</v>
      </c>
      <c r="G68">
        <f>SUMIF(INDEX($D$3:$D$77,ROW(A66),0):INDEX($D$3:$D$77,ROUNDUP(ROW(A66)/5,0)*5,1),"&gt;"&amp;1,INDEX($E$3:$E$77,ROW(A66),0):INDEX($E$3:$E$77,ROUNDUP(ROW(A66)/5,0)*5,1))</f>
        <v>0</v>
      </c>
      <c r="H68">
        <f>SUMIF(INDEX($D$3:$D$77,ROW(A66),0):INDEX($D$3:$D$77,ROUNDUP(ROW(A66)/5,0)*5,1),"&gt;"&amp;1,INDEX($F$3:$F$77,ROW(A66),0):INDEX($F$3:$F$77,ROUNDUP(ROW(A66)/5,0)*5,1))</f>
        <v>0</v>
      </c>
    </row>
    <row r="69" spans="2:8" x14ac:dyDescent="0.35">
      <c r="B69" t="str">
        <f>Service!B72</f>
        <v>Caseload 14</v>
      </c>
      <c r="C69">
        <f>Service!D72</f>
        <v>0</v>
      </c>
      <c r="D69">
        <f>Service!E72</f>
        <v>0</v>
      </c>
      <c r="E69">
        <f>IF($D69&gt;1,($C69*(ROUNDUP(INDEX('Required Capacity (Hide)'!$B$5:$C$19,MATCH('Service Backing (H)'!$B69,'Required Capacity (Hide)'!$A$5:$A$19,0),1)/$D69,0))/INDEX('Required Capacity (Hide)'!$B$5:$C$19,MATCH('Service Backing (H)'!$B69,'Required Capacity (Hide)'!$A$5:$A$19,0),1)),0)</f>
        <v>0</v>
      </c>
      <c r="F69">
        <f>IF($D69&gt;1,($C69*(ROUNDUP(INDEX('Required Capacity (Hide)'!$B$5:$C$19,MATCH('Service Backing (H)'!$B69,'Required Capacity (Hide)'!$A$5:$A$19,0),2)/$D69,0))/INDEX('Required Capacity (Hide)'!$B$5:$C$19,MATCH('Service Backing (H)'!$B69,'Required Capacity (Hide)'!$A$5:$A$19,0),2)),0)</f>
        <v>0</v>
      </c>
      <c r="G69">
        <f>SUMIF(INDEX($D$3:$D$77,ROW(A67),0):INDEX($D$3:$D$77,ROUNDUP(ROW(A67)/5,0)*5,1),"&gt;"&amp;1,INDEX($E$3:$E$77,ROW(A67),0):INDEX($E$3:$E$77,ROUNDUP(ROW(A67)/5,0)*5,1))</f>
        <v>0</v>
      </c>
      <c r="H69">
        <f>SUMIF(INDEX($D$3:$D$77,ROW(A67),0):INDEX($D$3:$D$77,ROUNDUP(ROW(A67)/5,0)*5,1),"&gt;"&amp;1,INDEX($F$3:$F$77,ROW(A67),0):INDEX($F$3:$F$77,ROUNDUP(ROW(A67)/5,0)*5,1))</f>
        <v>0</v>
      </c>
    </row>
    <row r="70" spans="2:8" x14ac:dyDescent="0.35">
      <c r="B70" t="str">
        <f>Service!B73</f>
        <v>Caseload 14</v>
      </c>
      <c r="C70">
        <f>Service!D73</f>
        <v>0</v>
      </c>
      <c r="D70">
        <f>Service!E73</f>
        <v>0</v>
      </c>
      <c r="E70">
        <f>IF($D70&gt;1,($C70*(ROUNDUP(INDEX('Required Capacity (Hide)'!$B$5:$C$19,MATCH('Service Backing (H)'!$B70,'Required Capacity (Hide)'!$A$5:$A$19,0),1)/$D70,0))/INDEX('Required Capacity (Hide)'!$B$5:$C$19,MATCH('Service Backing (H)'!$B70,'Required Capacity (Hide)'!$A$5:$A$19,0),1)),0)</f>
        <v>0</v>
      </c>
      <c r="F70">
        <f>IF($D70&gt;1,($C70*(ROUNDUP(INDEX('Required Capacity (Hide)'!$B$5:$C$19,MATCH('Service Backing (H)'!$B70,'Required Capacity (Hide)'!$A$5:$A$19,0),2)/$D70,0))/INDEX('Required Capacity (Hide)'!$B$5:$C$19,MATCH('Service Backing (H)'!$B70,'Required Capacity (Hide)'!$A$5:$A$19,0),2)),0)</f>
        <v>0</v>
      </c>
      <c r="G70">
        <f>SUMIF(INDEX($D$3:$D$77,ROW(A68),0):INDEX($D$3:$D$77,ROUNDUP(ROW(A68)/5,0)*5,1),"&gt;"&amp;1,INDEX($E$3:$E$77,ROW(A68),0):INDEX($E$3:$E$77,ROUNDUP(ROW(A68)/5,0)*5,1))</f>
        <v>0</v>
      </c>
      <c r="H70">
        <f>SUMIF(INDEX($D$3:$D$77,ROW(A68),0):INDEX($D$3:$D$77,ROUNDUP(ROW(A68)/5,0)*5,1),"&gt;"&amp;1,INDEX($F$3:$F$77,ROW(A68),0):INDEX($F$3:$F$77,ROUNDUP(ROW(A68)/5,0)*5,1))</f>
        <v>0</v>
      </c>
    </row>
    <row r="71" spans="2:8" x14ac:dyDescent="0.35">
      <c r="B71" t="str">
        <f>Service!B74</f>
        <v>Caseload 14</v>
      </c>
      <c r="C71">
        <f>Service!D74</f>
        <v>0</v>
      </c>
      <c r="D71">
        <f>Service!E74</f>
        <v>0</v>
      </c>
      <c r="E71">
        <f>IF($D71&gt;1,($C71*(ROUNDUP(INDEX('Required Capacity (Hide)'!$B$5:$C$19,MATCH('Service Backing (H)'!$B71,'Required Capacity (Hide)'!$A$5:$A$19,0),1)/$D71,0))/INDEX('Required Capacity (Hide)'!$B$5:$C$19,MATCH('Service Backing (H)'!$B71,'Required Capacity (Hide)'!$A$5:$A$19,0),1)),0)</f>
        <v>0</v>
      </c>
      <c r="F71">
        <f>IF($D71&gt;1,($C71*(ROUNDUP(INDEX('Required Capacity (Hide)'!$B$5:$C$19,MATCH('Service Backing (H)'!$B71,'Required Capacity (Hide)'!$A$5:$A$19,0),2)/$D71,0))/INDEX('Required Capacity (Hide)'!$B$5:$C$19,MATCH('Service Backing (H)'!$B71,'Required Capacity (Hide)'!$A$5:$A$19,0),2)),0)</f>
        <v>0</v>
      </c>
      <c r="G71">
        <f>SUMIF(INDEX($D$3:$D$77,ROW(A69),0):INDEX($D$3:$D$77,ROUNDUP(ROW(A69)/5,0)*5,1),"&gt;"&amp;1,INDEX($E$3:$E$77,ROW(A69),0):INDEX($E$3:$E$77,ROUNDUP(ROW(A69)/5,0)*5,1))</f>
        <v>0</v>
      </c>
      <c r="H71">
        <f>SUMIF(INDEX($D$3:$D$77,ROW(A69),0):INDEX($D$3:$D$77,ROUNDUP(ROW(A69)/5,0)*5,1),"&gt;"&amp;1,INDEX($F$3:$F$77,ROW(A69),0):INDEX($F$3:$F$77,ROUNDUP(ROW(A69)/5,0)*5,1))</f>
        <v>0</v>
      </c>
    </row>
    <row r="72" spans="2:8" x14ac:dyDescent="0.35">
      <c r="B72" t="str">
        <f>Service!B75</f>
        <v>Caseload 14</v>
      </c>
      <c r="C72">
        <f>Service!D75</f>
        <v>0</v>
      </c>
      <c r="D72">
        <f>Service!E75</f>
        <v>0</v>
      </c>
      <c r="E72">
        <f>IF($D72&gt;1,($C72*(ROUNDUP(INDEX('Required Capacity (Hide)'!$B$5:$C$19,MATCH('Service Backing (H)'!$B72,'Required Capacity (Hide)'!$A$5:$A$19,0),1)/$D72,0))/INDEX('Required Capacity (Hide)'!$B$5:$C$19,MATCH('Service Backing (H)'!$B72,'Required Capacity (Hide)'!$A$5:$A$19,0),1)),0)</f>
        <v>0</v>
      </c>
      <c r="F72">
        <f>IF($D72&gt;1,($C72*(ROUNDUP(INDEX('Required Capacity (Hide)'!$B$5:$C$19,MATCH('Service Backing (H)'!$B72,'Required Capacity (Hide)'!$A$5:$A$19,0),2)/$D72,0))/INDEX('Required Capacity (Hide)'!$B$5:$C$19,MATCH('Service Backing (H)'!$B72,'Required Capacity (Hide)'!$A$5:$A$19,0),2)),0)</f>
        <v>0</v>
      </c>
      <c r="G72">
        <f>SUMIF(INDEX($D$3:$D$77,ROW(A70),0):INDEX($D$3:$D$77,ROUNDUP(ROW(A70)/5,0)*5,1),"&gt;"&amp;1,INDEX($E$3:$E$77,ROW(A70),0):INDEX($E$3:$E$77,ROUNDUP(ROW(A70)/5,0)*5,1))</f>
        <v>0</v>
      </c>
      <c r="H72">
        <f>SUMIF(INDEX($D$3:$D$77,ROW(A70),0):INDEX($D$3:$D$77,ROUNDUP(ROW(A70)/5,0)*5,1),"&gt;"&amp;1,INDEX($F$3:$F$77,ROW(A70),0):INDEX($F$3:$F$77,ROUNDUP(ROW(A70)/5,0)*5,1))</f>
        <v>0</v>
      </c>
    </row>
    <row r="73" spans="2:8" x14ac:dyDescent="0.35">
      <c r="B73" t="str">
        <f>Service!B76</f>
        <v>Caseload 15</v>
      </c>
      <c r="C73">
        <f>Service!D76</f>
        <v>0</v>
      </c>
      <c r="D73">
        <f>Service!E76</f>
        <v>0</v>
      </c>
      <c r="E73">
        <f>IF($D73&gt;1,($C73*(ROUNDUP(INDEX('Required Capacity (Hide)'!$B$5:$C$19,MATCH('Service Backing (H)'!$B73,'Required Capacity (Hide)'!$A$5:$A$19,0),1)/$D73,0))/INDEX('Required Capacity (Hide)'!$B$5:$C$19,MATCH('Service Backing (H)'!$B73,'Required Capacity (Hide)'!$A$5:$A$19,0),1)),0)</f>
        <v>0</v>
      </c>
      <c r="F73">
        <f>IF($D73&gt;1,($C73*(ROUNDUP(INDEX('Required Capacity (Hide)'!$B$5:$C$19,MATCH('Service Backing (H)'!$B73,'Required Capacity (Hide)'!$A$5:$A$19,0),2)/$D73,0))/INDEX('Required Capacity (Hide)'!$B$5:$C$19,MATCH('Service Backing (H)'!$B73,'Required Capacity (Hide)'!$A$5:$A$19,0),2)),0)</f>
        <v>0</v>
      </c>
      <c r="G73">
        <f>SUMIF(INDEX($D$3:$D$77,ROW(A71),0):INDEX($D$3:$D$77,ROUNDUP(ROW(A71)/5,0)*5,1),"&gt;"&amp;1,INDEX($E$3:$E$77,ROW(A71),0):INDEX($E$3:$E$77,ROUNDUP(ROW(A71)/5,0)*5,1))</f>
        <v>0</v>
      </c>
      <c r="H73">
        <f>SUMIF(INDEX($D$3:$D$77,ROW(A71),0):INDEX($D$3:$D$77,ROUNDUP(ROW(A71)/5,0)*5,1),"&gt;"&amp;1,INDEX($F$3:$F$77,ROW(A71),0):INDEX($F$3:$F$77,ROUNDUP(ROW(A71)/5,0)*5,1))</f>
        <v>0</v>
      </c>
    </row>
    <row r="74" spans="2:8" x14ac:dyDescent="0.35">
      <c r="B74" t="str">
        <f>Service!B77</f>
        <v>Caseload 15</v>
      </c>
      <c r="C74">
        <f>Service!D77</f>
        <v>0</v>
      </c>
      <c r="D74">
        <f>Service!E77</f>
        <v>0</v>
      </c>
      <c r="E74">
        <f>IF($D74&gt;1,($C74*(ROUNDUP(INDEX('Required Capacity (Hide)'!$B$5:$C$19,MATCH('Service Backing (H)'!$B74,'Required Capacity (Hide)'!$A$5:$A$19,0),1)/$D74,0))/INDEX('Required Capacity (Hide)'!$B$5:$C$19,MATCH('Service Backing (H)'!$B74,'Required Capacity (Hide)'!$A$5:$A$19,0),1)),0)</f>
        <v>0</v>
      </c>
      <c r="F74">
        <f>IF($D74&gt;1,($C74*(ROUNDUP(INDEX('Required Capacity (Hide)'!$B$5:$C$19,MATCH('Service Backing (H)'!$B74,'Required Capacity (Hide)'!$A$5:$A$19,0),2)/$D74,0))/INDEX('Required Capacity (Hide)'!$B$5:$C$19,MATCH('Service Backing (H)'!$B74,'Required Capacity (Hide)'!$A$5:$A$19,0),2)),0)</f>
        <v>0</v>
      </c>
      <c r="G74">
        <f>SUMIF(INDEX($D$3:$D$77,ROW(A72),0):INDEX($D$3:$D$77,ROUNDUP(ROW(A72)/5,0)*5,1),"&gt;"&amp;1,INDEX($E$3:$E$77,ROW(A72),0):INDEX($E$3:$E$77,ROUNDUP(ROW(A72)/5,0)*5,1))</f>
        <v>0</v>
      </c>
      <c r="H74">
        <f>SUMIF(INDEX($D$3:$D$77,ROW(A72),0):INDEX($D$3:$D$77,ROUNDUP(ROW(A72)/5,0)*5,1),"&gt;"&amp;1,INDEX($F$3:$F$77,ROW(A72),0):INDEX($F$3:$F$77,ROUNDUP(ROW(A72)/5,0)*5,1))</f>
        <v>0</v>
      </c>
    </row>
    <row r="75" spans="2:8" x14ac:dyDescent="0.35">
      <c r="B75" t="str">
        <f>Service!B78</f>
        <v>Caseload 15</v>
      </c>
      <c r="C75">
        <f>Service!D78</f>
        <v>0</v>
      </c>
      <c r="D75">
        <f>Service!E78</f>
        <v>0</v>
      </c>
      <c r="E75">
        <f>IF($D75&gt;1,($C75*(ROUNDUP(INDEX('Required Capacity (Hide)'!$B$5:$C$19,MATCH('Service Backing (H)'!$B75,'Required Capacity (Hide)'!$A$5:$A$19,0),1)/$D75,0))/INDEX('Required Capacity (Hide)'!$B$5:$C$19,MATCH('Service Backing (H)'!$B75,'Required Capacity (Hide)'!$A$5:$A$19,0),1)),0)</f>
        <v>0</v>
      </c>
      <c r="F75">
        <f>IF($D75&gt;1,($C75*(ROUNDUP(INDEX('Required Capacity (Hide)'!$B$5:$C$19,MATCH('Service Backing (H)'!$B75,'Required Capacity (Hide)'!$A$5:$A$19,0),2)/$D75,0))/INDEX('Required Capacity (Hide)'!$B$5:$C$19,MATCH('Service Backing (H)'!$B75,'Required Capacity (Hide)'!$A$5:$A$19,0),2)),0)</f>
        <v>0</v>
      </c>
      <c r="G75">
        <f>SUMIF(INDEX($D$3:$D$77,ROW(A73),0):INDEX($D$3:$D$77,ROUNDUP(ROW(A73)/5,0)*5,1),"&gt;"&amp;1,INDEX($E$3:$E$77,ROW(A73),0):INDEX($E$3:$E$77,ROUNDUP(ROW(A73)/5,0)*5,1))</f>
        <v>0</v>
      </c>
      <c r="H75">
        <f>SUMIF(INDEX($D$3:$D$77,ROW(A73),0):INDEX($D$3:$D$77,ROUNDUP(ROW(A73)/5,0)*5,1),"&gt;"&amp;1,INDEX($F$3:$F$77,ROW(A73),0):INDEX($F$3:$F$77,ROUNDUP(ROW(A73)/5,0)*5,1))</f>
        <v>0</v>
      </c>
    </row>
    <row r="76" spans="2:8" x14ac:dyDescent="0.35">
      <c r="B76" t="str">
        <f>Service!B79</f>
        <v>Caseload 15</v>
      </c>
      <c r="C76">
        <f>Service!D79</f>
        <v>0</v>
      </c>
      <c r="D76">
        <f>Service!E79</f>
        <v>0</v>
      </c>
      <c r="E76">
        <f>IF($D76&gt;1,($C76*(ROUNDUP(INDEX('Required Capacity (Hide)'!$B$5:$C$19,MATCH('Service Backing (H)'!$B76,'Required Capacity (Hide)'!$A$5:$A$19,0),1)/$D76,0))/INDEX('Required Capacity (Hide)'!$B$5:$C$19,MATCH('Service Backing (H)'!$B76,'Required Capacity (Hide)'!$A$5:$A$19,0),1)),0)</f>
        <v>0</v>
      </c>
      <c r="F76">
        <f>IF($D76&gt;1,($C76*(ROUNDUP(INDEX('Required Capacity (Hide)'!$B$5:$C$19,MATCH('Service Backing (H)'!$B76,'Required Capacity (Hide)'!$A$5:$A$19,0),2)/$D76,0))/INDEX('Required Capacity (Hide)'!$B$5:$C$19,MATCH('Service Backing (H)'!$B76,'Required Capacity (Hide)'!$A$5:$A$19,0),2)),0)</f>
        <v>0</v>
      </c>
      <c r="G76">
        <f>SUMIF(INDEX($D$3:$D$77,ROW(A74),0):INDEX($D$3:$D$77,ROUNDUP(ROW(A74)/5,0)*5,1),"&gt;"&amp;1,INDEX($E$3:$E$77,ROW(A74),0):INDEX($E$3:$E$77,ROUNDUP(ROW(A74)/5,0)*5,1))</f>
        <v>0</v>
      </c>
      <c r="H76">
        <f>SUMIF(INDEX($D$3:$D$77,ROW(A74),0):INDEX($D$3:$D$77,ROUNDUP(ROW(A74)/5,0)*5,1),"&gt;"&amp;1,INDEX($F$3:$F$77,ROW(A74),0):INDEX($F$3:$F$77,ROUNDUP(ROW(A74)/5,0)*5,1))</f>
        <v>0</v>
      </c>
    </row>
    <row r="77" spans="2:8" x14ac:dyDescent="0.35">
      <c r="B77" t="str">
        <f>Service!B80</f>
        <v>Caseload 15</v>
      </c>
      <c r="C77">
        <f>Service!D80</f>
        <v>0</v>
      </c>
      <c r="D77">
        <f>Service!E80</f>
        <v>0</v>
      </c>
      <c r="E77">
        <f>IF($D77&gt;1,($C77*(ROUNDUP(INDEX('Required Capacity (Hide)'!$B$5:$C$19,MATCH('Service Backing (H)'!$B77,'Required Capacity (Hide)'!$A$5:$A$19,0),1)/$D77,0))/INDEX('Required Capacity (Hide)'!$B$5:$C$19,MATCH('Service Backing (H)'!$B77,'Required Capacity (Hide)'!$A$5:$A$19,0),1)),0)</f>
        <v>0</v>
      </c>
      <c r="F77">
        <f>IF($D77&gt;1,($C77*(ROUNDUP(INDEX('Required Capacity (Hide)'!$B$5:$C$19,MATCH('Service Backing (H)'!$B77,'Required Capacity (Hide)'!$A$5:$A$19,0),2)/$D77,0))/INDEX('Required Capacity (Hide)'!$B$5:$C$19,MATCH('Service Backing (H)'!$B77,'Required Capacity (Hide)'!$A$5:$A$19,0),2)),0)</f>
        <v>0</v>
      </c>
      <c r="G77">
        <f>SUMIF(INDEX($D$3:$D$77,ROW(A75),0):INDEX($D$3:$D$77,ROUNDUP(ROW(A75)/5,0)*5,1),"&gt;"&amp;1,INDEX($E$3:$E$77,ROW(A75),0):INDEX($E$3:$E$77,ROUNDUP(ROW(A75)/5,0)*5,1))</f>
        <v>0</v>
      </c>
      <c r="H77">
        <f>SUMIF(INDEX($D$3:$D$77,ROW(A75),0):INDEX($D$3:$D$77,ROUNDUP(ROW(A75)/5,0)*5,1),"&gt;"&amp;1,INDEX($F$3:$F$77,ROW(A75),0):INDEX($F$3:$F$77,ROUNDUP(ROW(A75)/5,0)*5,1))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E5" sqref="E5"/>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(H)'!$G$3:$H$77,MATCH('Required Capacity (Hide)'!H$1,'Service Backing (H)'!$B$3:$B$75,0),1)/IF(Summary!$B$7="Minutes",1,60))</f>
        <v>0.68846815834767638</v>
      </c>
      <c r="I3" s="28">
        <f>IF(Service!$C$3="Yes",INDEX(Service!$I$6:$J$80,MATCH('Required Capacity (Hide)'!I$1,Service!$B$6:$B$80,0),2)/IF(Summary!$B$7="Minutes",1,60),INDEX('Service Backing (H)'!$G$3:$H$77,MATCH('Required Capacity (Hide)'!I$1,'Service Backing (H)'!$B$3:$B$75,0),2)/IF(Summary!$B$7="Minutes",1,60))</f>
        <v>0.5714285714285714</v>
      </c>
      <c r="J3" s="27"/>
      <c r="K3" s="28"/>
      <c r="L3" s="26">
        <f>INDEX(Service!$I$6:$J$80,MATCH('Required Capacity (Hide)'!L$1,Service!$B$6:$B$80,0),1)/IF(Summary!$B$7="Minutes",1,60)</f>
        <v>2</v>
      </c>
      <c r="M3" s="28"/>
      <c r="N3" s="26">
        <f>IF(Service!$C$3="Yes",INDEX(Service!$I$6:$J$80,MATCH('Required Capacity (Hide)'!N$1,Service!$B$6:$B$80,0),2)/IF(Summary!$B$7="Minutes",1,60),INDEX('Service Backing (H)'!$G$3:$H$77,MATCH('Required Capacity (Hide)'!N$1,'Service Backing (H)'!$B$3:$B$75,0),1)/IF(Summary!$B$7="Minutes",1,60))</f>
        <v>0.47058823529411747</v>
      </c>
      <c r="O3" s="28">
        <f>IF(Service!$C$3="Yes",INDEX(Service!$I$6:$J$80,MATCH('Required Capacity (Hide)'!O$1,Service!$B$6:$B$80,0),2)/IF(Summary!$B$7="Minutes",1,60),INDEX('Service Backing (H)'!$G$3:$H$77,MATCH('Required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(H)'!$G$3:$H$77,MATCH('Required Capacity (Hide)'!T$1,'Service Backing (H)'!$B$3:$B$75,0),1)/IF(Summary!$B$7="Minutes",1,60))</f>
        <v>0.66666666666666663</v>
      </c>
      <c r="U3" s="28">
        <f>IF(Service!$C$3="Yes",INDEX(Service!$I$6:$J$80,MATCH('Required Capacity (Hide)'!U$1,Service!$B$6:$B$80,0),2)/IF(Summary!$B$7="Minutes",1,60),INDEX('Service Backing (H)'!$G$3:$H$77,MATCH('Required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(H)'!$G$3:$H$77,MATCH('Required Capacity (Hide)'!Z$1,'Service Backing (H)'!$B$3:$B$75,0),1)/IF(Summary!$B$7="Minutes",1,60))</f>
        <v>0</v>
      </c>
      <c r="AA3" s="28">
        <f>IF(Service!$C$3="Yes",INDEX(Service!$I$6:$J$80,MATCH('Required Capacity (Hide)'!AA$1,Service!$B$6:$B$80,0),2)/IF(Summary!$B$7="Minutes",1,60),INDEX('Service Backing (H)'!$G$3:$H$77,MATCH('Required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(H)'!$G$3:$H$77,MATCH('Required Capacity (Hide)'!AF$1,'Service Backing (H)'!$B$3:$B$75,0),1)/IF(Summary!$B$7="Minutes",1,60))</f>
        <v>0</v>
      </c>
      <c r="AG3" s="28">
        <f>IF(Service!$C$3="Yes",INDEX(Service!$I$6:$J$80,MATCH('Required Capacity (Hide)'!AG$1,Service!$B$6:$B$80,0),2)/IF(Summary!$B$7="Minutes",1,60),INDEX('Service Backing (H)'!$G$3:$H$77,MATCH('Required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(H)'!$G$3:$H$77,MATCH('Required Capacity (Hide)'!AL$1,'Service Backing (H)'!$B$3:$B$75,0),1)/IF(Summary!$B$7="Minutes",1,60))</f>
        <v>0</v>
      </c>
      <c r="AM3" s="28">
        <f>IF(Service!$C$3="Yes",INDEX(Service!$I$6:$J$80,MATCH('Required Capacity (Hide)'!AM$1,Service!$B$6:$B$80,0),2)/IF(Summary!$B$7="Minutes",1,60),INDEX('Service Backing (H)'!$G$3:$H$77,MATCH('Required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(H)'!$G$3:$H$77,MATCH('Required Capacity (Hide)'!AR$1,'Service Backing (H)'!$B$3:$B$75,0),1)/IF(Summary!$B$7="Minutes",1,60))</f>
        <v>0</v>
      </c>
      <c r="AS3" s="28">
        <f>IF(Service!$C$3="Yes",INDEX(Service!$I$6:$J$80,MATCH('Required Capacity (Hide)'!AS$1,Service!$B$6:$B$80,0),2)/IF(Summary!$B$7="Minutes",1,60),INDEX('Service Backing (H)'!$G$3:$H$77,MATCH('Required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(H)'!$G$3:$H$77,MATCH('Required Capacity (Hide)'!AX$1,'Service Backing (H)'!$B$3:$B$75,0),1)/IF(Summary!$B$7="Minutes",1,60))</f>
        <v>0</v>
      </c>
      <c r="AY3" s="28">
        <f>IF(Service!$C$3="Yes",INDEX(Service!$I$6:$J$80,MATCH('Required Capacity (Hide)'!AY$1,Service!$B$6:$B$80,0),2)/IF(Summary!$B$7="Minutes",1,60),INDEX('Service Backing (H)'!$G$3:$H$77,MATCH('Required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(H)'!$G$3:$H$77,MATCH('Required Capacity (Hide)'!BD$1,'Service Backing (H)'!$B$3:$B$75,0),1)/IF(Summary!$B$7="Minutes",1,60))</f>
        <v>0</v>
      </c>
      <c r="BE3" s="28">
        <f>IF(Service!$C$3="Yes",INDEX(Service!$I$6:$J$80,MATCH('Required Capacity (Hide)'!BE$1,Service!$B$6:$B$80,0),2)/IF(Summary!$B$7="Minutes",1,60),INDEX('Service Backing (H)'!$G$3:$H$77,MATCH('Required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(H)'!$G$3:$H$77,MATCH('Required Capacity (Hide)'!BJ$1,'Service Backing (H)'!$B$3:$B$75,0),1)/IF(Summary!$B$7="Minutes",1,60))</f>
        <v>0</v>
      </c>
      <c r="BK3" s="28">
        <f>IF(Service!$C$3="Yes",INDEX(Service!$I$6:$J$80,MATCH('Required Capacity (Hide)'!BK$1,Service!$B$6:$B$80,0),2)/IF(Summary!$B$7="Minutes",1,60),INDEX('Service Backing (H)'!$G$3:$H$77,MATCH('Required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(H)'!$G$3:$H$77,MATCH('Required Capacity (Hide)'!BP$1,'Service Backing (H)'!$B$3:$B$75,0),1)/IF(Summary!$B$7="Minutes",1,60))</f>
        <v>0</v>
      </c>
      <c r="BQ3" s="28">
        <f>IF(Service!$C$3="Yes",INDEX(Service!$I$6:$J$80,MATCH('Required Capacity (Hide)'!BQ$1,Service!$B$6:$B$80,0),2)/IF(Summary!$B$7="Minutes",1,60),INDEX('Service Backing (H)'!$G$3:$H$77,MATCH('Required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(H)'!$G$3:$H$77,MATCH('Required Capacity (Hide)'!BV$1,'Service Backing (H)'!$B$3:$B$75,0),1)/IF(Summary!$B$7="Minutes",1,60))</f>
        <v>0</v>
      </c>
      <c r="BW3" s="28">
        <f>IF(Service!$C$3="Yes",INDEX(Service!$I$6:$J$80,MATCH('Required Capacity (Hide)'!BW$1,Service!$B$6:$B$80,0),2)/IF(Summary!$B$7="Minutes",1,60),INDEX('Service Backing (H)'!$G$3:$H$77,MATCH('Required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(H)'!$G$3:$H$77,MATCH('Required Capacity (Hide)'!CB$1,'Service Backing (H)'!$B$3:$B$75,0),1)/IF(Summary!$B$7="Minutes",1,60))</f>
        <v>0</v>
      </c>
      <c r="CC3" s="28">
        <f>IF(Service!$C$3="Yes",INDEX(Service!$I$6:$J$80,MATCH('Required Capacity (Hide)'!CC$1,Service!$B$6:$B$80,0),2)/IF(Summary!$B$7="Minutes",1,60),INDEX('Service Backing (H)'!$G$3:$H$77,MATCH('Required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(H)'!$G$3:$H$77,MATCH('Required Capacity (Hide)'!CH$1,'Service Backing (H)'!$B$3:$B$75,0),1)/IF(Summary!$B$7="Minutes",1,60))</f>
        <v>0</v>
      </c>
      <c r="CI3" s="28">
        <f>IF(Service!$C$3="Yes",INDEX(Service!$I$6:$J$80,MATCH('Required Capacity (Hide)'!CI$1,Service!$B$6:$B$80,0),2)/IF(Summary!$B$7="Minutes",1,60),INDEX('Service Backing (H)'!$G$3:$H$77,MATCH('Required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(H)'!$G$3:$H$77,MATCH('Required Capacity (Hide)'!CN$1,'Service Backing (H)'!$B$3:$B$75,0),1)/IF(Summary!$B$7="Minutes",1,60))</f>
        <v>0</v>
      </c>
      <c r="CO3" s="28">
        <f>IF(Service!$C$3="Yes",INDEX(Service!$I$6:$J$80,MATCH('Required Capacity (Hide)'!CO$1,Service!$B$6:$B$80,0),2)/IF(Summary!$B$7="Minutes",1,60),INDEX('Service Backing (H)'!$G$3:$H$77,MATCH('Required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20.000000000000004</v>
      </c>
      <c r="I5" s="15">
        <f>INDEX($B$5:$C$19,MATCH(F$1,$A$5:$A$19,0),2)*I$3</f>
        <v>20</v>
      </c>
      <c r="J5" s="5">
        <f>SUMIF(F$4:I$4,J$4,F5:I5)</f>
        <v>56.312500000000014</v>
      </c>
      <c r="K5" s="6">
        <f>SUMIF(F$4:I$4,K$4,F5:I5)</f>
        <v>63.75</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36</v>
      </c>
      <c r="CU5" s="7">
        <f>SUMIFS($F5:$CQ5,$F$2:$CQ$2,CU$2,$F$4:$CQ$4,CU$4)</f>
        <v>38</v>
      </c>
      <c r="CV5" s="5">
        <f>SUM(CR5,CT5)</f>
        <v>167.35000000000002</v>
      </c>
      <c r="CW5" s="6">
        <f>SUM(CS5,CU5)</f>
        <v>204.85</v>
      </c>
      <c r="CY5" s="7">
        <f t="array" ref="CY5:CY56">Summary_LowerBound</f>
        <v>167.35000000000002</v>
      </c>
      <c r="CZ5" s="5">
        <f t="array" ref="CZ5">Summary_UpperBound</f>
        <v>204.85</v>
      </c>
      <c r="DA5" s="6">
        <f>IF(ROUND(CZ5-CY5,0)=0,1/IF(Summary!$B$7="minutes",1,60),CZ5-CY5)</f>
        <v>37.499999999999972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20.000000000000004</v>
      </c>
      <c r="I6" s="6">
        <f t="shared" ref="I6:I56" si="3">INDEX($B$5:$C$19,MATCH(F$1,$A$5:$A$19,0),2)*I$3</f>
        <v>20</v>
      </c>
      <c r="J6" s="5">
        <f t="shared" ref="J6:J56" si="4">SUMIF(F$4:I$4,J$4,F6:I6)</f>
        <v>56.312500000000014</v>
      </c>
      <c r="K6" s="6">
        <f t="shared" ref="K6:K56" si="5">SUMIF(F$4:I$4,K$4,F6:I6)</f>
        <v>63.75</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36</v>
      </c>
      <c r="CU6" s="7">
        <f t="shared" si="90"/>
        <v>38</v>
      </c>
      <c r="CV6" s="5">
        <f t="shared" ref="CV6:CV56" si="91">SUM(CR6,CT6)</f>
        <v>167.35000000000002</v>
      </c>
      <c r="CW6" s="6">
        <f t="shared" ref="CW6:CW56" si="92">SUM(CS6,CU6)</f>
        <v>204.85</v>
      </c>
      <c r="CY6" s="7">
        <v>167.35000000000002</v>
      </c>
      <c r="CZ6" s="5">
        <f t="array" ref="CZ6">Summary_UpperBound</f>
        <v>204.85</v>
      </c>
      <c r="DA6" s="6">
        <f>IF(ROUND(CZ6-CY6,0)=0,1/IF(Summary!$B$7="minutes",1,60),CZ6-CY6)</f>
        <v>37.499999999999972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20.000000000000004</v>
      </c>
      <c r="I7" s="6">
        <f t="shared" si="3"/>
        <v>20</v>
      </c>
      <c r="J7" s="5">
        <f t="shared" si="4"/>
        <v>56.312500000000014</v>
      </c>
      <c r="K7" s="6">
        <f t="shared" si="5"/>
        <v>63.75</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36</v>
      </c>
      <c r="CU7" s="7">
        <f t="shared" si="90"/>
        <v>38</v>
      </c>
      <c r="CV7" s="5">
        <f t="shared" si="91"/>
        <v>167.35000000000002</v>
      </c>
      <c r="CW7" s="6">
        <f t="shared" si="92"/>
        <v>204.85</v>
      </c>
      <c r="CY7" s="7">
        <v>167.35000000000002</v>
      </c>
      <c r="CZ7" s="5">
        <f t="array" ref="CZ7">Summary_UpperBound</f>
        <v>204.85</v>
      </c>
      <c r="DA7" s="6">
        <f>IF(ROUND(CZ7-CY7,0)=0,1/IF(Summary!$B$7="minutes",1,60),CZ7-CY7)</f>
        <v>37.499999999999972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20.000000000000004</v>
      </c>
      <c r="I8" s="6">
        <f t="shared" si="3"/>
        <v>20</v>
      </c>
      <c r="J8" s="5">
        <f t="shared" si="4"/>
        <v>56.312500000000014</v>
      </c>
      <c r="K8" s="6">
        <f t="shared" si="5"/>
        <v>63.75</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36</v>
      </c>
      <c r="CU8" s="7">
        <f t="shared" si="90"/>
        <v>38</v>
      </c>
      <c r="CV8" s="5">
        <f t="shared" si="91"/>
        <v>167.35000000000002</v>
      </c>
      <c r="CW8" s="6">
        <f t="shared" si="92"/>
        <v>204.85</v>
      </c>
      <c r="CY8" s="7">
        <v>167.35000000000002</v>
      </c>
      <c r="CZ8" s="5">
        <f t="array" ref="CZ8">Summary_UpperBound</f>
        <v>204.85</v>
      </c>
      <c r="DA8" s="6">
        <f>IF(ROUND(CZ8-CY8,0)=0,1/IF(Summary!$B$7="minutes",1,60),CZ8-CY8)</f>
        <v>37.499999999999972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20.000000000000004</v>
      </c>
      <c r="I9" s="6">
        <f t="shared" si="3"/>
        <v>20</v>
      </c>
      <c r="J9" s="5">
        <f t="shared" si="4"/>
        <v>56.312500000000014</v>
      </c>
      <c r="K9" s="6">
        <f t="shared" si="5"/>
        <v>63.75</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36</v>
      </c>
      <c r="CU9" s="7">
        <f t="shared" si="90"/>
        <v>38</v>
      </c>
      <c r="CV9" s="5">
        <f t="shared" si="91"/>
        <v>167.35000000000002</v>
      </c>
      <c r="CW9" s="6">
        <f t="shared" si="92"/>
        <v>204.85</v>
      </c>
      <c r="CY9" s="7">
        <v>167.35000000000002</v>
      </c>
      <c r="CZ9" s="5">
        <f t="array" ref="CZ9">Summary_UpperBound</f>
        <v>204.85</v>
      </c>
      <c r="DA9" s="6">
        <f>IF(ROUND(CZ9-CY9,0)=0,1/IF(Summary!$B$7="minutes",1,60),CZ9-CY9)</f>
        <v>37.499999999999972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20.000000000000004</v>
      </c>
      <c r="I10" s="6">
        <f t="shared" si="3"/>
        <v>20</v>
      </c>
      <c r="J10" s="5">
        <f t="shared" si="4"/>
        <v>56.312500000000014</v>
      </c>
      <c r="K10" s="6">
        <f t="shared" si="5"/>
        <v>63.75</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36</v>
      </c>
      <c r="CU10" s="7">
        <f t="shared" si="90"/>
        <v>38</v>
      </c>
      <c r="CV10" s="5">
        <f t="shared" si="91"/>
        <v>167.35000000000002</v>
      </c>
      <c r="CW10" s="6">
        <f t="shared" si="92"/>
        <v>204.85</v>
      </c>
      <c r="CY10" s="7">
        <v>167.35000000000002</v>
      </c>
      <c r="CZ10" s="5">
        <f t="array" ref="CZ10">Summary_UpperBound</f>
        <v>204.85</v>
      </c>
      <c r="DA10" s="6">
        <f>IF(ROUND(CZ10-CY10,0)=0,1/IF(Summary!$B$7="minutes",1,60),CZ10-CY10)</f>
        <v>37.499999999999972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20.000000000000004</v>
      </c>
      <c r="I11" s="6">
        <f t="shared" si="3"/>
        <v>20</v>
      </c>
      <c r="J11" s="5">
        <f t="shared" si="4"/>
        <v>56.312500000000014</v>
      </c>
      <c r="K11" s="6">
        <f t="shared" si="5"/>
        <v>63.75</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36</v>
      </c>
      <c r="CU11" s="7">
        <f t="shared" si="90"/>
        <v>38</v>
      </c>
      <c r="CV11" s="5">
        <f t="shared" si="91"/>
        <v>167.35000000000002</v>
      </c>
      <c r="CW11" s="6">
        <f t="shared" si="92"/>
        <v>204.85</v>
      </c>
      <c r="CY11" s="7">
        <v>167.35000000000002</v>
      </c>
      <c r="CZ11" s="5">
        <f t="array" ref="CZ11">Summary_UpperBound</f>
        <v>204.85</v>
      </c>
      <c r="DA11" s="6">
        <f>IF(ROUND(CZ11-CY11,0)=0,1/IF(Summary!$B$7="minutes",1,60),CZ11-CY11)</f>
        <v>37.499999999999972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20.000000000000004</v>
      </c>
      <c r="I12" s="6">
        <f t="shared" si="3"/>
        <v>20</v>
      </c>
      <c r="J12" s="5">
        <f t="shared" si="4"/>
        <v>56.312500000000014</v>
      </c>
      <c r="K12" s="6">
        <f t="shared" si="5"/>
        <v>63.75</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36</v>
      </c>
      <c r="CU12" s="7">
        <f t="shared" si="90"/>
        <v>38</v>
      </c>
      <c r="CV12" s="5">
        <f t="shared" si="91"/>
        <v>167.35000000000002</v>
      </c>
      <c r="CW12" s="6">
        <f t="shared" si="92"/>
        <v>204.85</v>
      </c>
      <c r="CY12" s="7">
        <v>167.35000000000002</v>
      </c>
      <c r="CZ12" s="5">
        <f t="array" ref="CZ12">Summary_UpperBound</f>
        <v>204.85</v>
      </c>
      <c r="DA12" s="6">
        <f>IF(ROUND(CZ12-CY12,0)=0,1/IF(Summary!$B$7="minutes",1,60),CZ12-CY12)</f>
        <v>37.499999999999972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20.000000000000004</v>
      </c>
      <c r="I13" s="6">
        <f t="shared" si="3"/>
        <v>20</v>
      </c>
      <c r="J13" s="5">
        <f t="shared" si="4"/>
        <v>56.312500000000014</v>
      </c>
      <c r="K13" s="6">
        <f t="shared" si="5"/>
        <v>63.75</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36</v>
      </c>
      <c r="CU13" s="7">
        <f t="shared" si="90"/>
        <v>38</v>
      </c>
      <c r="CV13" s="5">
        <f t="shared" si="91"/>
        <v>167.35000000000002</v>
      </c>
      <c r="CW13" s="6">
        <f t="shared" si="92"/>
        <v>204.85</v>
      </c>
      <c r="CY13" s="7">
        <v>167.35000000000002</v>
      </c>
      <c r="CZ13" s="5">
        <f t="array" ref="CZ13">Summary_UpperBound</f>
        <v>204.85</v>
      </c>
      <c r="DA13" s="6">
        <f>IF(ROUND(CZ13-CY13,0)=0,1/IF(Summary!$B$7="minutes",1,60),CZ13-CY13)</f>
        <v>37.499999999999972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20.000000000000004</v>
      </c>
      <c r="I14" s="6">
        <f t="shared" si="3"/>
        <v>20</v>
      </c>
      <c r="J14" s="5">
        <f t="shared" si="4"/>
        <v>56.312500000000014</v>
      </c>
      <c r="K14" s="6">
        <f t="shared" si="5"/>
        <v>63.75</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36</v>
      </c>
      <c r="CU14" s="7">
        <f t="shared" si="90"/>
        <v>38</v>
      </c>
      <c r="CV14" s="5">
        <f t="shared" si="91"/>
        <v>167.35000000000002</v>
      </c>
      <c r="CW14" s="6">
        <f t="shared" si="92"/>
        <v>204.85</v>
      </c>
      <c r="CY14" s="7">
        <v>167.35000000000002</v>
      </c>
      <c r="CZ14" s="5">
        <f t="array" ref="CZ14">Summary_UpperBound</f>
        <v>204.85</v>
      </c>
      <c r="DA14" s="6">
        <f>IF(ROUND(CZ14-CY14,0)=0,1/IF(Summary!$B$7="minutes",1,60),CZ14-CY14)</f>
        <v>37.499999999999972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20.000000000000004</v>
      </c>
      <c r="I15" s="6">
        <f t="shared" si="3"/>
        <v>20</v>
      </c>
      <c r="J15" s="5">
        <f t="shared" si="4"/>
        <v>56.312500000000014</v>
      </c>
      <c r="K15" s="6">
        <f t="shared" si="5"/>
        <v>63.75</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36</v>
      </c>
      <c r="CU15" s="7">
        <f t="shared" si="90"/>
        <v>38</v>
      </c>
      <c r="CV15" s="5">
        <f t="shared" si="91"/>
        <v>167.35000000000002</v>
      </c>
      <c r="CW15" s="6">
        <f t="shared" si="92"/>
        <v>204.85</v>
      </c>
      <c r="CY15" s="7">
        <v>167.35000000000002</v>
      </c>
      <c r="CZ15" s="5">
        <f t="array" ref="CZ15">Summary_UpperBound</f>
        <v>204.85</v>
      </c>
      <c r="DA15" s="6">
        <f>IF(ROUND(CZ15-CY15,0)=0,1/IF(Summary!$B$7="minutes",1,60),CZ15-CY15)</f>
        <v>37.499999999999972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20.000000000000004</v>
      </c>
      <c r="I16" s="6">
        <f t="shared" si="3"/>
        <v>20</v>
      </c>
      <c r="J16" s="5">
        <f t="shared" si="4"/>
        <v>56.312500000000014</v>
      </c>
      <c r="K16" s="6">
        <f t="shared" si="5"/>
        <v>63.75</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36</v>
      </c>
      <c r="CU16" s="7">
        <f t="shared" si="90"/>
        <v>38</v>
      </c>
      <c r="CV16" s="5">
        <f t="shared" si="91"/>
        <v>167.35000000000002</v>
      </c>
      <c r="CW16" s="6">
        <f t="shared" si="92"/>
        <v>204.85</v>
      </c>
      <c r="CY16" s="7">
        <v>167.35000000000002</v>
      </c>
      <c r="CZ16" s="5">
        <f t="array" ref="CZ16">Summary_UpperBound</f>
        <v>204.85</v>
      </c>
      <c r="DA16" s="6">
        <f>IF(ROUND(CZ16-CY16,0)=0,1/IF(Summary!$B$7="minutes",1,60),CZ16-CY16)</f>
        <v>37.499999999999972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20.000000000000004</v>
      </c>
      <c r="I17" s="6">
        <f t="shared" si="3"/>
        <v>20</v>
      </c>
      <c r="J17" s="5">
        <f t="shared" si="4"/>
        <v>56.312500000000014</v>
      </c>
      <c r="K17" s="6">
        <f t="shared" si="5"/>
        <v>63.75</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36</v>
      </c>
      <c r="CU17" s="7">
        <f t="shared" si="90"/>
        <v>38</v>
      </c>
      <c r="CV17" s="5">
        <f t="shared" si="91"/>
        <v>167.35000000000002</v>
      </c>
      <c r="CW17" s="6">
        <f t="shared" si="92"/>
        <v>204.85</v>
      </c>
      <c r="CY17" s="7">
        <v>167.35000000000002</v>
      </c>
      <c r="CZ17" s="5">
        <f t="array" ref="CZ17">Summary_UpperBound</f>
        <v>204.85</v>
      </c>
      <c r="DA17" s="6">
        <f>IF(ROUND(CZ17-CY17,0)=0,1/IF(Summary!$B$7="minutes",1,60),CZ17-CY17)</f>
        <v>37.499999999999972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20.000000000000004</v>
      </c>
      <c r="I18" s="6">
        <f t="shared" si="3"/>
        <v>20</v>
      </c>
      <c r="J18" s="5">
        <f t="shared" si="4"/>
        <v>56.312500000000014</v>
      </c>
      <c r="K18" s="6">
        <f t="shared" si="5"/>
        <v>63.75</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36</v>
      </c>
      <c r="CU18" s="7">
        <f t="shared" si="90"/>
        <v>38</v>
      </c>
      <c r="CV18" s="5">
        <f t="shared" si="91"/>
        <v>167.35000000000002</v>
      </c>
      <c r="CW18" s="6">
        <f t="shared" si="92"/>
        <v>204.85</v>
      </c>
      <c r="CY18" s="7">
        <v>167.35000000000002</v>
      </c>
      <c r="CZ18" s="5">
        <f t="array" ref="CZ18">Summary_UpperBound</f>
        <v>204.85</v>
      </c>
      <c r="DA18" s="6">
        <f>IF(ROUND(CZ18-CY18,0)=0,1/IF(Summary!$B$7="minutes",1,60),CZ18-CY18)</f>
        <v>37.499999999999972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20.000000000000004</v>
      </c>
      <c r="I19" s="6">
        <f t="shared" si="3"/>
        <v>20</v>
      </c>
      <c r="J19" s="5">
        <f t="shared" si="4"/>
        <v>56.312500000000014</v>
      </c>
      <c r="K19" s="6">
        <f t="shared" si="5"/>
        <v>63.75</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36</v>
      </c>
      <c r="CU19" s="7">
        <f t="shared" si="90"/>
        <v>38</v>
      </c>
      <c r="CV19" s="5">
        <f t="shared" si="91"/>
        <v>167.35000000000002</v>
      </c>
      <c r="CW19" s="6">
        <f t="shared" si="92"/>
        <v>204.85</v>
      </c>
      <c r="CY19" s="7">
        <v>167.35000000000002</v>
      </c>
      <c r="CZ19" s="5">
        <f t="array" ref="CZ19">Summary_UpperBound</f>
        <v>204.85</v>
      </c>
      <c r="DA19" s="6">
        <f>IF(ROUND(CZ19-CY19,0)=0,1/IF(Summary!$B$7="minutes",1,60),CZ19-CY19)</f>
        <v>37.499999999999972</v>
      </c>
    </row>
    <row r="20" spans="1:105" x14ac:dyDescent="0.35">
      <c r="B20" s="14"/>
      <c r="E20" s="12">
        <f t="shared" ca="1" si="93"/>
        <v>44333</v>
      </c>
      <c r="F20" s="7">
        <f t="shared" si="0"/>
        <v>36.312500000000007</v>
      </c>
      <c r="G20" s="6">
        <f t="shared" si="1"/>
        <v>43.75</v>
      </c>
      <c r="H20" s="7">
        <f t="shared" si="2"/>
        <v>20.000000000000004</v>
      </c>
      <c r="I20" s="6">
        <f t="shared" si="3"/>
        <v>20</v>
      </c>
      <c r="J20" s="5">
        <f t="shared" si="4"/>
        <v>56.312500000000014</v>
      </c>
      <c r="K20" s="6">
        <f t="shared" si="5"/>
        <v>63.75</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36</v>
      </c>
      <c r="CU20" s="7">
        <f t="shared" si="90"/>
        <v>38</v>
      </c>
      <c r="CV20" s="5">
        <f t="shared" si="91"/>
        <v>167.35000000000002</v>
      </c>
      <c r="CW20" s="6">
        <f t="shared" si="92"/>
        <v>204.85</v>
      </c>
      <c r="CY20" s="7">
        <v>167.35000000000002</v>
      </c>
      <c r="CZ20" s="5">
        <f t="array" ref="CZ20">Summary_UpperBound</f>
        <v>204.85</v>
      </c>
      <c r="DA20" s="6">
        <f>IF(ROUND(CZ20-CY20,0)=0,1/IF(Summary!$B$7="minutes",1,60),CZ20-CY20)</f>
        <v>37.499999999999972</v>
      </c>
    </row>
    <row r="21" spans="1:105" x14ac:dyDescent="0.35">
      <c r="B21" s="14"/>
      <c r="E21" s="12">
        <f t="shared" ca="1" si="93"/>
        <v>44340</v>
      </c>
      <c r="F21" s="7">
        <f t="shared" si="0"/>
        <v>36.312500000000007</v>
      </c>
      <c r="G21" s="6">
        <f t="shared" si="1"/>
        <v>43.75</v>
      </c>
      <c r="H21" s="7">
        <f t="shared" si="2"/>
        <v>20.000000000000004</v>
      </c>
      <c r="I21" s="6">
        <f t="shared" si="3"/>
        <v>20</v>
      </c>
      <c r="J21" s="5">
        <f t="shared" si="4"/>
        <v>56.312500000000014</v>
      </c>
      <c r="K21" s="6">
        <f t="shared" si="5"/>
        <v>63.75</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36</v>
      </c>
      <c r="CU21" s="7">
        <f t="shared" si="90"/>
        <v>38</v>
      </c>
      <c r="CV21" s="5">
        <f t="shared" si="91"/>
        <v>167.35000000000002</v>
      </c>
      <c r="CW21" s="6">
        <f t="shared" si="92"/>
        <v>204.85</v>
      </c>
      <c r="CY21" s="7">
        <v>167.35000000000002</v>
      </c>
      <c r="CZ21" s="5">
        <f t="array" ref="CZ21">Summary_UpperBound</f>
        <v>204.85</v>
      </c>
      <c r="DA21" s="6">
        <f>IF(ROUND(CZ21-CY21,0)=0,1/IF(Summary!$B$7="minutes",1,60),CZ21-CY21)</f>
        <v>37.499999999999972</v>
      </c>
    </row>
    <row r="22" spans="1:105" x14ac:dyDescent="0.35">
      <c r="B22" s="14"/>
      <c r="E22" s="12">
        <f t="shared" ca="1" si="93"/>
        <v>44347</v>
      </c>
      <c r="F22" s="7">
        <f t="shared" si="0"/>
        <v>36.312500000000007</v>
      </c>
      <c r="G22" s="6">
        <f t="shared" si="1"/>
        <v>43.75</v>
      </c>
      <c r="H22" s="7">
        <f t="shared" si="2"/>
        <v>20.000000000000004</v>
      </c>
      <c r="I22" s="6">
        <f t="shared" si="3"/>
        <v>20</v>
      </c>
      <c r="J22" s="5">
        <f t="shared" si="4"/>
        <v>56.312500000000014</v>
      </c>
      <c r="K22" s="6">
        <f t="shared" si="5"/>
        <v>63.75</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36</v>
      </c>
      <c r="CU22" s="7">
        <f t="shared" si="90"/>
        <v>38</v>
      </c>
      <c r="CV22" s="5">
        <f t="shared" si="91"/>
        <v>167.35000000000002</v>
      </c>
      <c r="CW22" s="6">
        <f t="shared" si="92"/>
        <v>204.85</v>
      </c>
      <c r="CY22" s="7">
        <v>167.35000000000002</v>
      </c>
      <c r="CZ22" s="5">
        <f t="array" ref="CZ22">Summary_UpperBound</f>
        <v>204.85</v>
      </c>
      <c r="DA22" s="6">
        <f>IF(ROUND(CZ22-CY22,0)=0,1/IF(Summary!$B$7="minutes",1,60),CZ22-CY22)</f>
        <v>37.499999999999972</v>
      </c>
    </row>
    <row r="23" spans="1:105" x14ac:dyDescent="0.35">
      <c r="B23" s="14"/>
      <c r="E23" s="12">
        <f t="shared" ca="1" si="93"/>
        <v>44354</v>
      </c>
      <c r="F23" s="7">
        <f t="shared" si="0"/>
        <v>36.312500000000007</v>
      </c>
      <c r="G23" s="6">
        <f t="shared" si="1"/>
        <v>43.75</v>
      </c>
      <c r="H23" s="7">
        <f t="shared" si="2"/>
        <v>20.000000000000004</v>
      </c>
      <c r="I23" s="6">
        <f t="shared" si="3"/>
        <v>20</v>
      </c>
      <c r="J23" s="5">
        <f t="shared" si="4"/>
        <v>56.312500000000014</v>
      </c>
      <c r="K23" s="6">
        <f t="shared" si="5"/>
        <v>63.75</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36</v>
      </c>
      <c r="CU23" s="7">
        <f t="shared" si="90"/>
        <v>38</v>
      </c>
      <c r="CV23" s="5">
        <f t="shared" si="91"/>
        <v>167.35000000000002</v>
      </c>
      <c r="CW23" s="6">
        <f t="shared" si="92"/>
        <v>204.85</v>
      </c>
      <c r="CY23" s="7">
        <v>167.35000000000002</v>
      </c>
      <c r="CZ23" s="5">
        <f t="array" ref="CZ23">Summary_UpperBound</f>
        <v>204.85</v>
      </c>
      <c r="DA23" s="6">
        <f>IF(ROUND(CZ23-CY23,0)=0,1/IF(Summary!$B$7="minutes",1,60),CZ23-CY23)</f>
        <v>37.499999999999972</v>
      </c>
    </row>
    <row r="24" spans="1:105" x14ac:dyDescent="0.35">
      <c r="B24" s="14"/>
      <c r="E24" s="12">
        <f t="shared" ca="1" si="93"/>
        <v>44361</v>
      </c>
      <c r="F24" s="7">
        <f t="shared" si="0"/>
        <v>36.312500000000007</v>
      </c>
      <c r="G24" s="6">
        <f t="shared" si="1"/>
        <v>43.75</v>
      </c>
      <c r="H24" s="7">
        <f t="shared" si="2"/>
        <v>20.000000000000004</v>
      </c>
      <c r="I24" s="6">
        <f t="shared" si="3"/>
        <v>20</v>
      </c>
      <c r="J24" s="5">
        <f t="shared" si="4"/>
        <v>56.312500000000014</v>
      </c>
      <c r="K24" s="6">
        <f t="shared" si="5"/>
        <v>63.75</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36</v>
      </c>
      <c r="CU24" s="7">
        <f t="shared" si="90"/>
        <v>38</v>
      </c>
      <c r="CV24" s="5">
        <f t="shared" si="91"/>
        <v>167.35000000000002</v>
      </c>
      <c r="CW24" s="6">
        <f t="shared" si="92"/>
        <v>204.85</v>
      </c>
      <c r="CY24" s="7">
        <v>167.35000000000002</v>
      </c>
      <c r="CZ24" s="5">
        <f t="array" ref="CZ24">Summary_UpperBound</f>
        <v>204.85</v>
      </c>
      <c r="DA24" s="6">
        <f>IF(ROUND(CZ24-CY24,0)=0,1/IF(Summary!$B$7="minutes",1,60),CZ24-CY24)</f>
        <v>37.499999999999972</v>
      </c>
    </row>
    <row r="25" spans="1:105" x14ac:dyDescent="0.35">
      <c r="B25" s="14"/>
      <c r="E25" s="12">
        <f t="shared" ca="1" si="93"/>
        <v>44368</v>
      </c>
      <c r="F25" s="7">
        <f t="shared" si="0"/>
        <v>36.312500000000007</v>
      </c>
      <c r="G25" s="6">
        <f t="shared" si="1"/>
        <v>43.75</v>
      </c>
      <c r="H25" s="7">
        <f t="shared" si="2"/>
        <v>20.000000000000004</v>
      </c>
      <c r="I25" s="6">
        <f t="shared" si="3"/>
        <v>20</v>
      </c>
      <c r="J25" s="5">
        <f t="shared" si="4"/>
        <v>56.312500000000014</v>
      </c>
      <c r="K25" s="6">
        <f t="shared" si="5"/>
        <v>63.75</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36</v>
      </c>
      <c r="CU25" s="7">
        <f t="shared" si="90"/>
        <v>38</v>
      </c>
      <c r="CV25" s="5">
        <f t="shared" si="91"/>
        <v>167.35000000000002</v>
      </c>
      <c r="CW25" s="6">
        <f t="shared" si="92"/>
        <v>204.85</v>
      </c>
      <c r="CY25" s="7">
        <v>167.35000000000002</v>
      </c>
      <c r="CZ25" s="5">
        <f t="array" ref="CZ25">Summary_UpperBound</f>
        <v>204.85</v>
      </c>
      <c r="DA25" s="6">
        <f>IF(ROUND(CZ25-CY25,0)=0,1/IF(Summary!$B$7="minutes",1,60),CZ25-CY25)</f>
        <v>37.499999999999972</v>
      </c>
    </row>
    <row r="26" spans="1:105" x14ac:dyDescent="0.35">
      <c r="B26" s="14"/>
      <c r="E26" s="12">
        <f t="shared" ca="1" si="93"/>
        <v>44375</v>
      </c>
      <c r="F26" s="7">
        <f t="shared" si="0"/>
        <v>36.312500000000007</v>
      </c>
      <c r="G26" s="6">
        <f t="shared" si="1"/>
        <v>43.75</v>
      </c>
      <c r="H26" s="7">
        <f t="shared" si="2"/>
        <v>20.000000000000004</v>
      </c>
      <c r="I26" s="6">
        <f t="shared" si="3"/>
        <v>20</v>
      </c>
      <c r="J26" s="5">
        <f t="shared" si="4"/>
        <v>56.312500000000014</v>
      </c>
      <c r="K26" s="6">
        <f t="shared" si="5"/>
        <v>63.75</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36</v>
      </c>
      <c r="CU26" s="7">
        <f t="shared" si="90"/>
        <v>38</v>
      </c>
      <c r="CV26" s="5">
        <f t="shared" si="91"/>
        <v>167.35000000000002</v>
      </c>
      <c r="CW26" s="6">
        <f t="shared" si="92"/>
        <v>204.85</v>
      </c>
      <c r="CY26" s="7">
        <v>167.35000000000002</v>
      </c>
      <c r="CZ26" s="5">
        <f t="array" ref="CZ26">Summary_UpperBound</f>
        <v>204.85</v>
      </c>
      <c r="DA26" s="6">
        <f>IF(ROUND(CZ26-CY26,0)=0,1/IF(Summary!$B$7="minutes",1,60),CZ26-CY26)</f>
        <v>37.499999999999972</v>
      </c>
    </row>
    <row r="27" spans="1:105" x14ac:dyDescent="0.35">
      <c r="B27" s="14"/>
      <c r="E27" s="12">
        <f t="shared" ca="1" si="93"/>
        <v>44382</v>
      </c>
      <c r="F27" s="7">
        <f t="shared" si="0"/>
        <v>36.312500000000007</v>
      </c>
      <c r="G27" s="6">
        <f t="shared" si="1"/>
        <v>43.75</v>
      </c>
      <c r="H27" s="7">
        <f t="shared" si="2"/>
        <v>20.000000000000004</v>
      </c>
      <c r="I27" s="6">
        <f t="shared" si="3"/>
        <v>20</v>
      </c>
      <c r="J27" s="5">
        <f t="shared" si="4"/>
        <v>56.312500000000014</v>
      </c>
      <c r="K27" s="6">
        <f t="shared" si="5"/>
        <v>63.75</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36</v>
      </c>
      <c r="CU27" s="7">
        <f t="shared" si="90"/>
        <v>38</v>
      </c>
      <c r="CV27" s="5">
        <f t="shared" si="91"/>
        <v>167.35000000000002</v>
      </c>
      <c r="CW27" s="6">
        <f t="shared" si="92"/>
        <v>204.85</v>
      </c>
      <c r="CY27" s="7">
        <v>167.35000000000002</v>
      </c>
      <c r="CZ27" s="5">
        <f t="array" ref="CZ27">Summary_UpperBound</f>
        <v>204.85</v>
      </c>
      <c r="DA27" s="6">
        <f>IF(ROUND(CZ27-CY27,0)=0,1/IF(Summary!$B$7="minutes",1,60),CZ27-CY27)</f>
        <v>37.499999999999972</v>
      </c>
    </row>
    <row r="28" spans="1:105" x14ac:dyDescent="0.35">
      <c r="B28" s="14"/>
      <c r="E28" s="12">
        <f t="shared" ca="1" si="93"/>
        <v>44389</v>
      </c>
      <c r="F28" s="7">
        <f t="shared" si="0"/>
        <v>36.312500000000007</v>
      </c>
      <c r="G28" s="6">
        <f t="shared" si="1"/>
        <v>43.75</v>
      </c>
      <c r="H28" s="7">
        <f t="shared" si="2"/>
        <v>20.000000000000004</v>
      </c>
      <c r="I28" s="6">
        <f t="shared" si="3"/>
        <v>20</v>
      </c>
      <c r="J28" s="5">
        <f t="shared" si="4"/>
        <v>56.312500000000014</v>
      </c>
      <c r="K28" s="6">
        <f t="shared" si="5"/>
        <v>63.75</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36</v>
      </c>
      <c r="CU28" s="7">
        <f t="shared" si="90"/>
        <v>38</v>
      </c>
      <c r="CV28" s="5">
        <f t="shared" si="91"/>
        <v>167.35000000000002</v>
      </c>
      <c r="CW28" s="6">
        <f t="shared" si="92"/>
        <v>204.85</v>
      </c>
      <c r="CY28" s="7">
        <v>167.35000000000002</v>
      </c>
      <c r="CZ28" s="5">
        <f t="array" ref="CZ28">Summary_UpperBound</f>
        <v>204.85</v>
      </c>
      <c r="DA28" s="6">
        <f>IF(ROUND(CZ28-CY28,0)=0,1/IF(Summary!$B$7="minutes",1,60),CZ28-CY28)</f>
        <v>37.499999999999972</v>
      </c>
    </row>
    <row r="29" spans="1:105" x14ac:dyDescent="0.35">
      <c r="B29" s="14"/>
      <c r="E29" s="12">
        <f t="shared" ca="1" si="93"/>
        <v>44396</v>
      </c>
      <c r="F29" s="7">
        <f t="shared" si="0"/>
        <v>36.312500000000007</v>
      </c>
      <c r="G29" s="6">
        <f t="shared" si="1"/>
        <v>43.75</v>
      </c>
      <c r="H29" s="7">
        <f t="shared" si="2"/>
        <v>20.000000000000004</v>
      </c>
      <c r="I29" s="6">
        <f t="shared" si="3"/>
        <v>20</v>
      </c>
      <c r="J29" s="5">
        <f t="shared" si="4"/>
        <v>56.312500000000014</v>
      </c>
      <c r="K29" s="6">
        <f t="shared" si="5"/>
        <v>63.75</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36</v>
      </c>
      <c r="CU29" s="7">
        <f t="shared" si="90"/>
        <v>38</v>
      </c>
      <c r="CV29" s="5">
        <f t="shared" si="91"/>
        <v>167.35000000000002</v>
      </c>
      <c r="CW29" s="6">
        <f t="shared" si="92"/>
        <v>204.85</v>
      </c>
      <c r="CY29" s="7">
        <v>167.35000000000002</v>
      </c>
      <c r="CZ29" s="5">
        <f t="array" ref="CZ29">Summary_UpperBound</f>
        <v>204.85</v>
      </c>
      <c r="DA29" s="6">
        <f>IF(ROUND(CZ29-CY29,0)=0,1/IF(Summary!$B$7="minutes",1,60),CZ29-CY29)</f>
        <v>37.499999999999972</v>
      </c>
    </row>
    <row r="30" spans="1:105" x14ac:dyDescent="0.35">
      <c r="B30" s="14"/>
      <c r="E30" s="12">
        <f t="shared" ca="1" si="93"/>
        <v>44403</v>
      </c>
      <c r="F30" s="7">
        <f t="shared" si="0"/>
        <v>36.312500000000007</v>
      </c>
      <c r="G30" s="6">
        <f t="shared" si="1"/>
        <v>43.75</v>
      </c>
      <c r="H30" s="7">
        <f t="shared" si="2"/>
        <v>20.000000000000004</v>
      </c>
      <c r="I30" s="6">
        <f t="shared" si="3"/>
        <v>20</v>
      </c>
      <c r="J30" s="5">
        <f t="shared" si="4"/>
        <v>56.312500000000014</v>
      </c>
      <c r="K30" s="6">
        <f t="shared" si="5"/>
        <v>63.75</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36</v>
      </c>
      <c r="CU30" s="7">
        <f t="shared" si="90"/>
        <v>38</v>
      </c>
      <c r="CV30" s="5">
        <f t="shared" si="91"/>
        <v>167.35000000000002</v>
      </c>
      <c r="CW30" s="6">
        <f t="shared" si="92"/>
        <v>204.85</v>
      </c>
      <c r="CY30" s="7">
        <v>167.35000000000002</v>
      </c>
      <c r="CZ30" s="5">
        <f t="array" ref="CZ30">Summary_UpperBound</f>
        <v>204.85</v>
      </c>
      <c r="DA30" s="6">
        <f>IF(ROUND(CZ30-CY30,0)=0,1/IF(Summary!$B$7="minutes",1,60),CZ30-CY30)</f>
        <v>37.499999999999972</v>
      </c>
    </row>
    <row r="31" spans="1:105" x14ac:dyDescent="0.35">
      <c r="B31" s="14"/>
      <c r="E31" s="12">
        <f t="shared" ca="1" si="93"/>
        <v>44410</v>
      </c>
      <c r="F31" s="7">
        <f t="shared" si="0"/>
        <v>36.312500000000007</v>
      </c>
      <c r="G31" s="6">
        <f t="shared" si="1"/>
        <v>43.75</v>
      </c>
      <c r="H31" s="7">
        <f t="shared" si="2"/>
        <v>20.000000000000004</v>
      </c>
      <c r="I31" s="6">
        <f t="shared" si="3"/>
        <v>20</v>
      </c>
      <c r="J31" s="5">
        <f t="shared" si="4"/>
        <v>56.312500000000014</v>
      </c>
      <c r="K31" s="6">
        <f t="shared" si="5"/>
        <v>63.75</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36</v>
      </c>
      <c r="CU31" s="7">
        <f t="shared" si="90"/>
        <v>38</v>
      </c>
      <c r="CV31" s="5">
        <f t="shared" si="91"/>
        <v>167.35000000000002</v>
      </c>
      <c r="CW31" s="6">
        <f t="shared" si="92"/>
        <v>204.85</v>
      </c>
      <c r="CY31" s="7">
        <v>167.35000000000002</v>
      </c>
      <c r="CZ31" s="5">
        <f t="array" ref="CZ31">Summary_UpperBound</f>
        <v>204.85</v>
      </c>
      <c r="DA31" s="6">
        <f>IF(ROUND(CZ31-CY31,0)=0,1/IF(Summary!$B$7="minutes",1,60),CZ31-CY31)</f>
        <v>37.499999999999972</v>
      </c>
    </row>
    <row r="32" spans="1:105" x14ac:dyDescent="0.35">
      <c r="B32" s="14"/>
      <c r="E32" s="12">
        <f t="shared" ca="1" si="93"/>
        <v>44417</v>
      </c>
      <c r="F32" s="7">
        <f t="shared" si="0"/>
        <v>36.312500000000007</v>
      </c>
      <c r="G32" s="6">
        <f t="shared" si="1"/>
        <v>43.75</v>
      </c>
      <c r="H32" s="7">
        <f t="shared" si="2"/>
        <v>20.000000000000004</v>
      </c>
      <c r="I32" s="6">
        <f t="shared" si="3"/>
        <v>20</v>
      </c>
      <c r="J32" s="5">
        <f t="shared" si="4"/>
        <v>56.312500000000014</v>
      </c>
      <c r="K32" s="6">
        <f t="shared" si="5"/>
        <v>63.75</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36</v>
      </c>
      <c r="CU32" s="7">
        <f t="shared" si="90"/>
        <v>38</v>
      </c>
      <c r="CV32" s="5">
        <f t="shared" si="91"/>
        <v>167.35000000000002</v>
      </c>
      <c r="CW32" s="6">
        <f t="shared" si="92"/>
        <v>204.85</v>
      </c>
      <c r="CY32" s="7">
        <v>167.35000000000002</v>
      </c>
      <c r="CZ32" s="5">
        <f t="array" ref="CZ32">Summary_UpperBound</f>
        <v>204.85</v>
      </c>
      <c r="DA32" s="6">
        <f>IF(ROUND(CZ32-CY32,0)=0,1/IF(Summary!$B$7="minutes",1,60),CZ32-CY32)</f>
        <v>37.499999999999972</v>
      </c>
    </row>
    <row r="33" spans="2:105" x14ac:dyDescent="0.35">
      <c r="B33" s="14"/>
      <c r="E33" s="12">
        <f t="shared" ca="1" si="93"/>
        <v>44424</v>
      </c>
      <c r="F33" s="7">
        <f t="shared" si="0"/>
        <v>36.312500000000007</v>
      </c>
      <c r="G33" s="6">
        <f t="shared" si="1"/>
        <v>43.75</v>
      </c>
      <c r="H33" s="7">
        <f t="shared" si="2"/>
        <v>20.000000000000004</v>
      </c>
      <c r="I33" s="6">
        <f t="shared" si="3"/>
        <v>20</v>
      </c>
      <c r="J33" s="5">
        <f t="shared" si="4"/>
        <v>56.312500000000014</v>
      </c>
      <c r="K33" s="6">
        <f t="shared" si="5"/>
        <v>63.75</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36</v>
      </c>
      <c r="CU33" s="7">
        <f t="shared" si="90"/>
        <v>38</v>
      </c>
      <c r="CV33" s="5">
        <f t="shared" si="91"/>
        <v>167.35000000000002</v>
      </c>
      <c r="CW33" s="6">
        <f t="shared" si="92"/>
        <v>204.85</v>
      </c>
      <c r="CY33" s="7">
        <v>167.35000000000002</v>
      </c>
      <c r="CZ33" s="5">
        <f t="array" ref="CZ33">Summary_UpperBound</f>
        <v>204.85</v>
      </c>
      <c r="DA33" s="6">
        <f>IF(ROUND(CZ33-CY33,0)=0,1/IF(Summary!$B$7="minutes",1,60),CZ33-CY33)</f>
        <v>37.499999999999972</v>
      </c>
    </row>
    <row r="34" spans="2:105" x14ac:dyDescent="0.35">
      <c r="B34" s="14"/>
      <c r="E34" s="12">
        <f t="shared" ca="1" si="93"/>
        <v>44431</v>
      </c>
      <c r="F34" s="7">
        <f t="shared" si="0"/>
        <v>36.312500000000007</v>
      </c>
      <c r="G34" s="6">
        <f t="shared" si="1"/>
        <v>43.75</v>
      </c>
      <c r="H34" s="7">
        <f t="shared" si="2"/>
        <v>20.000000000000004</v>
      </c>
      <c r="I34" s="6">
        <f t="shared" si="3"/>
        <v>20</v>
      </c>
      <c r="J34" s="5">
        <f t="shared" si="4"/>
        <v>56.312500000000014</v>
      </c>
      <c r="K34" s="6">
        <f t="shared" si="5"/>
        <v>63.75</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36</v>
      </c>
      <c r="CU34" s="7">
        <f t="shared" si="90"/>
        <v>38</v>
      </c>
      <c r="CV34" s="5">
        <f t="shared" si="91"/>
        <v>167.35000000000002</v>
      </c>
      <c r="CW34" s="6">
        <f t="shared" si="92"/>
        <v>204.85</v>
      </c>
      <c r="CY34" s="7">
        <v>167.35000000000002</v>
      </c>
      <c r="CZ34" s="5">
        <f t="array" ref="CZ34">Summary_UpperBound</f>
        <v>204.85</v>
      </c>
      <c r="DA34" s="6">
        <f>IF(ROUND(CZ34-CY34,0)=0,1/IF(Summary!$B$7="minutes",1,60),CZ34-CY34)</f>
        <v>37.499999999999972</v>
      </c>
    </row>
    <row r="35" spans="2:105" x14ac:dyDescent="0.35">
      <c r="B35" s="14"/>
      <c r="E35" s="12">
        <f t="shared" ca="1" si="93"/>
        <v>44438</v>
      </c>
      <c r="F35" s="7">
        <f t="shared" si="0"/>
        <v>36.312500000000007</v>
      </c>
      <c r="G35" s="6">
        <f t="shared" si="1"/>
        <v>43.75</v>
      </c>
      <c r="H35" s="7">
        <f t="shared" si="2"/>
        <v>20.000000000000004</v>
      </c>
      <c r="I35" s="6">
        <f t="shared" si="3"/>
        <v>20</v>
      </c>
      <c r="J35" s="5">
        <f t="shared" si="4"/>
        <v>56.312500000000014</v>
      </c>
      <c r="K35" s="6">
        <f t="shared" si="5"/>
        <v>63.75</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36</v>
      </c>
      <c r="CU35" s="7">
        <f t="shared" si="90"/>
        <v>38</v>
      </c>
      <c r="CV35" s="5">
        <f t="shared" si="91"/>
        <v>167.35000000000002</v>
      </c>
      <c r="CW35" s="6">
        <f t="shared" si="92"/>
        <v>204.85</v>
      </c>
      <c r="CY35" s="7">
        <v>167.35000000000002</v>
      </c>
      <c r="CZ35" s="5">
        <f t="array" ref="CZ35">Summary_UpperBound</f>
        <v>204.85</v>
      </c>
      <c r="DA35" s="6">
        <f>IF(ROUND(CZ35-CY35,0)=0,1/IF(Summary!$B$7="minutes",1,60),CZ35-CY35)</f>
        <v>37.499999999999972</v>
      </c>
    </row>
    <row r="36" spans="2:105" x14ac:dyDescent="0.35">
      <c r="B36" s="14"/>
      <c r="E36" s="12">
        <f t="shared" ca="1" si="93"/>
        <v>44445</v>
      </c>
      <c r="F36" s="7">
        <f t="shared" si="0"/>
        <v>36.312500000000007</v>
      </c>
      <c r="G36" s="6">
        <f t="shared" si="1"/>
        <v>43.75</v>
      </c>
      <c r="H36" s="7">
        <f t="shared" si="2"/>
        <v>20.000000000000004</v>
      </c>
      <c r="I36" s="6">
        <f t="shared" si="3"/>
        <v>20</v>
      </c>
      <c r="J36" s="5">
        <f t="shared" si="4"/>
        <v>56.312500000000014</v>
      </c>
      <c r="K36" s="6">
        <f t="shared" si="5"/>
        <v>63.75</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36</v>
      </c>
      <c r="CU36" s="7">
        <f t="shared" si="90"/>
        <v>38</v>
      </c>
      <c r="CV36" s="5">
        <f t="shared" si="91"/>
        <v>167.35000000000002</v>
      </c>
      <c r="CW36" s="6">
        <f t="shared" si="92"/>
        <v>204.85</v>
      </c>
      <c r="CY36" s="7">
        <v>167.35000000000002</v>
      </c>
      <c r="CZ36" s="5">
        <f t="array" ref="CZ36">Summary_UpperBound</f>
        <v>204.85</v>
      </c>
      <c r="DA36" s="6">
        <f>IF(ROUND(CZ36-CY36,0)=0,1/IF(Summary!$B$7="minutes",1,60),CZ36-CY36)</f>
        <v>37.499999999999972</v>
      </c>
    </row>
    <row r="37" spans="2:105" x14ac:dyDescent="0.35">
      <c r="B37" s="14"/>
      <c r="E37" s="12">
        <f t="shared" ca="1" si="93"/>
        <v>44452</v>
      </c>
      <c r="F37" s="7">
        <f t="shared" si="0"/>
        <v>36.312500000000007</v>
      </c>
      <c r="G37" s="6">
        <f t="shared" si="1"/>
        <v>43.75</v>
      </c>
      <c r="H37" s="7">
        <f t="shared" si="2"/>
        <v>20.000000000000004</v>
      </c>
      <c r="I37" s="6">
        <f t="shared" si="3"/>
        <v>20</v>
      </c>
      <c r="J37" s="5">
        <f t="shared" si="4"/>
        <v>56.312500000000014</v>
      </c>
      <c r="K37" s="6">
        <f t="shared" si="5"/>
        <v>63.75</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36</v>
      </c>
      <c r="CU37" s="7">
        <f t="shared" si="90"/>
        <v>38</v>
      </c>
      <c r="CV37" s="5">
        <f t="shared" si="91"/>
        <v>167.35000000000002</v>
      </c>
      <c r="CW37" s="6">
        <f t="shared" si="92"/>
        <v>204.85</v>
      </c>
      <c r="CY37" s="7">
        <v>167.35000000000002</v>
      </c>
      <c r="CZ37" s="5">
        <f t="array" ref="CZ37">Summary_UpperBound</f>
        <v>204.85</v>
      </c>
      <c r="DA37" s="6">
        <f>IF(ROUND(CZ37-CY37,0)=0,1/IF(Summary!$B$7="minutes",1,60),CZ37-CY37)</f>
        <v>37.499999999999972</v>
      </c>
    </row>
    <row r="38" spans="2:105" x14ac:dyDescent="0.35">
      <c r="B38" s="14"/>
      <c r="E38" s="12">
        <f t="shared" ca="1" si="93"/>
        <v>44459</v>
      </c>
      <c r="F38" s="7">
        <f t="shared" si="0"/>
        <v>36.312500000000007</v>
      </c>
      <c r="G38" s="6">
        <f t="shared" si="1"/>
        <v>43.75</v>
      </c>
      <c r="H38" s="7">
        <f t="shared" si="2"/>
        <v>20.000000000000004</v>
      </c>
      <c r="I38" s="6">
        <f t="shared" si="3"/>
        <v>20</v>
      </c>
      <c r="J38" s="5">
        <f t="shared" si="4"/>
        <v>56.312500000000014</v>
      </c>
      <c r="K38" s="6">
        <f t="shared" si="5"/>
        <v>63.75</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36</v>
      </c>
      <c r="CU38" s="7">
        <f t="shared" si="90"/>
        <v>38</v>
      </c>
      <c r="CV38" s="5">
        <f t="shared" si="91"/>
        <v>167.35000000000002</v>
      </c>
      <c r="CW38" s="6">
        <f t="shared" si="92"/>
        <v>204.85</v>
      </c>
      <c r="CY38" s="7">
        <v>167.35000000000002</v>
      </c>
      <c r="CZ38" s="5">
        <f t="array" ref="CZ38">Summary_UpperBound</f>
        <v>204.85</v>
      </c>
      <c r="DA38" s="6">
        <f>IF(ROUND(CZ38-CY38,0)=0,1/IF(Summary!$B$7="minutes",1,60),CZ38-CY38)</f>
        <v>37.499999999999972</v>
      </c>
    </row>
    <row r="39" spans="2:105" x14ac:dyDescent="0.35">
      <c r="B39" s="14"/>
      <c r="E39" s="12">
        <f t="shared" ca="1" si="93"/>
        <v>44466</v>
      </c>
      <c r="F39" s="7">
        <f t="shared" si="0"/>
        <v>36.312500000000007</v>
      </c>
      <c r="G39" s="6">
        <f t="shared" si="1"/>
        <v>43.75</v>
      </c>
      <c r="H39" s="7">
        <f t="shared" si="2"/>
        <v>20.000000000000004</v>
      </c>
      <c r="I39" s="6">
        <f t="shared" si="3"/>
        <v>20</v>
      </c>
      <c r="J39" s="5">
        <f t="shared" si="4"/>
        <v>56.312500000000014</v>
      </c>
      <c r="K39" s="6">
        <f t="shared" si="5"/>
        <v>63.75</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36</v>
      </c>
      <c r="CU39" s="7">
        <f t="shared" si="90"/>
        <v>38</v>
      </c>
      <c r="CV39" s="5">
        <f t="shared" si="91"/>
        <v>167.35000000000002</v>
      </c>
      <c r="CW39" s="6">
        <f t="shared" si="92"/>
        <v>204.85</v>
      </c>
      <c r="CY39" s="7">
        <v>167.35000000000002</v>
      </c>
      <c r="CZ39" s="5">
        <f t="array" ref="CZ39">Summary_UpperBound</f>
        <v>204.85</v>
      </c>
      <c r="DA39" s="6">
        <f>IF(ROUND(CZ39-CY39,0)=0,1/IF(Summary!$B$7="minutes",1,60),CZ39-CY39)</f>
        <v>37.499999999999972</v>
      </c>
    </row>
    <row r="40" spans="2:105" x14ac:dyDescent="0.35">
      <c r="B40" s="14"/>
      <c r="E40" s="12">
        <f t="shared" ca="1" si="93"/>
        <v>44473</v>
      </c>
      <c r="F40" s="7">
        <f t="shared" si="0"/>
        <v>36.312500000000007</v>
      </c>
      <c r="G40" s="6">
        <f t="shared" si="1"/>
        <v>43.75</v>
      </c>
      <c r="H40" s="7">
        <f t="shared" si="2"/>
        <v>20.000000000000004</v>
      </c>
      <c r="I40" s="6">
        <f t="shared" si="3"/>
        <v>20</v>
      </c>
      <c r="J40" s="5">
        <f t="shared" si="4"/>
        <v>56.312500000000014</v>
      </c>
      <c r="K40" s="6">
        <f t="shared" si="5"/>
        <v>63.75</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36</v>
      </c>
      <c r="CU40" s="7">
        <f t="shared" si="90"/>
        <v>38</v>
      </c>
      <c r="CV40" s="5">
        <f t="shared" si="91"/>
        <v>167.35000000000002</v>
      </c>
      <c r="CW40" s="6">
        <f t="shared" si="92"/>
        <v>204.85</v>
      </c>
      <c r="CY40" s="7">
        <v>167.35000000000002</v>
      </c>
      <c r="CZ40" s="5">
        <f t="array" ref="CZ40">Summary_UpperBound</f>
        <v>204.85</v>
      </c>
      <c r="DA40" s="6">
        <f>IF(ROUND(CZ40-CY40,0)=0,1/IF(Summary!$B$7="minutes",1,60),CZ40-CY40)</f>
        <v>37.499999999999972</v>
      </c>
    </row>
    <row r="41" spans="2:105" x14ac:dyDescent="0.35">
      <c r="B41" s="14"/>
      <c r="E41" s="12">
        <f t="shared" ca="1" si="93"/>
        <v>44480</v>
      </c>
      <c r="F41" s="7">
        <f t="shared" si="0"/>
        <v>36.312500000000007</v>
      </c>
      <c r="G41" s="6">
        <f t="shared" si="1"/>
        <v>43.75</v>
      </c>
      <c r="H41" s="7">
        <f t="shared" si="2"/>
        <v>20.000000000000004</v>
      </c>
      <c r="I41" s="6">
        <f t="shared" si="3"/>
        <v>20</v>
      </c>
      <c r="J41" s="5">
        <f t="shared" si="4"/>
        <v>56.312500000000014</v>
      </c>
      <c r="K41" s="6">
        <f t="shared" si="5"/>
        <v>63.75</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36</v>
      </c>
      <c r="CU41" s="7">
        <f t="shared" si="90"/>
        <v>38</v>
      </c>
      <c r="CV41" s="5">
        <f t="shared" si="91"/>
        <v>167.35000000000002</v>
      </c>
      <c r="CW41" s="6">
        <f t="shared" si="92"/>
        <v>204.85</v>
      </c>
      <c r="CY41" s="7">
        <v>167.35000000000002</v>
      </c>
      <c r="CZ41" s="5">
        <f t="array" ref="CZ41">Summary_UpperBound</f>
        <v>204.85</v>
      </c>
      <c r="DA41" s="6">
        <f>IF(ROUND(CZ41-CY41,0)=0,1/IF(Summary!$B$7="minutes",1,60),CZ41-CY41)</f>
        <v>37.499999999999972</v>
      </c>
    </row>
    <row r="42" spans="2:105" x14ac:dyDescent="0.35">
      <c r="B42" s="14"/>
      <c r="E42" s="12">
        <f t="shared" ca="1" si="93"/>
        <v>44487</v>
      </c>
      <c r="F42" s="7">
        <f t="shared" si="0"/>
        <v>36.312500000000007</v>
      </c>
      <c r="G42" s="6">
        <f t="shared" si="1"/>
        <v>43.75</v>
      </c>
      <c r="H42" s="7">
        <f t="shared" si="2"/>
        <v>20.000000000000004</v>
      </c>
      <c r="I42" s="6">
        <f t="shared" si="3"/>
        <v>20</v>
      </c>
      <c r="J42" s="5">
        <f t="shared" si="4"/>
        <v>56.312500000000014</v>
      </c>
      <c r="K42" s="6">
        <f t="shared" si="5"/>
        <v>63.75</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36</v>
      </c>
      <c r="CU42" s="7">
        <f t="shared" si="90"/>
        <v>38</v>
      </c>
      <c r="CV42" s="5">
        <f t="shared" si="91"/>
        <v>167.35000000000002</v>
      </c>
      <c r="CW42" s="6">
        <f t="shared" si="92"/>
        <v>204.85</v>
      </c>
      <c r="CY42" s="7">
        <v>167.35000000000002</v>
      </c>
      <c r="CZ42" s="5">
        <f t="array" ref="CZ42">Summary_UpperBound</f>
        <v>204.85</v>
      </c>
      <c r="DA42" s="6">
        <f>IF(ROUND(CZ42-CY42,0)=0,1/IF(Summary!$B$7="minutes",1,60),CZ42-CY42)</f>
        <v>37.499999999999972</v>
      </c>
    </row>
    <row r="43" spans="2:105" x14ac:dyDescent="0.35">
      <c r="B43" s="14"/>
      <c r="E43" s="12">
        <f t="shared" ca="1" si="93"/>
        <v>44494</v>
      </c>
      <c r="F43" s="7">
        <f t="shared" si="0"/>
        <v>36.312500000000007</v>
      </c>
      <c r="G43" s="6">
        <f t="shared" si="1"/>
        <v>43.75</v>
      </c>
      <c r="H43" s="7">
        <f t="shared" si="2"/>
        <v>20.000000000000004</v>
      </c>
      <c r="I43" s="6">
        <f t="shared" si="3"/>
        <v>20</v>
      </c>
      <c r="J43" s="5">
        <f t="shared" si="4"/>
        <v>56.312500000000014</v>
      </c>
      <c r="K43" s="6">
        <f t="shared" si="5"/>
        <v>63.75</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36</v>
      </c>
      <c r="CU43" s="7">
        <f t="shared" si="90"/>
        <v>38</v>
      </c>
      <c r="CV43" s="5">
        <f t="shared" si="91"/>
        <v>167.35000000000002</v>
      </c>
      <c r="CW43" s="6">
        <f t="shared" si="92"/>
        <v>204.85</v>
      </c>
      <c r="CY43" s="7">
        <v>167.35000000000002</v>
      </c>
      <c r="CZ43" s="5">
        <f t="array" ref="CZ43">Summary_UpperBound</f>
        <v>204.85</v>
      </c>
      <c r="DA43" s="6">
        <f>IF(ROUND(CZ43-CY43,0)=0,1/IF(Summary!$B$7="minutes",1,60),CZ43-CY43)</f>
        <v>37.499999999999972</v>
      </c>
    </row>
    <row r="44" spans="2:105" x14ac:dyDescent="0.35">
      <c r="B44" s="14"/>
      <c r="E44" s="12">
        <f t="shared" ca="1" si="93"/>
        <v>44501</v>
      </c>
      <c r="F44" s="7">
        <f t="shared" si="0"/>
        <v>36.312500000000007</v>
      </c>
      <c r="G44" s="6">
        <f t="shared" si="1"/>
        <v>43.75</v>
      </c>
      <c r="H44" s="7">
        <f t="shared" si="2"/>
        <v>20.000000000000004</v>
      </c>
      <c r="I44" s="6">
        <f t="shared" si="3"/>
        <v>20</v>
      </c>
      <c r="J44" s="5">
        <f t="shared" si="4"/>
        <v>56.312500000000014</v>
      </c>
      <c r="K44" s="6">
        <f t="shared" si="5"/>
        <v>63.75</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36</v>
      </c>
      <c r="CU44" s="7">
        <f t="shared" si="90"/>
        <v>38</v>
      </c>
      <c r="CV44" s="5">
        <f t="shared" si="91"/>
        <v>167.35000000000002</v>
      </c>
      <c r="CW44" s="6">
        <f t="shared" si="92"/>
        <v>204.85</v>
      </c>
      <c r="CY44" s="7">
        <v>167.35000000000002</v>
      </c>
      <c r="CZ44" s="5">
        <f t="array" ref="CZ44">Summary_UpperBound</f>
        <v>204.85</v>
      </c>
      <c r="DA44" s="6">
        <f>IF(ROUND(CZ44-CY44,0)=0,1/IF(Summary!$B$7="minutes",1,60),CZ44-CY44)</f>
        <v>37.499999999999972</v>
      </c>
    </row>
    <row r="45" spans="2:105" x14ac:dyDescent="0.35">
      <c r="B45" s="14"/>
      <c r="E45" s="12">
        <f t="shared" ca="1" si="93"/>
        <v>44508</v>
      </c>
      <c r="F45" s="7">
        <f t="shared" si="0"/>
        <v>36.312500000000007</v>
      </c>
      <c r="G45" s="6">
        <f t="shared" si="1"/>
        <v>43.75</v>
      </c>
      <c r="H45" s="7">
        <f t="shared" si="2"/>
        <v>20.000000000000004</v>
      </c>
      <c r="I45" s="6">
        <f t="shared" si="3"/>
        <v>20</v>
      </c>
      <c r="J45" s="5">
        <f t="shared" si="4"/>
        <v>56.312500000000014</v>
      </c>
      <c r="K45" s="6">
        <f t="shared" si="5"/>
        <v>63.75</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36</v>
      </c>
      <c r="CU45" s="7">
        <f t="shared" si="90"/>
        <v>38</v>
      </c>
      <c r="CV45" s="5">
        <f t="shared" si="91"/>
        <v>167.35000000000002</v>
      </c>
      <c r="CW45" s="6">
        <f t="shared" si="92"/>
        <v>204.85</v>
      </c>
      <c r="CY45" s="7">
        <v>167.35000000000002</v>
      </c>
      <c r="CZ45" s="5">
        <f t="array" ref="CZ45">Summary_UpperBound</f>
        <v>204.85</v>
      </c>
      <c r="DA45" s="6">
        <f>IF(ROUND(CZ45-CY45,0)=0,1/IF(Summary!$B$7="minutes",1,60),CZ45-CY45)</f>
        <v>37.499999999999972</v>
      </c>
    </row>
    <row r="46" spans="2:105" x14ac:dyDescent="0.35">
      <c r="B46" s="14"/>
      <c r="E46" s="12">
        <f t="shared" ca="1" si="93"/>
        <v>44515</v>
      </c>
      <c r="F46" s="7">
        <f t="shared" si="0"/>
        <v>36.312500000000007</v>
      </c>
      <c r="G46" s="6">
        <f t="shared" si="1"/>
        <v>43.75</v>
      </c>
      <c r="H46" s="7">
        <f t="shared" si="2"/>
        <v>20.000000000000004</v>
      </c>
      <c r="I46" s="6">
        <f t="shared" si="3"/>
        <v>20</v>
      </c>
      <c r="J46" s="5">
        <f t="shared" si="4"/>
        <v>56.312500000000014</v>
      </c>
      <c r="K46" s="6">
        <f t="shared" si="5"/>
        <v>63.75</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36</v>
      </c>
      <c r="CU46" s="7">
        <f t="shared" si="90"/>
        <v>38</v>
      </c>
      <c r="CV46" s="5">
        <f t="shared" si="91"/>
        <v>167.35000000000002</v>
      </c>
      <c r="CW46" s="6">
        <f t="shared" si="92"/>
        <v>204.85</v>
      </c>
      <c r="CY46" s="7">
        <v>167.35000000000002</v>
      </c>
      <c r="CZ46" s="5">
        <f t="array" ref="CZ46">Summary_UpperBound</f>
        <v>204.85</v>
      </c>
      <c r="DA46" s="6">
        <f>IF(ROUND(CZ46-CY46,0)=0,1/IF(Summary!$B$7="minutes",1,60),CZ46-CY46)</f>
        <v>37.499999999999972</v>
      </c>
    </row>
    <row r="47" spans="2:105" x14ac:dyDescent="0.35">
      <c r="B47" s="14"/>
      <c r="E47" s="12">
        <f t="shared" ca="1" si="93"/>
        <v>44522</v>
      </c>
      <c r="F47" s="7">
        <f t="shared" si="0"/>
        <v>36.312500000000007</v>
      </c>
      <c r="G47" s="6">
        <f t="shared" si="1"/>
        <v>43.75</v>
      </c>
      <c r="H47" s="7">
        <f t="shared" si="2"/>
        <v>20.000000000000004</v>
      </c>
      <c r="I47" s="6">
        <f t="shared" si="3"/>
        <v>20</v>
      </c>
      <c r="J47" s="5">
        <f t="shared" si="4"/>
        <v>56.312500000000014</v>
      </c>
      <c r="K47" s="6">
        <f t="shared" si="5"/>
        <v>63.75</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36</v>
      </c>
      <c r="CU47" s="7">
        <f t="shared" si="90"/>
        <v>38</v>
      </c>
      <c r="CV47" s="5">
        <f t="shared" si="91"/>
        <v>167.35000000000002</v>
      </c>
      <c r="CW47" s="6">
        <f t="shared" si="92"/>
        <v>204.85</v>
      </c>
      <c r="CY47" s="7">
        <v>167.35000000000002</v>
      </c>
      <c r="CZ47" s="5">
        <f t="array" ref="CZ47">Summary_UpperBound</f>
        <v>204.85</v>
      </c>
      <c r="DA47" s="6">
        <f>IF(ROUND(CZ47-CY47,0)=0,1/IF(Summary!$B$7="minutes",1,60),CZ47-CY47)</f>
        <v>37.499999999999972</v>
      </c>
    </row>
    <row r="48" spans="2:105" x14ac:dyDescent="0.35">
      <c r="B48" s="14"/>
      <c r="E48" s="12">
        <f t="shared" ca="1" si="93"/>
        <v>44529</v>
      </c>
      <c r="F48" s="7">
        <f t="shared" si="0"/>
        <v>36.312500000000007</v>
      </c>
      <c r="G48" s="6">
        <f t="shared" si="1"/>
        <v>43.75</v>
      </c>
      <c r="H48" s="7">
        <f t="shared" si="2"/>
        <v>20.000000000000004</v>
      </c>
      <c r="I48" s="6">
        <f t="shared" si="3"/>
        <v>20</v>
      </c>
      <c r="J48" s="5">
        <f t="shared" si="4"/>
        <v>56.312500000000014</v>
      </c>
      <c r="K48" s="6">
        <f t="shared" si="5"/>
        <v>63.75</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36</v>
      </c>
      <c r="CU48" s="7">
        <f t="shared" si="90"/>
        <v>38</v>
      </c>
      <c r="CV48" s="5">
        <f t="shared" si="91"/>
        <v>167.35000000000002</v>
      </c>
      <c r="CW48" s="6">
        <f t="shared" si="92"/>
        <v>204.85</v>
      </c>
      <c r="CY48" s="7">
        <v>167.35000000000002</v>
      </c>
      <c r="CZ48" s="5">
        <f t="array" ref="CZ48">Summary_UpperBound</f>
        <v>204.85</v>
      </c>
      <c r="DA48" s="6">
        <f>IF(ROUND(CZ48-CY48,0)=0,1/IF(Summary!$B$7="minutes",1,60),CZ48-CY48)</f>
        <v>37.499999999999972</v>
      </c>
    </row>
    <row r="49" spans="2:105" x14ac:dyDescent="0.35">
      <c r="B49" s="14"/>
      <c r="E49" s="12">
        <f t="shared" ca="1" si="93"/>
        <v>44536</v>
      </c>
      <c r="F49" s="7">
        <f t="shared" si="0"/>
        <v>36.312500000000007</v>
      </c>
      <c r="G49" s="6">
        <f t="shared" si="1"/>
        <v>43.75</v>
      </c>
      <c r="H49" s="7">
        <f t="shared" si="2"/>
        <v>20.000000000000004</v>
      </c>
      <c r="I49" s="6">
        <f t="shared" si="3"/>
        <v>20</v>
      </c>
      <c r="J49" s="5">
        <f t="shared" si="4"/>
        <v>56.312500000000014</v>
      </c>
      <c r="K49" s="6">
        <f t="shared" si="5"/>
        <v>63.75</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36</v>
      </c>
      <c r="CU49" s="7">
        <f t="shared" si="90"/>
        <v>38</v>
      </c>
      <c r="CV49" s="5">
        <f t="shared" si="91"/>
        <v>167.35000000000002</v>
      </c>
      <c r="CW49" s="6">
        <f t="shared" si="92"/>
        <v>204.85</v>
      </c>
      <c r="CY49" s="7">
        <v>167.35000000000002</v>
      </c>
      <c r="CZ49" s="5">
        <f t="array" ref="CZ49">Summary_UpperBound</f>
        <v>204.85</v>
      </c>
      <c r="DA49" s="6">
        <f>IF(ROUND(CZ49-CY49,0)=0,1/IF(Summary!$B$7="minutes",1,60),CZ49-CY49)</f>
        <v>37.499999999999972</v>
      </c>
    </row>
    <row r="50" spans="2:105" x14ac:dyDescent="0.35">
      <c r="B50" s="14"/>
      <c r="E50" s="12">
        <f t="shared" ca="1" si="93"/>
        <v>44543</v>
      </c>
      <c r="F50" s="7">
        <f t="shared" si="0"/>
        <v>36.312500000000007</v>
      </c>
      <c r="G50" s="6">
        <f t="shared" si="1"/>
        <v>43.75</v>
      </c>
      <c r="H50" s="7">
        <f t="shared" si="2"/>
        <v>20.000000000000004</v>
      </c>
      <c r="I50" s="6">
        <f t="shared" si="3"/>
        <v>20</v>
      </c>
      <c r="J50" s="5">
        <f t="shared" si="4"/>
        <v>56.312500000000014</v>
      </c>
      <c r="K50" s="6">
        <f t="shared" si="5"/>
        <v>63.75</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36</v>
      </c>
      <c r="CU50" s="7">
        <f t="shared" si="90"/>
        <v>38</v>
      </c>
      <c r="CV50" s="5">
        <f t="shared" si="91"/>
        <v>167.35000000000002</v>
      </c>
      <c r="CW50" s="6">
        <f t="shared" si="92"/>
        <v>204.85</v>
      </c>
      <c r="CY50" s="7">
        <v>167.35000000000002</v>
      </c>
      <c r="CZ50" s="5">
        <f t="array" ref="CZ50">Summary_UpperBound</f>
        <v>204.85</v>
      </c>
      <c r="DA50" s="6">
        <f>IF(ROUND(CZ50-CY50,0)=0,1/IF(Summary!$B$7="minutes",1,60),CZ50-CY50)</f>
        <v>37.499999999999972</v>
      </c>
    </row>
    <row r="51" spans="2:105" x14ac:dyDescent="0.35">
      <c r="B51" s="14"/>
      <c r="E51" s="12">
        <f t="shared" ca="1" si="93"/>
        <v>44550</v>
      </c>
      <c r="F51" s="7">
        <f t="shared" si="0"/>
        <v>36.312500000000007</v>
      </c>
      <c r="G51" s="6">
        <f t="shared" si="1"/>
        <v>43.75</v>
      </c>
      <c r="H51" s="7">
        <f t="shared" si="2"/>
        <v>20.000000000000004</v>
      </c>
      <c r="I51" s="6">
        <f t="shared" si="3"/>
        <v>20</v>
      </c>
      <c r="J51" s="5">
        <f t="shared" si="4"/>
        <v>56.312500000000014</v>
      </c>
      <c r="K51" s="6">
        <f t="shared" si="5"/>
        <v>63.75</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36</v>
      </c>
      <c r="CU51" s="7">
        <f t="shared" si="90"/>
        <v>38</v>
      </c>
      <c r="CV51" s="5">
        <f t="shared" si="91"/>
        <v>167.35000000000002</v>
      </c>
      <c r="CW51" s="6">
        <f t="shared" si="92"/>
        <v>204.85</v>
      </c>
      <c r="CY51" s="7">
        <v>167.35000000000002</v>
      </c>
      <c r="CZ51" s="5">
        <f t="array" ref="CZ51">Summary_UpperBound</f>
        <v>204.85</v>
      </c>
      <c r="DA51" s="6">
        <f>IF(ROUND(CZ51-CY51,0)=0,1/IF(Summary!$B$7="minutes",1,60),CZ51-CY51)</f>
        <v>37.499999999999972</v>
      </c>
    </row>
    <row r="52" spans="2:105" x14ac:dyDescent="0.35">
      <c r="B52" s="14"/>
      <c r="E52" s="12">
        <f t="shared" ca="1" si="93"/>
        <v>44557</v>
      </c>
      <c r="F52" s="7">
        <f t="shared" si="0"/>
        <v>36.312500000000007</v>
      </c>
      <c r="G52" s="6">
        <f t="shared" si="1"/>
        <v>43.75</v>
      </c>
      <c r="H52" s="7">
        <f t="shared" si="2"/>
        <v>20.000000000000004</v>
      </c>
      <c r="I52" s="6">
        <f t="shared" si="3"/>
        <v>20</v>
      </c>
      <c r="J52" s="5">
        <f t="shared" si="4"/>
        <v>56.312500000000014</v>
      </c>
      <c r="K52" s="6">
        <f t="shared" si="5"/>
        <v>63.75</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36</v>
      </c>
      <c r="CU52" s="7">
        <f t="shared" si="90"/>
        <v>38</v>
      </c>
      <c r="CV52" s="5">
        <f t="shared" si="91"/>
        <v>167.35000000000002</v>
      </c>
      <c r="CW52" s="6">
        <f t="shared" si="92"/>
        <v>204.85</v>
      </c>
      <c r="CY52" s="7">
        <v>167.35000000000002</v>
      </c>
      <c r="CZ52" s="5">
        <f t="array" ref="CZ52">Summary_UpperBound</f>
        <v>204.85</v>
      </c>
      <c r="DA52" s="6">
        <f>IF(ROUND(CZ52-CY52,0)=0,1/IF(Summary!$B$7="minutes",1,60),CZ52-CY52)</f>
        <v>37.499999999999972</v>
      </c>
    </row>
    <row r="53" spans="2:105" x14ac:dyDescent="0.35">
      <c r="B53" s="14"/>
      <c r="E53" s="12">
        <f t="shared" ca="1" si="93"/>
        <v>44564</v>
      </c>
      <c r="F53" s="7">
        <f t="shared" si="0"/>
        <v>36.312500000000007</v>
      </c>
      <c r="G53" s="6">
        <f t="shared" si="1"/>
        <v>43.75</v>
      </c>
      <c r="H53" s="7">
        <f t="shared" si="2"/>
        <v>20.000000000000004</v>
      </c>
      <c r="I53" s="6">
        <f t="shared" si="3"/>
        <v>20</v>
      </c>
      <c r="J53" s="5">
        <f t="shared" si="4"/>
        <v>56.312500000000014</v>
      </c>
      <c r="K53" s="6">
        <f t="shared" si="5"/>
        <v>63.75</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36</v>
      </c>
      <c r="CU53" s="7">
        <f t="shared" si="90"/>
        <v>38</v>
      </c>
      <c r="CV53" s="5">
        <f t="shared" si="91"/>
        <v>167.35000000000002</v>
      </c>
      <c r="CW53" s="6">
        <f t="shared" si="92"/>
        <v>204.85</v>
      </c>
      <c r="CY53" s="7">
        <v>167.35000000000002</v>
      </c>
      <c r="CZ53" s="5">
        <f t="array" ref="CZ53">Summary_UpperBound</f>
        <v>204.85</v>
      </c>
      <c r="DA53" s="6">
        <f>IF(ROUND(CZ53-CY53,0)=0,1/IF(Summary!$B$7="minutes",1,60),CZ53-CY53)</f>
        <v>37.499999999999972</v>
      </c>
    </row>
    <row r="54" spans="2:105" x14ac:dyDescent="0.35">
      <c r="B54" s="14"/>
      <c r="E54" s="12">
        <f t="shared" ca="1" si="93"/>
        <v>44571</v>
      </c>
      <c r="F54" s="7">
        <f t="shared" si="0"/>
        <v>36.312500000000007</v>
      </c>
      <c r="G54" s="6">
        <f t="shared" si="1"/>
        <v>43.75</v>
      </c>
      <c r="H54" s="7">
        <f t="shared" si="2"/>
        <v>20.000000000000004</v>
      </c>
      <c r="I54" s="6">
        <f t="shared" si="3"/>
        <v>20</v>
      </c>
      <c r="J54" s="5">
        <f t="shared" si="4"/>
        <v>56.312500000000014</v>
      </c>
      <c r="K54" s="6">
        <f t="shared" si="5"/>
        <v>63.75</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36</v>
      </c>
      <c r="CU54" s="7">
        <f t="shared" si="90"/>
        <v>38</v>
      </c>
      <c r="CV54" s="5">
        <f t="shared" si="91"/>
        <v>167.35000000000002</v>
      </c>
      <c r="CW54" s="6">
        <f t="shared" si="92"/>
        <v>204.85</v>
      </c>
      <c r="CY54" s="7">
        <v>167.35000000000002</v>
      </c>
      <c r="CZ54" s="5">
        <f t="array" ref="CZ54">Summary_UpperBound</f>
        <v>204.85</v>
      </c>
      <c r="DA54" s="6">
        <f>IF(ROUND(CZ54-CY54,0)=0,1/IF(Summary!$B$7="minutes",1,60),CZ54-CY54)</f>
        <v>37.499999999999972</v>
      </c>
    </row>
    <row r="55" spans="2:105" x14ac:dyDescent="0.35">
      <c r="B55" s="14"/>
      <c r="E55" s="12">
        <f t="shared" ca="1" si="93"/>
        <v>44578</v>
      </c>
      <c r="F55" s="7">
        <f t="shared" si="0"/>
        <v>36.312500000000007</v>
      </c>
      <c r="G55" s="6">
        <f t="shared" si="1"/>
        <v>43.75</v>
      </c>
      <c r="H55" s="7">
        <f t="shared" si="2"/>
        <v>20.000000000000004</v>
      </c>
      <c r="I55" s="6">
        <f t="shared" si="3"/>
        <v>20</v>
      </c>
      <c r="J55" s="5">
        <f t="shared" si="4"/>
        <v>56.312500000000014</v>
      </c>
      <c r="K55" s="6">
        <f t="shared" si="5"/>
        <v>63.75</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36</v>
      </c>
      <c r="CU55" s="7">
        <f t="shared" si="90"/>
        <v>38</v>
      </c>
      <c r="CV55" s="5">
        <f t="shared" si="91"/>
        <v>167.35000000000002</v>
      </c>
      <c r="CW55" s="6">
        <f t="shared" si="92"/>
        <v>204.85</v>
      </c>
      <c r="CY55" s="7">
        <v>167.35000000000002</v>
      </c>
      <c r="CZ55" s="5">
        <f t="array" ref="CZ55">Summary_UpperBound</f>
        <v>204.85</v>
      </c>
      <c r="DA55" s="6">
        <f>IF(ROUND(CZ55-CY55,0)=0,1/IF(Summary!$B$7="minutes",1,60),CZ55-CY55)</f>
        <v>37.499999999999972</v>
      </c>
    </row>
    <row r="56" spans="2:105" ht="15" thickBot="1" x14ac:dyDescent="0.4">
      <c r="B56" s="14"/>
      <c r="E56" s="13">
        <f t="shared" ca="1" si="93"/>
        <v>44585</v>
      </c>
      <c r="F56" s="8">
        <f t="shared" si="0"/>
        <v>36.312500000000007</v>
      </c>
      <c r="G56" s="10">
        <f t="shared" si="1"/>
        <v>43.75</v>
      </c>
      <c r="H56" s="8">
        <f t="shared" si="2"/>
        <v>20.000000000000004</v>
      </c>
      <c r="I56" s="10">
        <f t="shared" si="3"/>
        <v>20</v>
      </c>
      <c r="J56" s="9">
        <f t="shared" si="4"/>
        <v>56.312500000000014</v>
      </c>
      <c r="K56" s="10">
        <f t="shared" si="5"/>
        <v>63.75</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36</v>
      </c>
      <c r="CU56" s="7">
        <f t="shared" si="90"/>
        <v>38</v>
      </c>
      <c r="CV56" s="9">
        <f t="shared" si="91"/>
        <v>167.35000000000002</v>
      </c>
      <c r="CW56" s="10">
        <f t="shared" si="92"/>
        <v>204.85</v>
      </c>
      <c r="CY56" s="8">
        <v>167.35000000000002</v>
      </c>
      <c r="CZ56" s="9">
        <f t="array" ref="CZ56">Summary_UpperBound</f>
        <v>204.85</v>
      </c>
      <c r="DA56" s="6">
        <f>IF(ROUND(CZ56-CY56,0)=0,1/IF(Summary!$B$7="minutes",1,60),CZ56-CY56)</f>
        <v>37.499999999999972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36.312500000000007</v>
      </c>
      <c r="G59" s="5">
        <f>AVERAGE(G5:G56)-F59</f>
        <v>7.4374999999999929</v>
      </c>
      <c r="H59" s="5">
        <f t="shared" ref="H59:BR59" si="94">AVERAGE(H5:H56)</f>
        <v>20.000000000000004</v>
      </c>
      <c r="I59" s="5">
        <f>AVERAGE(I5:I56)-H59</f>
        <v>0</v>
      </c>
      <c r="J59" s="5">
        <f t="shared" si="94"/>
        <v>56.312500000000007</v>
      </c>
      <c r="K59" s="5">
        <f>AVERAGE(K5:K56)-J59</f>
        <v>7.4374999999999929</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35">
      <c r="B63" s="14"/>
      <c r="E63" s="14" t="str">
        <f>'Data Validation (Hide)'!B2</f>
        <v>20 Group Sessions</v>
      </c>
      <c r="F63" s="5" cm="1">
        <f t="array" ref="F63">INDEX($F$59:$CW$60,1,MATCH(1,($E63=$F$1:$CQ$1)*($F$62=$F$4:$CQ$4)*(Summary!$B$5='Required Capacity (Hide)'!$F$2:$CQ$2),0))</f>
        <v>56.312500000000007</v>
      </c>
      <c r="G63" s="5" cm="1">
        <f t="array" ref="G63">IF(AND(INDEX($F$59:$CW$60,1,MATCH(1,($E63=$F$1:$CQ$1)*($G$62=$F$58:$CQ$58)*(Summary!$B$5='Required Capacity (Hide)'!$F$2:$CQ$2),0))=0,F63&gt;0),IF(Summary!$B$7="minutes",1,1/60),INDEX($F$59:$CW$60,1,MATCH(1,($E63=$F$1:$CQ$1)*($G$62=$F$58:$CQ$58)*(Summary!$B$5='Required Capacity (Hide)'!$F$2:$CQ$2),0)))</f>
        <v>7.4374999999999929</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hidden="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167.34999999999997</v>
      </c>
      <c r="G78" s="18">
        <f>SUM(G63:G77)</f>
        <v>37.516666666666652</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B5" sqref="B5"/>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214</v>
      </c>
    </row>
    <row r="4" spans="1:46" ht="16.5" customHeight="1" thickBot="1" x14ac:dyDescent="0.6">
      <c r="A4" s="25"/>
      <c r="B4" s="168">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212</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212</v>
      </c>
      <c r="AT9" s="77" t="str">
        <f>"Avg. mins per week (52 weeks) per "&amp;LEFT(LOWER(GroupName),LEN(GroupName)-1)</f>
        <v>Avg. mins per week (52 weeks) per cluster</v>
      </c>
    </row>
    <row r="10" spans="1:46" x14ac:dyDescent="0.35">
      <c r="B10" s="121" t="s">
        <v>226</v>
      </c>
      <c r="C10" s="136" t="s">
        <v>227</v>
      </c>
      <c r="D10" s="145"/>
      <c r="E10" s="145"/>
      <c r="F10" s="145"/>
      <c r="G10" s="145"/>
      <c r="H10" s="145"/>
      <c r="I10" s="145"/>
      <c r="J10" s="145"/>
      <c r="K10" s="145"/>
      <c r="L10" s="145"/>
      <c r="M10" s="145"/>
      <c r="N10" s="145"/>
      <c r="O10" s="145"/>
      <c r="P10" s="145"/>
      <c r="Q10" s="138"/>
      <c r="R10" s="121" t="s">
        <v>228</v>
      </c>
      <c r="S10" s="121">
        <v>42</v>
      </c>
      <c r="T10" s="121">
        <v>3600</v>
      </c>
      <c r="U10" s="37">
        <f>IF(T10*S10=0,"",T10*S10)</f>
        <v>151200</v>
      </c>
      <c r="V10" s="161">
        <f>IFERROR(U10/52,"")</f>
        <v>2907.6923076923076</v>
      </c>
      <c r="W10" s="161">
        <f>IFERROR(V10/COUNTIF(C10:Q10,"="&amp;"x"),"")</f>
        <v>2907.6923076923076</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229</v>
      </c>
      <c r="C11" s="139"/>
      <c r="D11" s="124" t="s">
        <v>230</v>
      </c>
      <c r="E11" s="124"/>
      <c r="F11" s="124"/>
      <c r="G11" s="124"/>
      <c r="H11" s="124"/>
      <c r="I11" s="124"/>
      <c r="J11" s="124"/>
      <c r="K11" s="124"/>
      <c r="L11" s="124"/>
      <c r="M11" s="124"/>
      <c r="N11" s="124"/>
      <c r="O11" s="124"/>
      <c r="P11" s="124"/>
      <c r="Q11" s="141"/>
      <c r="R11" s="122" t="s">
        <v>228</v>
      </c>
      <c r="S11" s="122">
        <v>42</v>
      </c>
      <c r="T11" s="122">
        <v>3600</v>
      </c>
      <c r="U11" s="47">
        <f t="shared" ref="U11:U74" si="1">IF(T11*S11=0,"",T11*S11)</f>
        <v>151200</v>
      </c>
      <c r="V11" s="162">
        <f t="shared" ref="V11:V73" si="2">IFERROR(U11/52,"")</f>
        <v>2907.6923076923076</v>
      </c>
      <c r="W11" s="162">
        <f t="shared" ref="W11:W74" si="3">IFERROR(V11/COUNTIF(C11:Q11,"="&amp;"x"),"")</f>
        <v>2907.6923076923076</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231</v>
      </c>
      <c r="C12" s="139"/>
      <c r="D12" s="124"/>
      <c r="E12" s="124" t="s">
        <v>230</v>
      </c>
      <c r="F12" s="124"/>
      <c r="G12" s="124"/>
      <c r="H12" s="124"/>
      <c r="I12" s="124"/>
      <c r="J12" s="124"/>
      <c r="K12" s="124"/>
      <c r="L12" s="124"/>
      <c r="M12" s="124"/>
      <c r="N12" s="124"/>
      <c r="O12" s="124"/>
      <c r="P12" s="124"/>
      <c r="Q12" s="141"/>
      <c r="R12" s="122" t="s">
        <v>228</v>
      </c>
      <c r="S12" s="122">
        <v>42</v>
      </c>
      <c r="T12" s="122">
        <v>3600</v>
      </c>
      <c r="U12" s="47">
        <f t="shared" si="1"/>
        <v>151200</v>
      </c>
      <c r="V12" s="162">
        <f t="shared" si="2"/>
        <v>2907.6923076923076</v>
      </c>
      <c r="W12" s="162">
        <f t="shared" si="3"/>
        <v>2907.6923076923076</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workbookViewId="0">
      <selection activeCell="C5" sqref="C5"/>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60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60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60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60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60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60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60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60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60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60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60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60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60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60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60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60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60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60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60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60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60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60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60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60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60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60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60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60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60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60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60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60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60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60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60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60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60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60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60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60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60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60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60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60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60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60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60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60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60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60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60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60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60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60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60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60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60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60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60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60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60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60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60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60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60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60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60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60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60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60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60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60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60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60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60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60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60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60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60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60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60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60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60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60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60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60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60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60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60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60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60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60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60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60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60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60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60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60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60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60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60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60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60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60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60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60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60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60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60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60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60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60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60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60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60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60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60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60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60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60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60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60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60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60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60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60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60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60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60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60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60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60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60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60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60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60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60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60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60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60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60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60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60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60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60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60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60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60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60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60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60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60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60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60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60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60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215</v>
      </c>
      <c r="B57">
        <f>AVERAGEIF(B5:B56,"&gt;"&amp;0,B5:B56)</f>
        <v>60</v>
      </c>
      <c r="C57">
        <f t="shared" ref="C57:BN57" si="0">AVERAGEIF(C5:C56,"&gt;"&amp;0,C5:C56)</f>
        <v>60</v>
      </c>
      <c r="D57">
        <f t="shared" si="0"/>
        <v>60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60</v>
      </c>
      <c r="C94">
        <f ca="1">IFERROR(SUMIFS(INDEX($B$5:$CW$56,MATCH(C$93,$A$5:$A$56,0),1):INDEX($B$5:$CW$56,MATCH(C$93,$A$5:$A$56,0),100),$B59:$CW59,"="&amp;"x",$B$3:$CW$3,"="&amp;"Y"),0)</f>
        <v>60</v>
      </c>
      <c r="D94">
        <f ca="1">IFERROR(SUMIFS(INDEX($B$5:$CW$56,MATCH(D$93,$A$5:$A$56,0),1):INDEX($B$5:$CW$56,MATCH(D$93,$A$5:$A$56,0),100),$B59:$CW59,"="&amp;"x",$B$3:$CW$3,"="&amp;"Y"),0)</f>
        <v>60</v>
      </c>
      <c r="E94">
        <f ca="1">IFERROR(SUMIFS(INDEX($B$5:$CW$56,MATCH(E$93,$A$5:$A$56,0),1):INDEX($B$5:$CW$56,MATCH(E$93,$A$5:$A$56,0),100),$B59:$CW59,"="&amp;"x",$B$3:$CW$3,"="&amp;"Y"),0)</f>
        <v>60</v>
      </c>
      <c r="F94">
        <f ca="1">IFERROR(SUMIFS(INDEX($B$5:$CW$56,MATCH(F$93,$A$5:$A$56,0),1):INDEX($B$5:$CW$56,MATCH(F$93,$A$5:$A$56,0),100),$B59:$CW59,"="&amp;"x",$B$3:$CW$3,"="&amp;"Y"),0)</f>
        <v>60</v>
      </c>
      <c r="G94">
        <f ca="1">IFERROR(SUMIFS(INDEX($B$5:$CW$56,MATCH(G$93,$A$5:$A$56,0),1):INDEX($B$5:$CW$56,MATCH(G$93,$A$5:$A$56,0),100),$B59:$CW59,"="&amp;"x",$B$3:$CW$3,"="&amp;"Y"),0)</f>
        <v>60</v>
      </c>
      <c r="H94">
        <f ca="1">IFERROR(SUMIFS(INDEX($B$5:$CW$56,MATCH(H$93,$A$5:$A$56,0),1):INDEX($B$5:$CW$56,MATCH(H$93,$A$5:$A$56,0),100),$B59:$CW59,"="&amp;"x",$B$3:$CW$3,"="&amp;"Y"),0)</f>
        <v>60</v>
      </c>
      <c r="I94">
        <f ca="1">IFERROR(SUMIFS(INDEX($B$5:$CW$56,MATCH(I$93,$A$5:$A$56,0),1):INDEX($B$5:$CW$56,MATCH(I$93,$A$5:$A$56,0),100),$B59:$CW59,"="&amp;"x",$B$3:$CW$3,"="&amp;"Y"),0)</f>
        <v>60</v>
      </c>
      <c r="J94">
        <f ca="1">IFERROR(SUMIFS(INDEX($B$5:$CW$56,MATCH(J$93,$A$5:$A$56,0),1):INDEX($B$5:$CW$56,MATCH(J$93,$A$5:$A$56,0),100),$B59:$CW59,"="&amp;"x",$B$3:$CW$3,"="&amp;"Y"),0)</f>
        <v>60</v>
      </c>
      <c r="K94">
        <f ca="1">IFERROR(SUMIFS(INDEX($B$5:$CW$56,MATCH(K$93,$A$5:$A$56,0),1):INDEX($B$5:$CW$56,MATCH(K$93,$A$5:$A$56,0),100),$B59:$CW59,"="&amp;"x",$B$3:$CW$3,"="&amp;"Y"),0)</f>
        <v>60</v>
      </c>
      <c r="L94">
        <f ca="1">IFERROR(SUMIFS(INDEX($B$5:$CW$56,MATCH(L$93,$A$5:$A$56,0),1):INDEX($B$5:$CW$56,MATCH(L$93,$A$5:$A$56,0),100),$B59:$CW59,"="&amp;"x",$B$3:$CW$3,"="&amp;"Y"),0)</f>
        <v>60</v>
      </c>
      <c r="M94">
        <f ca="1">IFERROR(SUMIFS(INDEX($B$5:$CW$56,MATCH(M$93,$A$5:$A$56,0),1):INDEX($B$5:$CW$56,MATCH(M$93,$A$5:$A$56,0),100),$B59:$CW59,"="&amp;"x",$B$3:$CW$3,"="&amp;"Y"),0)</f>
        <v>60</v>
      </c>
      <c r="N94">
        <f ca="1">IFERROR(SUMIFS(INDEX($B$5:$CW$56,MATCH(N$93,$A$5:$A$56,0),1):INDEX($B$5:$CW$56,MATCH(N$93,$A$5:$A$56,0),100),$B59:$CW59,"="&amp;"x",$B$3:$CW$3,"="&amp;"Y"),0)</f>
        <v>60</v>
      </c>
      <c r="O94">
        <f ca="1">IFERROR(SUMIFS(INDEX($B$5:$CW$56,MATCH(O$93,$A$5:$A$56,0),1):INDEX($B$5:$CW$56,MATCH(O$93,$A$5:$A$56,0),100),$B59:$CW59,"="&amp;"x",$B$3:$CW$3,"="&amp;"Y"),0)</f>
        <v>60</v>
      </c>
      <c r="P94">
        <f ca="1">IFERROR(SUMIFS(INDEX($B$5:$CW$56,MATCH(P$93,$A$5:$A$56,0),1):INDEX($B$5:$CW$56,MATCH(P$93,$A$5:$A$56,0),100),$B59:$CW59,"="&amp;"x",$B$3:$CW$3,"="&amp;"Y"),0)</f>
        <v>60</v>
      </c>
      <c r="Q94">
        <f ca="1">IFERROR(SUMIFS(INDEX($B$5:$CW$56,MATCH(Q$93,$A$5:$A$56,0),1):INDEX($B$5:$CW$56,MATCH(Q$93,$A$5:$A$56,0),100),$B59:$CW59,"="&amp;"x",$B$3:$CW$3,"="&amp;"Y"),0)</f>
        <v>60</v>
      </c>
      <c r="R94">
        <f ca="1">IFERROR(SUMIFS(INDEX($B$5:$CW$56,MATCH(R$93,$A$5:$A$56,0),1):INDEX($B$5:$CW$56,MATCH(R$93,$A$5:$A$56,0),100),$B59:$CW59,"="&amp;"x",$B$3:$CW$3,"="&amp;"Y"),0)</f>
        <v>60</v>
      </c>
      <c r="S94">
        <f ca="1">IFERROR(SUMIFS(INDEX($B$5:$CW$56,MATCH(S$93,$A$5:$A$56,0),1):INDEX($B$5:$CW$56,MATCH(S$93,$A$5:$A$56,0),100),$B59:$CW59,"="&amp;"x",$B$3:$CW$3,"="&amp;"Y"),0)</f>
        <v>60</v>
      </c>
      <c r="T94">
        <f ca="1">IFERROR(SUMIFS(INDEX($B$5:$CW$56,MATCH(T$93,$A$5:$A$56,0),1):INDEX($B$5:$CW$56,MATCH(T$93,$A$5:$A$56,0),100),$B59:$CW59,"="&amp;"x",$B$3:$CW$3,"="&amp;"Y"),0)</f>
        <v>60</v>
      </c>
      <c r="U94">
        <f ca="1">IFERROR(SUMIFS(INDEX($B$5:$CW$56,MATCH(U$93,$A$5:$A$56,0),1):INDEX($B$5:$CW$56,MATCH(U$93,$A$5:$A$56,0),100),$B59:$CW59,"="&amp;"x",$B$3:$CW$3,"="&amp;"Y"),0)</f>
        <v>60</v>
      </c>
      <c r="V94">
        <f ca="1">IFERROR(SUMIFS(INDEX($B$5:$CW$56,MATCH(V$93,$A$5:$A$56,0),1):INDEX($B$5:$CW$56,MATCH(V$93,$A$5:$A$56,0),100),$B59:$CW59,"="&amp;"x",$B$3:$CW$3,"="&amp;"Y"),0)</f>
        <v>60</v>
      </c>
      <c r="W94">
        <f ca="1">IFERROR(SUMIFS(INDEX($B$5:$CW$56,MATCH(W$93,$A$5:$A$56,0),1):INDEX($B$5:$CW$56,MATCH(W$93,$A$5:$A$56,0),100),$B59:$CW59,"="&amp;"x",$B$3:$CW$3,"="&amp;"Y"),0)</f>
        <v>60</v>
      </c>
      <c r="X94">
        <f ca="1">IFERROR(SUMIFS(INDEX($B$5:$CW$56,MATCH(X$93,$A$5:$A$56,0),1):INDEX($B$5:$CW$56,MATCH(X$93,$A$5:$A$56,0),100),$B59:$CW59,"="&amp;"x",$B$3:$CW$3,"="&amp;"Y"),0)</f>
        <v>60</v>
      </c>
      <c r="Y94">
        <f ca="1">IFERROR(SUMIFS(INDEX($B$5:$CW$56,MATCH(Y$93,$A$5:$A$56,0),1):INDEX($B$5:$CW$56,MATCH(Y$93,$A$5:$A$56,0),100),$B59:$CW59,"="&amp;"x",$B$3:$CW$3,"="&amp;"Y"),0)</f>
        <v>60</v>
      </c>
      <c r="Z94">
        <f ca="1">IFERROR(SUMIFS(INDEX($B$5:$CW$56,MATCH(Z$93,$A$5:$A$56,0),1):INDEX($B$5:$CW$56,MATCH(Z$93,$A$5:$A$56,0),100),$B59:$CW59,"="&amp;"x",$B$3:$CW$3,"="&amp;"Y"),0)</f>
        <v>60</v>
      </c>
      <c r="AA94">
        <f ca="1">IFERROR(SUMIFS(INDEX($B$5:$CW$56,MATCH(AA$93,$A$5:$A$56,0),1):INDEX($B$5:$CW$56,MATCH(AA$93,$A$5:$A$56,0),100),$B59:$CW59,"="&amp;"x",$B$3:$CW$3,"="&amp;"Y"),0)</f>
        <v>60</v>
      </c>
      <c r="AB94">
        <f ca="1">IFERROR(SUMIFS(INDEX($B$5:$CW$56,MATCH(AB$93,$A$5:$A$56,0),1):INDEX($B$5:$CW$56,MATCH(AB$93,$A$5:$A$56,0),100),$B59:$CW59,"="&amp;"x",$B$3:$CW$3,"="&amp;"Y"),0)</f>
        <v>60</v>
      </c>
      <c r="AC94">
        <f ca="1">IFERROR(SUMIFS(INDEX($B$5:$CW$56,MATCH(AC$93,$A$5:$A$56,0),1):INDEX($B$5:$CW$56,MATCH(AC$93,$A$5:$A$56,0),100),$B59:$CW59,"="&amp;"x",$B$3:$CW$3,"="&amp;"Y"),0)</f>
        <v>60</v>
      </c>
      <c r="AD94">
        <f ca="1">IFERROR(SUMIFS(INDEX($B$5:$CW$56,MATCH(AD$93,$A$5:$A$56,0),1):INDEX($B$5:$CW$56,MATCH(AD$93,$A$5:$A$56,0),100),$B59:$CW59,"="&amp;"x",$B$3:$CW$3,"="&amp;"Y"),0)</f>
        <v>60</v>
      </c>
      <c r="AE94">
        <f ca="1">IFERROR(SUMIFS(INDEX($B$5:$CW$56,MATCH(AE$93,$A$5:$A$56,0),1):INDEX($B$5:$CW$56,MATCH(AE$93,$A$5:$A$56,0),100),$B59:$CW59,"="&amp;"x",$B$3:$CW$3,"="&amp;"Y"),0)</f>
        <v>60</v>
      </c>
      <c r="AF94">
        <f ca="1">IFERROR(SUMIFS(INDEX($B$5:$CW$56,MATCH(AF$93,$A$5:$A$56,0),1):INDEX($B$5:$CW$56,MATCH(AF$93,$A$5:$A$56,0),100),$B59:$CW59,"="&amp;"x",$B$3:$CW$3,"="&amp;"Y"),0)</f>
        <v>60</v>
      </c>
      <c r="AG94">
        <f ca="1">IFERROR(SUMIFS(INDEX($B$5:$CW$56,MATCH(AG$93,$A$5:$A$56,0),1):INDEX($B$5:$CW$56,MATCH(AG$93,$A$5:$A$56,0),100),$B59:$CW59,"="&amp;"x",$B$3:$CW$3,"="&amp;"Y"),0)</f>
        <v>60</v>
      </c>
      <c r="AH94">
        <f ca="1">IFERROR(SUMIFS(INDEX($B$5:$CW$56,MATCH(AH$93,$A$5:$A$56,0),1):INDEX($B$5:$CW$56,MATCH(AH$93,$A$5:$A$56,0),100),$B59:$CW59,"="&amp;"x",$B$3:$CW$3,"="&amp;"Y"),0)</f>
        <v>60</v>
      </c>
      <c r="AI94">
        <f ca="1">IFERROR(SUMIFS(INDEX($B$5:$CW$56,MATCH(AI$93,$A$5:$A$56,0),1):INDEX($B$5:$CW$56,MATCH(AI$93,$A$5:$A$56,0),100),$B59:$CW59,"="&amp;"x",$B$3:$CW$3,"="&amp;"Y"),0)</f>
        <v>60</v>
      </c>
      <c r="AJ94">
        <f ca="1">IFERROR(SUMIFS(INDEX($B$5:$CW$56,MATCH(AJ$93,$A$5:$A$56,0),1):INDEX($B$5:$CW$56,MATCH(AJ$93,$A$5:$A$56,0),100),$B59:$CW59,"="&amp;"x",$B$3:$CW$3,"="&amp;"Y"),0)</f>
        <v>60</v>
      </c>
      <c r="AK94">
        <f ca="1">IFERROR(SUMIFS(INDEX($B$5:$CW$56,MATCH(AK$93,$A$5:$A$56,0),1):INDEX($B$5:$CW$56,MATCH(AK$93,$A$5:$A$56,0),100),$B59:$CW59,"="&amp;"x",$B$3:$CW$3,"="&amp;"Y"),0)</f>
        <v>60</v>
      </c>
      <c r="AL94">
        <f ca="1">IFERROR(SUMIFS(INDEX($B$5:$CW$56,MATCH(AL$93,$A$5:$A$56,0),1):INDEX($B$5:$CW$56,MATCH(AL$93,$A$5:$A$56,0),100),$B59:$CW59,"="&amp;"x",$B$3:$CW$3,"="&amp;"Y"),0)</f>
        <v>60</v>
      </c>
      <c r="AM94">
        <f ca="1">IFERROR(SUMIFS(INDEX($B$5:$CW$56,MATCH(AM$93,$A$5:$A$56,0),1):INDEX($B$5:$CW$56,MATCH(AM$93,$A$5:$A$56,0),100),$B59:$CW59,"="&amp;"x",$B$3:$CW$3,"="&amp;"Y"),0)</f>
        <v>60</v>
      </c>
      <c r="AN94">
        <f ca="1">IFERROR(SUMIFS(INDEX($B$5:$CW$56,MATCH(AN$93,$A$5:$A$56,0),1):INDEX($B$5:$CW$56,MATCH(AN$93,$A$5:$A$56,0),100),$B59:$CW59,"="&amp;"x",$B$3:$CW$3,"="&amp;"Y"),0)</f>
        <v>60</v>
      </c>
      <c r="AO94">
        <f ca="1">IFERROR(SUMIFS(INDEX($B$5:$CW$56,MATCH(AO$93,$A$5:$A$56,0),1):INDEX($B$5:$CW$56,MATCH(AO$93,$A$5:$A$56,0),100),$B59:$CW59,"="&amp;"x",$B$3:$CW$3,"="&amp;"Y"),0)</f>
        <v>60</v>
      </c>
      <c r="AP94">
        <f ca="1">IFERROR(SUMIFS(INDEX($B$5:$CW$56,MATCH(AP$93,$A$5:$A$56,0),1):INDEX($B$5:$CW$56,MATCH(AP$93,$A$5:$A$56,0),100),$B59:$CW59,"="&amp;"x",$B$3:$CW$3,"="&amp;"Y"),0)</f>
        <v>60</v>
      </c>
      <c r="AQ94">
        <f ca="1">IFERROR(SUMIFS(INDEX($B$5:$CW$56,MATCH(AQ$93,$A$5:$A$56,0),1):INDEX($B$5:$CW$56,MATCH(AQ$93,$A$5:$A$56,0),100),$B59:$CW59,"="&amp;"x",$B$3:$CW$3,"="&amp;"Y"),0)</f>
        <v>60</v>
      </c>
      <c r="AR94">
        <f ca="1">IFERROR(SUMIFS(INDEX($B$5:$CW$56,MATCH(AR$93,$A$5:$A$56,0),1):INDEX($B$5:$CW$56,MATCH(AR$93,$A$5:$A$56,0),100),$B59:$CW59,"="&amp;"x",$B$3:$CW$3,"="&amp;"Y"),0)</f>
        <v>60</v>
      </c>
      <c r="AS94">
        <f ca="1">IFERROR(SUMIFS(INDEX($B$5:$CW$56,MATCH(AS$93,$A$5:$A$56,0),1):INDEX($B$5:$CW$56,MATCH(AS$93,$A$5:$A$56,0),100),$B59:$CW59,"="&amp;"x",$B$3:$CW$3,"="&amp;"Y"),0)</f>
        <v>60</v>
      </c>
      <c r="AT94">
        <f ca="1">IFERROR(SUMIFS(INDEX($B$5:$CW$56,MATCH(AT$93,$A$5:$A$56,0),1):INDEX($B$5:$CW$56,MATCH(AT$93,$A$5:$A$56,0),100),$B59:$CW59,"="&amp;"x",$B$3:$CW$3,"="&amp;"Y"),0)</f>
        <v>60</v>
      </c>
      <c r="AU94">
        <f ca="1">IFERROR(SUMIFS(INDEX($B$5:$CW$56,MATCH(AU$93,$A$5:$A$56,0),1):INDEX($B$5:$CW$56,MATCH(AU$93,$A$5:$A$56,0),100),$B59:$CW59,"="&amp;"x",$B$3:$CW$3,"="&amp;"Y"),0)</f>
        <v>60</v>
      </c>
      <c r="AV94">
        <f ca="1">IFERROR(SUMIFS(INDEX($B$5:$CW$56,MATCH(AV$93,$A$5:$A$56,0),1):INDEX($B$5:$CW$56,MATCH(AV$93,$A$5:$A$56,0),100),$B59:$CW59,"="&amp;"x",$B$3:$CW$3,"="&amp;"Y"),0)</f>
        <v>60</v>
      </c>
      <c r="AW94">
        <f ca="1">IFERROR(SUMIFS(INDEX($B$5:$CW$56,MATCH(AW$93,$A$5:$A$56,0),1):INDEX($B$5:$CW$56,MATCH(AW$93,$A$5:$A$56,0),100),$B59:$CW59,"="&amp;"x",$B$3:$CW$3,"="&amp;"Y"),0)</f>
        <v>60</v>
      </c>
      <c r="AX94">
        <f ca="1">IFERROR(SUMIFS(INDEX($B$5:$CW$56,MATCH(AX$93,$A$5:$A$56,0),1):INDEX($B$5:$CW$56,MATCH(AX$93,$A$5:$A$56,0),100),$B59:$CW59,"="&amp;"x",$B$3:$CW$3,"="&amp;"Y"),0)</f>
        <v>60</v>
      </c>
      <c r="AY94">
        <f ca="1">IFERROR(SUMIFS(INDEX($B$5:$CW$56,MATCH(AY$93,$A$5:$A$56,0),1):INDEX($B$5:$CW$56,MATCH(AY$93,$A$5:$A$56,0),100),$B59:$CW59,"="&amp;"x",$B$3:$CW$3,"="&amp;"Y"),0)</f>
        <v>60</v>
      </c>
      <c r="AZ94">
        <f ca="1">IFERROR(SUMIFS(INDEX($B$5:$CW$56,MATCH(AZ$93,$A$5:$A$56,0),1):INDEX($B$5:$CW$56,MATCH(AZ$93,$A$5:$A$56,0),100),$B59:$CW59,"="&amp;"x",$B$3:$CW$3,"="&amp;"Y"),0)</f>
        <v>60</v>
      </c>
      <c r="BA94">
        <f ca="1">IFERROR(SUMIFS(INDEX($B$5:$CW$56,MATCH(BA$93,$A$5:$A$56,0),1):INDEX($B$5:$CW$56,MATCH(BA$93,$A$5:$A$56,0),100),$B59:$CW59,"="&amp;"x",$B$3:$CW$3,"="&amp;"Y"),0)</f>
        <v>60</v>
      </c>
      <c r="BC94">
        <f ca="1">AVERAGE(B94:BA94)</f>
        <v>60</v>
      </c>
    </row>
    <row r="95" spans="1:55" x14ac:dyDescent="0.35">
      <c r="A95" s="2" t="str" cm="1">
        <f t="array" ref="A95">INDEX('Data Validation (Hide)'!$B$2:$B$16,ROW(A2),1)</f>
        <v>40 Group Session</v>
      </c>
      <c r="B95">
        <f ca="1">IFERROR(SUMIFS(INDEX($B$5:$CW$56,MATCH(B$93,$A$5:$A$56,0),1):INDEX($B$5:$CW$56,MATCH(B$93,$A$5:$A$56,0),100),$B60:$CW60,"="&amp;"x",$B$3:$CW$3,"="&amp;"Y"),0)</f>
        <v>60</v>
      </c>
      <c r="C95">
        <f ca="1">IFERROR(SUMIFS(INDEX($B$5:$CW$56,MATCH(C$93,$A$5:$A$56,0),1):INDEX($B$5:$CW$56,MATCH(C$93,$A$5:$A$56,0),100),$B60:$CW60,"="&amp;"x",$B$3:$CW$3,"="&amp;"Y"),0)</f>
        <v>60</v>
      </c>
      <c r="D95">
        <f ca="1">IFERROR(SUMIFS(INDEX($B$5:$CW$56,MATCH(D$93,$A$5:$A$56,0),1):INDEX($B$5:$CW$56,MATCH(D$93,$A$5:$A$56,0),100),$B60:$CW60,"="&amp;"x",$B$3:$CW$3,"="&amp;"Y"),0)</f>
        <v>60</v>
      </c>
      <c r="E95">
        <f ca="1">IFERROR(SUMIFS(INDEX($B$5:$CW$56,MATCH(E$93,$A$5:$A$56,0),1):INDEX($B$5:$CW$56,MATCH(E$93,$A$5:$A$56,0),100),$B60:$CW60,"="&amp;"x",$B$3:$CW$3,"="&amp;"Y"),0)</f>
        <v>60</v>
      </c>
      <c r="F95">
        <f ca="1">IFERROR(SUMIFS(INDEX($B$5:$CW$56,MATCH(F$93,$A$5:$A$56,0),1):INDEX($B$5:$CW$56,MATCH(F$93,$A$5:$A$56,0),100),$B60:$CW60,"="&amp;"x",$B$3:$CW$3,"="&amp;"Y"),0)</f>
        <v>60</v>
      </c>
      <c r="G95">
        <f ca="1">IFERROR(SUMIFS(INDEX($B$5:$CW$56,MATCH(G$93,$A$5:$A$56,0),1):INDEX($B$5:$CW$56,MATCH(G$93,$A$5:$A$56,0),100),$B60:$CW60,"="&amp;"x",$B$3:$CW$3,"="&amp;"Y"),0)</f>
        <v>60</v>
      </c>
      <c r="H95">
        <f ca="1">IFERROR(SUMIFS(INDEX($B$5:$CW$56,MATCH(H$93,$A$5:$A$56,0),1):INDEX($B$5:$CW$56,MATCH(H$93,$A$5:$A$56,0),100),$B60:$CW60,"="&amp;"x",$B$3:$CW$3,"="&amp;"Y"),0)</f>
        <v>60</v>
      </c>
      <c r="I95">
        <f ca="1">IFERROR(SUMIFS(INDEX($B$5:$CW$56,MATCH(I$93,$A$5:$A$56,0),1):INDEX($B$5:$CW$56,MATCH(I$93,$A$5:$A$56,0),100),$B60:$CW60,"="&amp;"x",$B$3:$CW$3,"="&amp;"Y"),0)</f>
        <v>60</v>
      </c>
      <c r="J95">
        <f ca="1">IFERROR(SUMIFS(INDEX($B$5:$CW$56,MATCH(J$93,$A$5:$A$56,0),1):INDEX($B$5:$CW$56,MATCH(J$93,$A$5:$A$56,0),100),$B60:$CW60,"="&amp;"x",$B$3:$CW$3,"="&amp;"Y"),0)</f>
        <v>60</v>
      </c>
      <c r="K95">
        <f ca="1">IFERROR(SUMIFS(INDEX($B$5:$CW$56,MATCH(K$93,$A$5:$A$56,0),1):INDEX($B$5:$CW$56,MATCH(K$93,$A$5:$A$56,0),100),$B60:$CW60,"="&amp;"x",$B$3:$CW$3,"="&amp;"Y"),0)</f>
        <v>60</v>
      </c>
      <c r="L95">
        <f ca="1">IFERROR(SUMIFS(INDEX($B$5:$CW$56,MATCH(L$93,$A$5:$A$56,0),1):INDEX($B$5:$CW$56,MATCH(L$93,$A$5:$A$56,0),100),$B60:$CW60,"="&amp;"x",$B$3:$CW$3,"="&amp;"Y"),0)</f>
        <v>60</v>
      </c>
      <c r="M95">
        <f ca="1">IFERROR(SUMIFS(INDEX($B$5:$CW$56,MATCH(M$93,$A$5:$A$56,0),1):INDEX($B$5:$CW$56,MATCH(M$93,$A$5:$A$56,0),100),$B60:$CW60,"="&amp;"x",$B$3:$CW$3,"="&amp;"Y"),0)</f>
        <v>60</v>
      </c>
      <c r="N95">
        <f ca="1">IFERROR(SUMIFS(INDEX($B$5:$CW$56,MATCH(N$93,$A$5:$A$56,0),1):INDEX($B$5:$CW$56,MATCH(N$93,$A$5:$A$56,0),100),$B60:$CW60,"="&amp;"x",$B$3:$CW$3,"="&amp;"Y"),0)</f>
        <v>60</v>
      </c>
      <c r="O95">
        <f ca="1">IFERROR(SUMIFS(INDEX($B$5:$CW$56,MATCH(O$93,$A$5:$A$56,0),1):INDEX($B$5:$CW$56,MATCH(O$93,$A$5:$A$56,0),100),$B60:$CW60,"="&amp;"x",$B$3:$CW$3,"="&amp;"Y"),0)</f>
        <v>60</v>
      </c>
      <c r="P95">
        <f ca="1">IFERROR(SUMIFS(INDEX($B$5:$CW$56,MATCH(P$93,$A$5:$A$56,0),1):INDEX($B$5:$CW$56,MATCH(P$93,$A$5:$A$56,0),100),$B60:$CW60,"="&amp;"x",$B$3:$CW$3,"="&amp;"Y"),0)</f>
        <v>60</v>
      </c>
      <c r="Q95">
        <f ca="1">IFERROR(SUMIFS(INDEX($B$5:$CW$56,MATCH(Q$93,$A$5:$A$56,0),1):INDEX($B$5:$CW$56,MATCH(Q$93,$A$5:$A$56,0),100),$B60:$CW60,"="&amp;"x",$B$3:$CW$3,"="&amp;"Y"),0)</f>
        <v>60</v>
      </c>
      <c r="R95">
        <f ca="1">IFERROR(SUMIFS(INDEX($B$5:$CW$56,MATCH(R$93,$A$5:$A$56,0),1):INDEX($B$5:$CW$56,MATCH(R$93,$A$5:$A$56,0),100),$B60:$CW60,"="&amp;"x",$B$3:$CW$3,"="&amp;"Y"),0)</f>
        <v>60</v>
      </c>
      <c r="S95">
        <f ca="1">IFERROR(SUMIFS(INDEX($B$5:$CW$56,MATCH(S$93,$A$5:$A$56,0),1):INDEX($B$5:$CW$56,MATCH(S$93,$A$5:$A$56,0),100),$B60:$CW60,"="&amp;"x",$B$3:$CW$3,"="&amp;"Y"),0)</f>
        <v>60</v>
      </c>
      <c r="T95">
        <f ca="1">IFERROR(SUMIFS(INDEX($B$5:$CW$56,MATCH(T$93,$A$5:$A$56,0),1):INDEX($B$5:$CW$56,MATCH(T$93,$A$5:$A$56,0),100),$B60:$CW60,"="&amp;"x",$B$3:$CW$3,"="&amp;"Y"),0)</f>
        <v>60</v>
      </c>
      <c r="U95">
        <f ca="1">IFERROR(SUMIFS(INDEX($B$5:$CW$56,MATCH(U$93,$A$5:$A$56,0),1):INDEX($B$5:$CW$56,MATCH(U$93,$A$5:$A$56,0),100),$B60:$CW60,"="&amp;"x",$B$3:$CW$3,"="&amp;"Y"),0)</f>
        <v>60</v>
      </c>
      <c r="V95">
        <f ca="1">IFERROR(SUMIFS(INDEX($B$5:$CW$56,MATCH(V$93,$A$5:$A$56,0),1):INDEX($B$5:$CW$56,MATCH(V$93,$A$5:$A$56,0),100),$B60:$CW60,"="&amp;"x",$B$3:$CW$3,"="&amp;"Y"),0)</f>
        <v>60</v>
      </c>
      <c r="W95">
        <f ca="1">IFERROR(SUMIFS(INDEX($B$5:$CW$56,MATCH(W$93,$A$5:$A$56,0),1):INDEX($B$5:$CW$56,MATCH(W$93,$A$5:$A$56,0),100),$B60:$CW60,"="&amp;"x",$B$3:$CW$3,"="&amp;"Y"),0)</f>
        <v>60</v>
      </c>
      <c r="X95">
        <f ca="1">IFERROR(SUMIFS(INDEX($B$5:$CW$56,MATCH(X$93,$A$5:$A$56,0),1):INDEX($B$5:$CW$56,MATCH(X$93,$A$5:$A$56,0),100),$B60:$CW60,"="&amp;"x",$B$3:$CW$3,"="&amp;"Y"),0)</f>
        <v>60</v>
      </c>
      <c r="Y95">
        <f ca="1">IFERROR(SUMIFS(INDEX($B$5:$CW$56,MATCH(Y$93,$A$5:$A$56,0),1):INDEX($B$5:$CW$56,MATCH(Y$93,$A$5:$A$56,0),100),$B60:$CW60,"="&amp;"x",$B$3:$CW$3,"="&amp;"Y"),0)</f>
        <v>60</v>
      </c>
      <c r="Z95">
        <f ca="1">IFERROR(SUMIFS(INDEX($B$5:$CW$56,MATCH(Z$93,$A$5:$A$56,0),1):INDEX($B$5:$CW$56,MATCH(Z$93,$A$5:$A$56,0),100),$B60:$CW60,"="&amp;"x",$B$3:$CW$3,"="&amp;"Y"),0)</f>
        <v>60</v>
      </c>
      <c r="AA95">
        <f ca="1">IFERROR(SUMIFS(INDEX($B$5:$CW$56,MATCH(AA$93,$A$5:$A$56,0),1):INDEX($B$5:$CW$56,MATCH(AA$93,$A$5:$A$56,0),100),$B60:$CW60,"="&amp;"x",$B$3:$CW$3,"="&amp;"Y"),0)</f>
        <v>60</v>
      </c>
      <c r="AB95">
        <f ca="1">IFERROR(SUMIFS(INDEX($B$5:$CW$56,MATCH(AB$93,$A$5:$A$56,0),1):INDEX($B$5:$CW$56,MATCH(AB$93,$A$5:$A$56,0),100),$B60:$CW60,"="&amp;"x",$B$3:$CW$3,"="&amp;"Y"),0)</f>
        <v>60</v>
      </c>
      <c r="AC95">
        <f ca="1">IFERROR(SUMIFS(INDEX($B$5:$CW$56,MATCH(AC$93,$A$5:$A$56,0),1):INDEX($B$5:$CW$56,MATCH(AC$93,$A$5:$A$56,0),100),$B60:$CW60,"="&amp;"x",$B$3:$CW$3,"="&amp;"Y"),0)</f>
        <v>60</v>
      </c>
      <c r="AD95">
        <f ca="1">IFERROR(SUMIFS(INDEX($B$5:$CW$56,MATCH(AD$93,$A$5:$A$56,0),1):INDEX($B$5:$CW$56,MATCH(AD$93,$A$5:$A$56,0),100),$B60:$CW60,"="&amp;"x",$B$3:$CW$3,"="&amp;"Y"),0)</f>
        <v>60</v>
      </c>
      <c r="AE95">
        <f ca="1">IFERROR(SUMIFS(INDEX($B$5:$CW$56,MATCH(AE$93,$A$5:$A$56,0),1):INDEX($B$5:$CW$56,MATCH(AE$93,$A$5:$A$56,0),100),$B60:$CW60,"="&amp;"x",$B$3:$CW$3,"="&amp;"Y"),0)</f>
        <v>60</v>
      </c>
      <c r="AF95">
        <f ca="1">IFERROR(SUMIFS(INDEX($B$5:$CW$56,MATCH(AF$93,$A$5:$A$56,0),1):INDEX($B$5:$CW$56,MATCH(AF$93,$A$5:$A$56,0),100),$B60:$CW60,"="&amp;"x",$B$3:$CW$3,"="&amp;"Y"),0)</f>
        <v>60</v>
      </c>
      <c r="AG95">
        <f ca="1">IFERROR(SUMIFS(INDEX($B$5:$CW$56,MATCH(AG$93,$A$5:$A$56,0),1):INDEX($B$5:$CW$56,MATCH(AG$93,$A$5:$A$56,0),100),$B60:$CW60,"="&amp;"x",$B$3:$CW$3,"="&amp;"Y"),0)</f>
        <v>60</v>
      </c>
      <c r="AH95">
        <f ca="1">IFERROR(SUMIFS(INDEX($B$5:$CW$56,MATCH(AH$93,$A$5:$A$56,0),1):INDEX($B$5:$CW$56,MATCH(AH$93,$A$5:$A$56,0),100),$B60:$CW60,"="&amp;"x",$B$3:$CW$3,"="&amp;"Y"),0)</f>
        <v>60</v>
      </c>
      <c r="AI95">
        <f ca="1">IFERROR(SUMIFS(INDEX($B$5:$CW$56,MATCH(AI$93,$A$5:$A$56,0),1):INDEX($B$5:$CW$56,MATCH(AI$93,$A$5:$A$56,0),100),$B60:$CW60,"="&amp;"x",$B$3:$CW$3,"="&amp;"Y"),0)</f>
        <v>60</v>
      </c>
      <c r="AJ95">
        <f ca="1">IFERROR(SUMIFS(INDEX($B$5:$CW$56,MATCH(AJ$93,$A$5:$A$56,0),1):INDEX($B$5:$CW$56,MATCH(AJ$93,$A$5:$A$56,0),100),$B60:$CW60,"="&amp;"x",$B$3:$CW$3,"="&amp;"Y"),0)</f>
        <v>60</v>
      </c>
      <c r="AK95">
        <f ca="1">IFERROR(SUMIFS(INDEX($B$5:$CW$56,MATCH(AK$93,$A$5:$A$56,0),1):INDEX($B$5:$CW$56,MATCH(AK$93,$A$5:$A$56,0),100),$B60:$CW60,"="&amp;"x",$B$3:$CW$3,"="&amp;"Y"),0)</f>
        <v>60</v>
      </c>
      <c r="AL95">
        <f ca="1">IFERROR(SUMIFS(INDEX($B$5:$CW$56,MATCH(AL$93,$A$5:$A$56,0),1):INDEX($B$5:$CW$56,MATCH(AL$93,$A$5:$A$56,0),100),$B60:$CW60,"="&amp;"x",$B$3:$CW$3,"="&amp;"Y"),0)</f>
        <v>60</v>
      </c>
      <c r="AM95">
        <f ca="1">IFERROR(SUMIFS(INDEX($B$5:$CW$56,MATCH(AM$93,$A$5:$A$56,0),1):INDEX($B$5:$CW$56,MATCH(AM$93,$A$5:$A$56,0),100),$B60:$CW60,"="&amp;"x",$B$3:$CW$3,"="&amp;"Y"),0)</f>
        <v>60</v>
      </c>
      <c r="AN95">
        <f ca="1">IFERROR(SUMIFS(INDEX($B$5:$CW$56,MATCH(AN$93,$A$5:$A$56,0),1):INDEX($B$5:$CW$56,MATCH(AN$93,$A$5:$A$56,0),100),$B60:$CW60,"="&amp;"x",$B$3:$CW$3,"="&amp;"Y"),0)</f>
        <v>60</v>
      </c>
      <c r="AO95">
        <f ca="1">IFERROR(SUMIFS(INDEX($B$5:$CW$56,MATCH(AO$93,$A$5:$A$56,0),1):INDEX($B$5:$CW$56,MATCH(AO$93,$A$5:$A$56,0),100),$B60:$CW60,"="&amp;"x",$B$3:$CW$3,"="&amp;"Y"),0)</f>
        <v>60</v>
      </c>
      <c r="AP95">
        <f ca="1">IFERROR(SUMIFS(INDEX($B$5:$CW$56,MATCH(AP$93,$A$5:$A$56,0),1):INDEX($B$5:$CW$56,MATCH(AP$93,$A$5:$A$56,0),100),$B60:$CW60,"="&amp;"x",$B$3:$CW$3,"="&amp;"Y"),0)</f>
        <v>60</v>
      </c>
      <c r="AQ95">
        <f ca="1">IFERROR(SUMIFS(INDEX($B$5:$CW$56,MATCH(AQ$93,$A$5:$A$56,0),1):INDEX($B$5:$CW$56,MATCH(AQ$93,$A$5:$A$56,0),100),$B60:$CW60,"="&amp;"x",$B$3:$CW$3,"="&amp;"Y"),0)</f>
        <v>60</v>
      </c>
      <c r="AR95">
        <f ca="1">IFERROR(SUMIFS(INDEX($B$5:$CW$56,MATCH(AR$93,$A$5:$A$56,0),1):INDEX($B$5:$CW$56,MATCH(AR$93,$A$5:$A$56,0),100),$B60:$CW60,"="&amp;"x",$B$3:$CW$3,"="&amp;"Y"),0)</f>
        <v>60</v>
      </c>
      <c r="AS95">
        <f ca="1">IFERROR(SUMIFS(INDEX($B$5:$CW$56,MATCH(AS$93,$A$5:$A$56,0),1):INDEX($B$5:$CW$56,MATCH(AS$93,$A$5:$A$56,0),100),$B60:$CW60,"="&amp;"x",$B$3:$CW$3,"="&amp;"Y"),0)</f>
        <v>60</v>
      </c>
      <c r="AT95">
        <f ca="1">IFERROR(SUMIFS(INDEX($B$5:$CW$56,MATCH(AT$93,$A$5:$A$56,0),1):INDEX($B$5:$CW$56,MATCH(AT$93,$A$5:$A$56,0),100),$B60:$CW60,"="&amp;"x",$B$3:$CW$3,"="&amp;"Y"),0)</f>
        <v>60</v>
      </c>
      <c r="AU95">
        <f ca="1">IFERROR(SUMIFS(INDEX($B$5:$CW$56,MATCH(AU$93,$A$5:$A$56,0),1):INDEX($B$5:$CW$56,MATCH(AU$93,$A$5:$A$56,0),100),$B60:$CW60,"="&amp;"x",$B$3:$CW$3,"="&amp;"Y"),0)</f>
        <v>60</v>
      </c>
      <c r="AV95">
        <f ca="1">IFERROR(SUMIFS(INDEX($B$5:$CW$56,MATCH(AV$93,$A$5:$A$56,0),1):INDEX($B$5:$CW$56,MATCH(AV$93,$A$5:$A$56,0),100),$B60:$CW60,"="&amp;"x",$B$3:$CW$3,"="&amp;"Y"),0)</f>
        <v>60</v>
      </c>
      <c r="AW95">
        <f ca="1">IFERROR(SUMIFS(INDEX($B$5:$CW$56,MATCH(AW$93,$A$5:$A$56,0),1):INDEX($B$5:$CW$56,MATCH(AW$93,$A$5:$A$56,0),100),$B60:$CW60,"="&amp;"x",$B$3:$CW$3,"="&amp;"Y"),0)</f>
        <v>60</v>
      </c>
      <c r="AX95">
        <f ca="1">IFERROR(SUMIFS(INDEX($B$5:$CW$56,MATCH(AX$93,$A$5:$A$56,0),1):INDEX($B$5:$CW$56,MATCH(AX$93,$A$5:$A$56,0),100),$B60:$CW60,"="&amp;"x",$B$3:$CW$3,"="&amp;"Y"),0)</f>
        <v>60</v>
      </c>
      <c r="AY95">
        <f ca="1">IFERROR(SUMIFS(INDEX($B$5:$CW$56,MATCH(AY$93,$A$5:$A$56,0),1):INDEX($B$5:$CW$56,MATCH(AY$93,$A$5:$A$56,0),100),$B60:$CW60,"="&amp;"x",$B$3:$CW$3,"="&amp;"Y"),0)</f>
        <v>60</v>
      </c>
      <c r="AZ95">
        <f ca="1">IFERROR(SUMIFS(INDEX($B$5:$CW$56,MATCH(AZ$93,$A$5:$A$56,0),1):INDEX($B$5:$CW$56,MATCH(AZ$93,$A$5:$A$56,0),100),$B60:$CW60,"="&amp;"x",$B$3:$CW$3,"="&amp;"Y"),0)</f>
        <v>60</v>
      </c>
      <c r="BA95">
        <f ca="1">IFERROR(SUMIFS(INDEX($B$5:$CW$56,MATCH(BA$93,$A$5:$A$56,0),1):INDEX($B$5:$CW$56,MATCH(BA$93,$A$5:$A$56,0),100),$B60:$CW60,"="&amp;"x",$B$3:$CW$3,"="&amp;"Y"),0)</f>
        <v>60</v>
      </c>
      <c r="BC95">
        <f t="shared" ref="BC95:BC109" ca="1" si="4">AVERAGE(B95:BA95)</f>
        <v>60</v>
      </c>
    </row>
    <row r="96" spans="1:55" x14ac:dyDescent="0.35">
      <c r="A96" s="2" t="str" cm="1">
        <f t="array" ref="A96">INDEX('Data Validation (Hide)'!$B$2:$B$16,ROW(A3),1)</f>
        <v>8 Group Session</v>
      </c>
      <c r="B96">
        <f ca="1">IFERROR(SUMIFS(INDEX($B$5:$CW$56,MATCH(B$93,$A$5:$A$56,0),1):INDEX($B$5:$CW$56,MATCH(B$93,$A$5:$A$56,0),100),$B61:$CW61,"="&amp;"x",$B$3:$CW$3,"="&amp;"Y"),0)</f>
        <v>60</v>
      </c>
      <c r="C96">
        <f ca="1">IFERROR(SUMIFS(INDEX($B$5:$CW$56,MATCH(C$93,$A$5:$A$56,0),1):INDEX($B$5:$CW$56,MATCH(C$93,$A$5:$A$56,0),100),$B61:$CW61,"="&amp;"x",$B$3:$CW$3,"="&amp;"Y"),0)</f>
        <v>60</v>
      </c>
      <c r="D96">
        <f ca="1">IFERROR(SUMIFS(INDEX($B$5:$CW$56,MATCH(D$93,$A$5:$A$56,0),1):INDEX($B$5:$CW$56,MATCH(D$93,$A$5:$A$56,0),100),$B61:$CW61,"="&amp;"x",$B$3:$CW$3,"="&amp;"Y"),0)</f>
        <v>60</v>
      </c>
      <c r="E96">
        <f ca="1">IFERROR(SUMIFS(INDEX($B$5:$CW$56,MATCH(E$93,$A$5:$A$56,0),1):INDEX($B$5:$CW$56,MATCH(E$93,$A$5:$A$56,0),100),$B61:$CW61,"="&amp;"x",$B$3:$CW$3,"="&amp;"Y"),0)</f>
        <v>60</v>
      </c>
      <c r="F96">
        <f ca="1">IFERROR(SUMIFS(INDEX($B$5:$CW$56,MATCH(F$93,$A$5:$A$56,0),1):INDEX($B$5:$CW$56,MATCH(F$93,$A$5:$A$56,0),100),$B61:$CW61,"="&amp;"x",$B$3:$CW$3,"="&amp;"Y"),0)</f>
        <v>60</v>
      </c>
      <c r="G96">
        <f ca="1">IFERROR(SUMIFS(INDEX($B$5:$CW$56,MATCH(G$93,$A$5:$A$56,0),1):INDEX($B$5:$CW$56,MATCH(G$93,$A$5:$A$56,0),100),$B61:$CW61,"="&amp;"x",$B$3:$CW$3,"="&amp;"Y"),0)</f>
        <v>60</v>
      </c>
      <c r="H96">
        <f ca="1">IFERROR(SUMIFS(INDEX($B$5:$CW$56,MATCH(H$93,$A$5:$A$56,0),1):INDEX($B$5:$CW$56,MATCH(H$93,$A$5:$A$56,0),100),$B61:$CW61,"="&amp;"x",$B$3:$CW$3,"="&amp;"Y"),0)</f>
        <v>60</v>
      </c>
      <c r="I96">
        <f ca="1">IFERROR(SUMIFS(INDEX($B$5:$CW$56,MATCH(I$93,$A$5:$A$56,0),1):INDEX($B$5:$CW$56,MATCH(I$93,$A$5:$A$56,0),100),$B61:$CW61,"="&amp;"x",$B$3:$CW$3,"="&amp;"Y"),0)</f>
        <v>60</v>
      </c>
      <c r="J96">
        <f ca="1">IFERROR(SUMIFS(INDEX($B$5:$CW$56,MATCH(J$93,$A$5:$A$56,0),1):INDEX($B$5:$CW$56,MATCH(J$93,$A$5:$A$56,0),100),$B61:$CW61,"="&amp;"x",$B$3:$CW$3,"="&amp;"Y"),0)</f>
        <v>60</v>
      </c>
      <c r="K96">
        <f ca="1">IFERROR(SUMIFS(INDEX($B$5:$CW$56,MATCH(K$93,$A$5:$A$56,0),1):INDEX($B$5:$CW$56,MATCH(K$93,$A$5:$A$56,0),100),$B61:$CW61,"="&amp;"x",$B$3:$CW$3,"="&amp;"Y"),0)</f>
        <v>60</v>
      </c>
      <c r="L96">
        <f ca="1">IFERROR(SUMIFS(INDEX($B$5:$CW$56,MATCH(L$93,$A$5:$A$56,0),1):INDEX($B$5:$CW$56,MATCH(L$93,$A$5:$A$56,0),100),$B61:$CW61,"="&amp;"x",$B$3:$CW$3,"="&amp;"Y"),0)</f>
        <v>60</v>
      </c>
      <c r="M96">
        <f ca="1">IFERROR(SUMIFS(INDEX($B$5:$CW$56,MATCH(M$93,$A$5:$A$56,0),1):INDEX($B$5:$CW$56,MATCH(M$93,$A$5:$A$56,0),100),$B61:$CW61,"="&amp;"x",$B$3:$CW$3,"="&amp;"Y"),0)</f>
        <v>60</v>
      </c>
      <c r="N96">
        <f ca="1">IFERROR(SUMIFS(INDEX($B$5:$CW$56,MATCH(N$93,$A$5:$A$56,0),1):INDEX($B$5:$CW$56,MATCH(N$93,$A$5:$A$56,0),100),$B61:$CW61,"="&amp;"x",$B$3:$CW$3,"="&amp;"Y"),0)</f>
        <v>60</v>
      </c>
      <c r="O96">
        <f ca="1">IFERROR(SUMIFS(INDEX($B$5:$CW$56,MATCH(O$93,$A$5:$A$56,0),1):INDEX($B$5:$CW$56,MATCH(O$93,$A$5:$A$56,0),100),$B61:$CW61,"="&amp;"x",$B$3:$CW$3,"="&amp;"Y"),0)</f>
        <v>60</v>
      </c>
      <c r="P96">
        <f ca="1">IFERROR(SUMIFS(INDEX($B$5:$CW$56,MATCH(P$93,$A$5:$A$56,0),1):INDEX($B$5:$CW$56,MATCH(P$93,$A$5:$A$56,0),100),$B61:$CW61,"="&amp;"x",$B$3:$CW$3,"="&amp;"Y"),0)</f>
        <v>60</v>
      </c>
      <c r="Q96">
        <f ca="1">IFERROR(SUMIFS(INDEX($B$5:$CW$56,MATCH(Q$93,$A$5:$A$56,0),1):INDEX($B$5:$CW$56,MATCH(Q$93,$A$5:$A$56,0),100),$B61:$CW61,"="&amp;"x",$B$3:$CW$3,"="&amp;"Y"),0)</f>
        <v>60</v>
      </c>
      <c r="R96">
        <f ca="1">IFERROR(SUMIFS(INDEX($B$5:$CW$56,MATCH(R$93,$A$5:$A$56,0),1):INDEX($B$5:$CW$56,MATCH(R$93,$A$5:$A$56,0),100),$B61:$CW61,"="&amp;"x",$B$3:$CW$3,"="&amp;"Y"),0)</f>
        <v>60</v>
      </c>
      <c r="S96">
        <f ca="1">IFERROR(SUMIFS(INDEX($B$5:$CW$56,MATCH(S$93,$A$5:$A$56,0),1):INDEX($B$5:$CW$56,MATCH(S$93,$A$5:$A$56,0),100),$B61:$CW61,"="&amp;"x",$B$3:$CW$3,"="&amp;"Y"),0)</f>
        <v>60</v>
      </c>
      <c r="T96">
        <f ca="1">IFERROR(SUMIFS(INDEX($B$5:$CW$56,MATCH(T$93,$A$5:$A$56,0),1):INDEX($B$5:$CW$56,MATCH(T$93,$A$5:$A$56,0),100),$B61:$CW61,"="&amp;"x",$B$3:$CW$3,"="&amp;"Y"),0)</f>
        <v>60</v>
      </c>
      <c r="U96">
        <f ca="1">IFERROR(SUMIFS(INDEX($B$5:$CW$56,MATCH(U$93,$A$5:$A$56,0),1):INDEX($B$5:$CW$56,MATCH(U$93,$A$5:$A$56,0),100),$B61:$CW61,"="&amp;"x",$B$3:$CW$3,"="&amp;"Y"),0)</f>
        <v>60</v>
      </c>
      <c r="V96">
        <f ca="1">IFERROR(SUMIFS(INDEX($B$5:$CW$56,MATCH(V$93,$A$5:$A$56,0),1):INDEX($B$5:$CW$56,MATCH(V$93,$A$5:$A$56,0),100),$B61:$CW61,"="&amp;"x",$B$3:$CW$3,"="&amp;"Y"),0)</f>
        <v>60</v>
      </c>
      <c r="W96">
        <f ca="1">IFERROR(SUMIFS(INDEX($B$5:$CW$56,MATCH(W$93,$A$5:$A$56,0),1):INDEX($B$5:$CW$56,MATCH(W$93,$A$5:$A$56,0),100),$B61:$CW61,"="&amp;"x",$B$3:$CW$3,"="&amp;"Y"),0)</f>
        <v>60</v>
      </c>
      <c r="X96">
        <f ca="1">IFERROR(SUMIFS(INDEX($B$5:$CW$56,MATCH(X$93,$A$5:$A$56,0),1):INDEX($B$5:$CW$56,MATCH(X$93,$A$5:$A$56,0),100),$B61:$CW61,"="&amp;"x",$B$3:$CW$3,"="&amp;"Y"),0)</f>
        <v>60</v>
      </c>
      <c r="Y96">
        <f ca="1">IFERROR(SUMIFS(INDEX($B$5:$CW$56,MATCH(Y$93,$A$5:$A$56,0),1):INDEX($B$5:$CW$56,MATCH(Y$93,$A$5:$A$56,0),100),$B61:$CW61,"="&amp;"x",$B$3:$CW$3,"="&amp;"Y"),0)</f>
        <v>60</v>
      </c>
      <c r="Z96">
        <f ca="1">IFERROR(SUMIFS(INDEX($B$5:$CW$56,MATCH(Z$93,$A$5:$A$56,0),1):INDEX($B$5:$CW$56,MATCH(Z$93,$A$5:$A$56,0),100),$B61:$CW61,"="&amp;"x",$B$3:$CW$3,"="&amp;"Y"),0)</f>
        <v>60</v>
      </c>
      <c r="AA96">
        <f ca="1">IFERROR(SUMIFS(INDEX($B$5:$CW$56,MATCH(AA$93,$A$5:$A$56,0),1):INDEX($B$5:$CW$56,MATCH(AA$93,$A$5:$A$56,0),100),$B61:$CW61,"="&amp;"x",$B$3:$CW$3,"="&amp;"Y"),0)</f>
        <v>60</v>
      </c>
      <c r="AB96">
        <f ca="1">IFERROR(SUMIFS(INDEX($B$5:$CW$56,MATCH(AB$93,$A$5:$A$56,0),1):INDEX($B$5:$CW$56,MATCH(AB$93,$A$5:$A$56,0),100),$B61:$CW61,"="&amp;"x",$B$3:$CW$3,"="&amp;"Y"),0)</f>
        <v>60</v>
      </c>
      <c r="AC96">
        <f ca="1">IFERROR(SUMIFS(INDEX($B$5:$CW$56,MATCH(AC$93,$A$5:$A$56,0),1):INDEX($B$5:$CW$56,MATCH(AC$93,$A$5:$A$56,0),100),$B61:$CW61,"="&amp;"x",$B$3:$CW$3,"="&amp;"Y"),0)</f>
        <v>60</v>
      </c>
      <c r="AD96">
        <f ca="1">IFERROR(SUMIFS(INDEX($B$5:$CW$56,MATCH(AD$93,$A$5:$A$56,0),1):INDEX($B$5:$CW$56,MATCH(AD$93,$A$5:$A$56,0),100),$B61:$CW61,"="&amp;"x",$B$3:$CW$3,"="&amp;"Y"),0)</f>
        <v>60</v>
      </c>
      <c r="AE96">
        <f ca="1">IFERROR(SUMIFS(INDEX($B$5:$CW$56,MATCH(AE$93,$A$5:$A$56,0),1):INDEX($B$5:$CW$56,MATCH(AE$93,$A$5:$A$56,0),100),$B61:$CW61,"="&amp;"x",$B$3:$CW$3,"="&amp;"Y"),0)</f>
        <v>60</v>
      </c>
      <c r="AF96">
        <f ca="1">IFERROR(SUMIFS(INDEX($B$5:$CW$56,MATCH(AF$93,$A$5:$A$56,0),1):INDEX($B$5:$CW$56,MATCH(AF$93,$A$5:$A$56,0),100),$B61:$CW61,"="&amp;"x",$B$3:$CW$3,"="&amp;"Y"),0)</f>
        <v>60</v>
      </c>
      <c r="AG96">
        <f ca="1">IFERROR(SUMIFS(INDEX($B$5:$CW$56,MATCH(AG$93,$A$5:$A$56,0),1):INDEX($B$5:$CW$56,MATCH(AG$93,$A$5:$A$56,0),100),$B61:$CW61,"="&amp;"x",$B$3:$CW$3,"="&amp;"Y"),0)</f>
        <v>60</v>
      </c>
      <c r="AH96">
        <f ca="1">IFERROR(SUMIFS(INDEX($B$5:$CW$56,MATCH(AH$93,$A$5:$A$56,0),1):INDEX($B$5:$CW$56,MATCH(AH$93,$A$5:$A$56,0),100),$B61:$CW61,"="&amp;"x",$B$3:$CW$3,"="&amp;"Y"),0)</f>
        <v>60</v>
      </c>
      <c r="AI96">
        <f ca="1">IFERROR(SUMIFS(INDEX($B$5:$CW$56,MATCH(AI$93,$A$5:$A$56,0),1):INDEX($B$5:$CW$56,MATCH(AI$93,$A$5:$A$56,0),100),$B61:$CW61,"="&amp;"x",$B$3:$CW$3,"="&amp;"Y"),0)</f>
        <v>60</v>
      </c>
      <c r="AJ96">
        <f ca="1">IFERROR(SUMIFS(INDEX($B$5:$CW$56,MATCH(AJ$93,$A$5:$A$56,0),1):INDEX($B$5:$CW$56,MATCH(AJ$93,$A$5:$A$56,0),100),$B61:$CW61,"="&amp;"x",$B$3:$CW$3,"="&amp;"Y"),0)</f>
        <v>60</v>
      </c>
      <c r="AK96">
        <f ca="1">IFERROR(SUMIFS(INDEX($B$5:$CW$56,MATCH(AK$93,$A$5:$A$56,0),1):INDEX($B$5:$CW$56,MATCH(AK$93,$A$5:$A$56,0),100),$B61:$CW61,"="&amp;"x",$B$3:$CW$3,"="&amp;"Y"),0)</f>
        <v>60</v>
      </c>
      <c r="AL96">
        <f ca="1">IFERROR(SUMIFS(INDEX($B$5:$CW$56,MATCH(AL$93,$A$5:$A$56,0),1):INDEX($B$5:$CW$56,MATCH(AL$93,$A$5:$A$56,0),100),$B61:$CW61,"="&amp;"x",$B$3:$CW$3,"="&amp;"Y"),0)</f>
        <v>60</v>
      </c>
      <c r="AM96">
        <f ca="1">IFERROR(SUMIFS(INDEX($B$5:$CW$56,MATCH(AM$93,$A$5:$A$56,0),1):INDEX($B$5:$CW$56,MATCH(AM$93,$A$5:$A$56,0),100),$B61:$CW61,"="&amp;"x",$B$3:$CW$3,"="&amp;"Y"),0)</f>
        <v>60</v>
      </c>
      <c r="AN96">
        <f ca="1">IFERROR(SUMIFS(INDEX($B$5:$CW$56,MATCH(AN$93,$A$5:$A$56,0),1):INDEX($B$5:$CW$56,MATCH(AN$93,$A$5:$A$56,0),100),$B61:$CW61,"="&amp;"x",$B$3:$CW$3,"="&amp;"Y"),0)</f>
        <v>60</v>
      </c>
      <c r="AO96">
        <f ca="1">IFERROR(SUMIFS(INDEX($B$5:$CW$56,MATCH(AO$93,$A$5:$A$56,0),1):INDEX($B$5:$CW$56,MATCH(AO$93,$A$5:$A$56,0),100),$B61:$CW61,"="&amp;"x",$B$3:$CW$3,"="&amp;"Y"),0)</f>
        <v>60</v>
      </c>
      <c r="AP96">
        <f ca="1">IFERROR(SUMIFS(INDEX($B$5:$CW$56,MATCH(AP$93,$A$5:$A$56,0),1):INDEX($B$5:$CW$56,MATCH(AP$93,$A$5:$A$56,0),100),$B61:$CW61,"="&amp;"x",$B$3:$CW$3,"="&amp;"Y"),0)</f>
        <v>60</v>
      </c>
      <c r="AQ96">
        <f ca="1">IFERROR(SUMIFS(INDEX($B$5:$CW$56,MATCH(AQ$93,$A$5:$A$56,0),1):INDEX($B$5:$CW$56,MATCH(AQ$93,$A$5:$A$56,0),100),$B61:$CW61,"="&amp;"x",$B$3:$CW$3,"="&amp;"Y"),0)</f>
        <v>60</v>
      </c>
      <c r="AR96">
        <f ca="1">IFERROR(SUMIFS(INDEX($B$5:$CW$56,MATCH(AR$93,$A$5:$A$56,0),1):INDEX($B$5:$CW$56,MATCH(AR$93,$A$5:$A$56,0),100),$B61:$CW61,"="&amp;"x",$B$3:$CW$3,"="&amp;"Y"),0)</f>
        <v>60</v>
      </c>
      <c r="AS96">
        <f ca="1">IFERROR(SUMIFS(INDEX($B$5:$CW$56,MATCH(AS$93,$A$5:$A$56,0),1):INDEX($B$5:$CW$56,MATCH(AS$93,$A$5:$A$56,0),100),$B61:$CW61,"="&amp;"x",$B$3:$CW$3,"="&amp;"Y"),0)</f>
        <v>60</v>
      </c>
      <c r="AT96">
        <f ca="1">IFERROR(SUMIFS(INDEX($B$5:$CW$56,MATCH(AT$93,$A$5:$A$56,0),1):INDEX($B$5:$CW$56,MATCH(AT$93,$A$5:$A$56,0),100),$B61:$CW61,"="&amp;"x",$B$3:$CW$3,"="&amp;"Y"),0)</f>
        <v>60</v>
      </c>
      <c r="AU96">
        <f ca="1">IFERROR(SUMIFS(INDEX($B$5:$CW$56,MATCH(AU$93,$A$5:$A$56,0),1):INDEX($B$5:$CW$56,MATCH(AU$93,$A$5:$A$56,0),100),$B61:$CW61,"="&amp;"x",$B$3:$CW$3,"="&amp;"Y"),0)</f>
        <v>60</v>
      </c>
      <c r="AV96">
        <f ca="1">IFERROR(SUMIFS(INDEX($B$5:$CW$56,MATCH(AV$93,$A$5:$A$56,0),1):INDEX($B$5:$CW$56,MATCH(AV$93,$A$5:$A$56,0),100),$B61:$CW61,"="&amp;"x",$B$3:$CW$3,"="&amp;"Y"),0)</f>
        <v>60</v>
      </c>
      <c r="AW96">
        <f ca="1">IFERROR(SUMIFS(INDEX($B$5:$CW$56,MATCH(AW$93,$A$5:$A$56,0),1):INDEX($B$5:$CW$56,MATCH(AW$93,$A$5:$A$56,0),100),$B61:$CW61,"="&amp;"x",$B$3:$CW$3,"="&amp;"Y"),0)</f>
        <v>60</v>
      </c>
      <c r="AX96">
        <f ca="1">IFERROR(SUMIFS(INDEX($B$5:$CW$56,MATCH(AX$93,$A$5:$A$56,0),1):INDEX($B$5:$CW$56,MATCH(AX$93,$A$5:$A$56,0),100),$B61:$CW61,"="&amp;"x",$B$3:$CW$3,"="&amp;"Y"),0)</f>
        <v>60</v>
      </c>
      <c r="AY96">
        <f ca="1">IFERROR(SUMIFS(INDEX($B$5:$CW$56,MATCH(AY$93,$A$5:$A$56,0),1):INDEX($B$5:$CW$56,MATCH(AY$93,$A$5:$A$56,0),100),$B61:$CW61,"="&amp;"x",$B$3:$CW$3,"="&amp;"Y"),0)</f>
        <v>60</v>
      </c>
      <c r="AZ96">
        <f ca="1">IFERROR(SUMIFS(INDEX($B$5:$CW$56,MATCH(AZ$93,$A$5:$A$56,0),1):INDEX($B$5:$CW$56,MATCH(AZ$93,$A$5:$A$56,0),100),$B61:$CW61,"="&amp;"x",$B$3:$CW$3,"="&amp;"Y"),0)</f>
        <v>60</v>
      </c>
      <c r="BA96">
        <f ca="1">IFERROR(SUMIFS(INDEX($B$5:$CW$56,MATCH(BA$93,$A$5:$A$56,0),1):INDEX($B$5:$CW$56,MATCH(BA$93,$A$5:$A$56,0),100),$B61:$CW61,"="&amp;"x",$B$3:$CW$3,"="&amp;"Y"),0)</f>
        <v>60</v>
      </c>
      <c r="BC96">
        <f t="shared" ca="1" si="4"/>
        <v>60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180</v>
      </c>
      <c r="C109">
        <f t="shared" ref="C109:BA109" ca="1" si="5">SUM(C94:C108)</f>
        <v>180</v>
      </c>
      <c r="D109">
        <f t="shared" ca="1" si="5"/>
        <v>180</v>
      </c>
      <c r="E109">
        <f t="shared" ca="1" si="5"/>
        <v>180</v>
      </c>
      <c r="F109">
        <f t="shared" ca="1" si="5"/>
        <v>180</v>
      </c>
      <c r="G109">
        <f t="shared" ca="1" si="5"/>
        <v>180</v>
      </c>
      <c r="H109">
        <f t="shared" ca="1" si="5"/>
        <v>180</v>
      </c>
      <c r="I109">
        <f t="shared" ca="1" si="5"/>
        <v>180</v>
      </c>
      <c r="J109">
        <f t="shared" ca="1" si="5"/>
        <v>180</v>
      </c>
      <c r="K109">
        <f t="shared" ca="1" si="5"/>
        <v>180</v>
      </c>
      <c r="L109">
        <f t="shared" ca="1" si="5"/>
        <v>180</v>
      </c>
      <c r="M109">
        <f t="shared" ca="1" si="5"/>
        <v>180</v>
      </c>
      <c r="N109">
        <f t="shared" ca="1" si="5"/>
        <v>180</v>
      </c>
      <c r="O109">
        <f t="shared" ca="1" si="5"/>
        <v>180</v>
      </c>
      <c r="P109">
        <f t="shared" ca="1" si="5"/>
        <v>180</v>
      </c>
      <c r="Q109">
        <f t="shared" ca="1" si="5"/>
        <v>180</v>
      </c>
      <c r="R109">
        <f t="shared" ca="1" si="5"/>
        <v>180</v>
      </c>
      <c r="S109">
        <f t="shared" ca="1" si="5"/>
        <v>180</v>
      </c>
      <c r="T109">
        <f t="shared" ca="1" si="5"/>
        <v>180</v>
      </c>
      <c r="U109">
        <f t="shared" ca="1" si="5"/>
        <v>180</v>
      </c>
      <c r="V109">
        <f t="shared" ca="1" si="5"/>
        <v>180</v>
      </c>
      <c r="W109">
        <f t="shared" ca="1" si="5"/>
        <v>180</v>
      </c>
      <c r="X109">
        <f t="shared" ca="1" si="5"/>
        <v>180</v>
      </c>
      <c r="Y109">
        <f t="shared" ca="1" si="5"/>
        <v>180</v>
      </c>
      <c r="Z109">
        <f t="shared" ca="1" si="5"/>
        <v>180</v>
      </c>
      <c r="AA109">
        <f t="shared" ca="1" si="5"/>
        <v>180</v>
      </c>
      <c r="AB109">
        <f t="shared" ca="1" si="5"/>
        <v>180</v>
      </c>
      <c r="AC109">
        <f t="shared" ca="1" si="5"/>
        <v>180</v>
      </c>
      <c r="AD109">
        <f t="shared" ca="1" si="5"/>
        <v>180</v>
      </c>
      <c r="AE109">
        <f t="shared" ca="1" si="5"/>
        <v>180</v>
      </c>
      <c r="AF109">
        <f t="shared" ca="1" si="5"/>
        <v>180</v>
      </c>
      <c r="AG109">
        <f t="shared" ca="1" si="5"/>
        <v>180</v>
      </c>
      <c r="AH109">
        <f t="shared" ca="1" si="5"/>
        <v>180</v>
      </c>
      <c r="AI109">
        <f t="shared" ca="1" si="5"/>
        <v>180</v>
      </c>
      <c r="AJ109">
        <f t="shared" ca="1" si="5"/>
        <v>180</v>
      </c>
      <c r="AK109">
        <f t="shared" ca="1" si="5"/>
        <v>180</v>
      </c>
      <c r="AL109">
        <f t="shared" ca="1" si="5"/>
        <v>180</v>
      </c>
      <c r="AM109">
        <f t="shared" ca="1" si="5"/>
        <v>180</v>
      </c>
      <c r="AN109">
        <f t="shared" ca="1" si="5"/>
        <v>180</v>
      </c>
      <c r="AO109">
        <f t="shared" ca="1" si="5"/>
        <v>180</v>
      </c>
      <c r="AP109">
        <f t="shared" ca="1" si="5"/>
        <v>180</v>
      </c>
      <c r="AQ109">
        <f t="shared" ca="1" si="5"/>
        <v>180</v>
      </c>
      <c r="AR109">
        <f t="shared" ca="1" si="5"/>
        <v>180</v>
      </c>
      <c r="AS109">
        <f t="shared" ca="1" si="5"/>
        <v>180</v>
      </c>
      <c r="AT109">
        <f t="shared" ca="1" si="5"/>
        <v>180</v>
      </c>
      <c r="AU109">
        <f t="shared" ca="1" si="5"/>
        <v>180</v>
      </c>
      <c r="AV109">
        <f t="shared" ca="1" si="5"/>
        <v>180</v>
      </c>
      <c r="AW109">
        <f t="shared" ca="1" si="5"/>
        <v>180</v>
      </c>
      <c r="AX109">
        <f t="shared" ca="1" si="5"/>
        <v>180</v>
      </c>
      <c r="AY109">
        <f t="shared" ca="1" si="5"/>
        <v>180</v>
      </c>
      <c r="AZ109">
        <f t="shared" ca="1" si="5"/>
        <v>180</v>
      </c>
      <c r="BA109">
        <f t="shared" ca="1" si="5"/>
        <v>180</v>
      </c>
      <c r="BC109">
        <f t="shared" ca="1" si="4"/>
        <v>180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60</v>
      </c>
      <c r="C112">
        <f t="shared" ca="1" si="6"/>
        <v>60</v>
      </c>
      <c r="D112">
        <f t="shared" ca="1" si="6"/>
        <v>60</v>
      </c>
      <c r="E112">
        <f t="shared" ca="1" si="6"/>
        <v>60</v>
      </c>
      <c r="F112">
        <f t="shared" ca="1" si="6"/>
        <v>60</v>
      </c>
      <c r="G112">
        <f t="shared" ca="1" si="6"/>
        <v>60</v>
      </c>
      <c r="H112">
        <f t="shared" ca="1" si="6"/>
        <v>60</v>
      </c>
      <c r="I112">
        <f t="shared" ca="1" si="6"/>
        <v>60</v>
      </c>
      <c r="J112">
        <f t="shared" ca="1" si="6"/>
        <v>60</v>
      </c>
      <c r="K112">
        <f t="shared" ca="1" si="6"/>
        <v>60</v>
      </c>
      <c r="L112">
        <f t="shared" ca="1" si="6"/>
        <v>60</v>
      </c>
      <c r="M112">
        <f t="shared" ca="1" si="6"/>
        <v>60</v>
      </c>
      <c r="N112">
        <f t="shared" ca="1" si="6"/>
        <v>60</v>
      </c>
      <c r="O112">
        <f t="shared" ca="1" si="6"/>
        <v>60</v>
      </c>
      <c r="P112">
        <f t="shared" ca="1" si="6"/>
        <v>60</v>
      </c>
      <c r="Q112">
        <f t="shared" ca="1" si="6"/>
        <v>60</v>
      </c>
      <c r="R112">
        <f t="shared" ca="1" si="6"/>
        <v>60</v>
      </c>
      <c r="S112">
        <f t="shared" ca="1" si="6"/>
        <v>60</v>
      </c>
      <c r="T112">
        <f t="shared" ca="1" si="6"/>
        <v>60</v>
      </c>
      <c r="U112">
        <f t="shared" ca="1" si="6"/>
        <v>60</v>
      </c>
      <c r="V112">
        <f t="shared" ca="1" si="6"/>
        <v>60</v>
      </c>
      <c r="W112">
        <f t="shared" ca="1" si="6"/>
        <v>60</v>
      </c>
      <c r="X112">
        <f t="shared" ca="1" si="6"/>
        <v>60</v>
      </c>
      <c r="Y112">
        <f t="shared" ca="1" si="6"/>
        <v>60</v>
      </c>
      <c r="Z112">
        <f t="shared" ca="1" si="6"/>
        <v>60</v>
      </c>
      <c r="AA112">
        <f t="shared" ca="1" si="6"/>
        <v>60</v>
      </c>
      <c r="AB112">
        <f t="shared" ca="1" si="6"/>
        <v>60</v>
      </c>
      <c r="AC112">
        <f t="shared" ca="1" si="6"/>
        <v>60</v>
      </c>
      <c r="AD112">
        <f t="shared" ca="1" si="6"/>
        <v>60</v>
      </c>
      <c r="AE112">
        <f t="shared" ca="1" si="6"/>
        <v>60</v>
      </c>
      <c r="AF112">
        <f t="shared" ca="1" si="6"/>
        <v>60</v>
      </c>
      <c r="AG112">
        <f t="shared" ca="1" si="6"/>
        <v>60</v>
      </c>
      <c r="AH112">
        <f t="shared" ref="AH112:BA112" ca="1" si="7">SUM(AH76,AH94)</f>
        <v>60</v>
      </c>
      <c r="AI112">
        <f t="shared" ca="1" si="7"/>
        <v>60</v>
      </c>
      <c r="AJ112">
        <f t="shared" ca="1" si="7"/>
        <v>60</v>
      </c>
      <c r="AK112">
        <f t="shared" ca="1" si="7"/>
        <v>60</v>
      </c>
      <c r="AL112">
        <f t="shared" ca="1" si="7"/>
        <v>60</v>
      </c>
      <c r="AM112">
        <f t="shared" ca="1" si="7"/>
        <v>60</v>
      </c>
      <c r="AN112">
        <f t="shared" ca="1" si="7"/>
        <v>60</v>
      </c>
      <c r="AO112">
        <f t="shared" ca="1" si="7"/>
        <v>60</v>
      </c>
      <c r="AP112">
        <f t="shared" ca="1" si="7"/>
        <v>60</v>
      </c>
      <c r="AQ112">
        <f t="shared" ca="1" si="7"/>
        <v>60</v>
      </c>
      <c r="AR112">
        <f t="shared" ca="1" si="7"/>
        <v>60</v>
      </c>
      <c r="AS112">
        <f t="shared" ca="1" si="7"/>
        <v>60</v>
      </c>
      <c r="AT112">
        <f t="shared" ca="1" si="7"/>
        <v>60</v>
      </c>
      <c r="AU112">
        <f t="shared" ca="1" si="7"/>
        <v>60</v>
      </c>
      <c r="AV112">
        <f t="shared" ca="1" si="7"/>
        <v>60</v>
      </c>
      <c r="AW112">
        <f t="shared" ca="1" si="7"/>
        <v>60</v>
      </c>
      <c r="AX112">
        <f t="shared" ca="1" si="7"/>
        <v>60</v>
      </c>
      <c r="AY112">
        <f t="shared" ca="1" si="7"/>
        <v>60</v>
      </c>
      <c r="AZ112">
        <f t="shared" ca="1" si="7"/>
        <v>60</v>
      </c>
      <c r="BA112">
        <f t="shared" ca="1" si="7"/>
        <v>60</v>
      </c>
      <c r="BC112">
        <f ca="1">AVERAGE(B112:BA112)</f>
        <v>60</v>
      </c>
    </row>
    <row r="113" spans="1:55" x14ac:dyDescent="0.35">
      <c r="A113" s="2" t="str" cm="1">
        <f t="array" ref="A113">INDEX('Data Validation (Hide)'!$B$2:$B$16,ROW(A2),1)</f>
        <v>40 Group Session</v>
      </c>
      <c r="B113">
        <f t="shared" ref="B113:AG113" ca="1" si="8">SUM(B77,B95)</f>
        <v>60</v>
      </c>
      <c r="C113">
        <f t="shared" ca="1" si="8"/>
        <v>60</v>
      </c>
      <c r="D113">
        <f t="shared" ca="1" si="8"/>
        <v>60</v>
      </c>
      <c r="E113">
        <f t="shared" ca="1" si="8"/>
        <v>60</v>
      </c>
      <c r="F113">
        <f t="shared" ca="1" si="8"/>
        <v>60</v>
      </c>
      <c r="G113">
        <f t="shared" ca="1" si="8"/>
        <v>60</v>
      </c>
      <c r="H113">
        <f t="shared" ca="1" si="8"/>
        <v>60</v>
      </c>
      <c r="I113">
        <f t="shared" ca="1" si="8"/>
        <v>60</v>
      </c>
      <c r="J113">
        <f t="shared" ca="1" si="8"/>
        <v>60</v>
      </c>
      <c r="K113">
        <f t="shared" ca="1" si="8"/>
        <v>60</v>
      </c>
      <c r="L113">
        <f t="shared" ca="1" si="8"/>
        <v>60</v>
      </c>
      <c r="M113">
        <f t="shared" ca="1" si="8"/>
        <v>60</v>
      </c>
      <c r="N113">
        <f t="shared" ca="1" si="8"/>
        <v>60</v>
      </c>
      <c r="O113">
        <f t="shared" ca="1" si="8"/>
        <v>60</v>
      </c>
      <c r="P113">
        <f t="shared" ca="1" si="8"/>
        <v>60</v>
      </c>
      <c r="Q113">
        <f t="shared" ca="1" si="8"/>
        <v>60</v>
      </c>
      <c r="R113">
        <f t="shared" ca="1" si="8"/>
        <v>60</v>
      </c>
      <c r="S113">
        <f t="shared" ca="1" si="8"/>
        <v>60</v>
      </c>
      <c r="T113">
        <f t="shared" ca="1" si="8"/>
        <v>60</v>
      </c>
      <c r="U113">
        <f t="shared" ca="1" si="8"/>
        <v>60</v>
      </c>
      <c r="V113">
        <f t="shared" ca="1" si="8"/>
        <v>60</v>
      </c>
      <c r="W113">
        <f t="shared" ca="1" si="8"/>
        <v>60</v>
      </c>
      <c r="X113">
        <f t="shared" ca="1" si="8"/>
        <v>60</v>
      </c>
      <c r="Y113">
        <f t="shared" ca="1" si="8"/>
        <v>60</v>
      </c>
      <c r="Z113">
        <f t="shared" ca="1" si="8"/>
        <v>60</v>
      </c>
      <c r="AA113">
        <f t="shared" ca="1" si="8"/>
        <v>60</v>
      </c>
      <c r="AB113">
        <f t="shared" ca="1" si="8"/>
        <v>60</v>
      </c>
      <c r="AC113">
        <f t="shared" ca="1" si="8"/>
        <v>60</v>
      </c>
      <c r="AD113">
        <f t="shared" ca="1" si="8"/>
        <v>60</v>
      </c>
      <c r="AE113">
        <f t="shared" ca="1" si="8"/>
        <v>60</v>
      </c>
      <c r="AF113">
        <f t="shared" ca="1" si="8"/>
        <v>60</v>
      </c>
      <c r="AG113">
        <f t="shared" ca="1" si="8"/>
        <v>60</v>
      </c>
      <c r="AH113">
        <f t="shared" ref="AH113:BA113" ca="1" si="9">SUM(AH77,AH95)</f>
        <v>60</v>
      </c>
      <c r="AI113">
        <f t="shared" ca="1" si="9"/>
        <v>60</v>
      </c>
      <c r="AJ113">
        <f t="shared" ca="1" si="9"/>
        <v>60</v>
      </c>
      <c r="AK113">
        <f t="shared" ca="1" si="9"/>
        <v>60</v>
      </c>
      <c r="AL113">
        <f t="shared" ca="1" si="9"/>
        <v>60</v>
      </c>
      <c r="AM113">
        <f t="shared" ca="1" si="9"/>
        <v>60</v>
      </c>
      <c r="AN113">
        <f t="shared" ca="1" si="9"/>
        <v>60</v>
      </c>
      <c r="AO113">
        <f t="shared" ca="1" si="9"/>
        <v>60</v>
      </c>
      <c r="AP113">
        <f t="shared" ca="1" si="9"/>
        <v>60</v>
      </c>
      <c r="AQ113">
        <f t="shared" ca="1" si="9"/>
        <v>60</v>
      </c>
      <c r="AR113">
        <f t="shared" ca="1" si="9"/>
        <v>60</v>
      </c>
      <c r="AS113">
        <f t="shared" ca="1" si="9"/>
        <v>60</v>
      </c>
      <c r="AT113">
        <f t="shared" ca="1" si="9"/>
        <v>60</v>
      </c>
      <c r="AU113">
        <f t="shared" ca="1" si="9"/>
        <v>60</v>
      </c>
      <c r="AV113">
        <f t="shared" ca="1" si="9"/>
        <v>60</v>
      </c>
      <c r="AW113">
        <f t="shared" ca="1" si="9"/>
        <v>60</v>
      </c>
      <c r="AX113">
        <f t="shared" ca="1" si="9"/>
        <v>60</v>
      </c>
      <c r="AY113">
        <f t="shared" ca="1" si="9"/>
        <v>60</v>
      </c>
      <c r="AZ113">
        <f t="shared" ca="1" si="9"/>
        <v>60</v>
      </c>
      <c r="BA113">
        <f t="shared" ca="1" si="9"/>
        <v>60</v>
      </c>
      <c r="BC113">
        <f t="shared" ref="BC113:BC127" ca="1" si="10">AVERAGE(B113:BA113)</f>
        <v>60</v>
      </c>
    </row>
    <row r="114" spans="1:55" x14ac:dyDescent="0.35">
      <c r="A114" s="2" t="str" cm="1">
        <f t="array" ref="A114">INDEX('Data Validation (Hide)'!$B$2:$B$16,ROW(A3),1)</f>
        <v>8 Group Session</v>
      </c>
      <c r="B114">
        <f t="shared" ref="B114:AG114" ca="1" si="11">SUM(B78,B96)</f>
        <v>60</v>
      </c>
      <c r="C114">
        <f t="shared" ca="1" si="11"/>
        <v>60</v>
      </c>
      <c r="D114">
        <f t="shared" ca="1" si="11"/>
        <v>60</v>
      </c>
      <c r="E114">
        <f t="shared" ca="1" si="11"/>
        <v>60</v>
      </c>
      <c r="F114">
        <f t="shared" ca="1" si="11"/>
        <v>60</v>
      </c>
      <c r="G114">
        <f t="shared" ca="1" si="11"/>
        <v>60</v>
      </c>
      <c r="H114">
        <f t="shared" ca="1" si="11"/>
        <v>60</v>
      </c>
      <c r="I114">
        <f t="shared" ca="1" si="11"/>
        <v>60</v>
      </c>
      <c r="J114">
        <f t="shared" ca="1" si="11"/>
        <v>60</v>
      </c>
      <c r="K114">
        <f t="shared" ca="1" si="11"/>
        <v>60</v>
      </c>
      <c r="L114">
        <f t="shared" ca="1" si="11"/>
        <v>60</v>
      </c>
      <c r="M114">
        <f t="shared" ca="1" si="11"/>
        <v>60</v>
      </c>
      <c r="N114">
        <f t="shared" ca="1" si="11"/>
        <v>60</v>
      </c>
      <c r="O114">
        <f t="shared" ca="1" si="11"/>
        <v>60</v>
      </c>
      <c r="P114">
        <f t="shared" ca="1" si="11"/>
        <v>60</v>
      </c>
      <c r="Q114">
        <f t="shared" ca="1" si="11"/>
        <v>60</v>
      </c>
      <c r="R114">
        <f t="shared" ca="1" si="11"/>
        <v>60</v>
      </c>
      <c r="S114">
        <f t="shared" ca="1" si="11"/>
        <v>60</v>
      </c>
      <c r="T114">
        <f t="shared" ca="1" si="11"/>
        <v>60</v>
      </c>
      <c r="U114">
        <f t="shared" ca="1" si="11"/>
        <v>60</v>
      </c>
      <c r="V114">
        <f t="shared" ca="1" si="11"/>
        <v>60</v>
      </c>
      <c r="W114">
        <f t="shared" ca="1" si="11"/>
        <v>60</v>
      </c>
      <c r="X114">
        <f t="shared" ca="1" si="11"/>
        <v>60</v>
      </c>
      <c r="Y114">
        <f t="shared" ca="1" si="11"/>
        <v>60</v>
      </c>
      <c r="Z114">
        <f t="shared" ca="1" si="11"/>
        <v>60</v>
      </c>
      <c r="AA114">
        <f t="shared" ca="1" si="11"/>
        <v>60</v>
      </c>
      <c r="AB114">
        <f t="shared" ca="1" si="11"/>
        <v>60</v>
      </c>
      <c r="AC114">
        <f t="shared" ca="1" si="11"/>
        <v>60</v>
      </c>
      <c r="AD114">
        <f t="shared" ca="1" si="11"/>
        <v>60</v>
      </c>
      <c r="AE114">
        <f t="shared" ca="1" si="11"/>
        <v>60</v>
      </c>
      <c r="AF114">
        <f t="shared" ca="1" si="11"/>
        <v>60</v>
      </c>
      <c r="AG114">
        <f t="shared" ca="1" si="11"/>
        <v>60</v>
      </c>
      <c r="AH114">
        <f t="shared" ref="AH114:BA114" ca="1" si="12">SUM(AH78,AH96)</f>
        <v>60</v>
      </c>
      <c r="AI114">
        <f t="shared" ca="1" si="12"/>
        <v>60</v>
      </c>
      <c r="AJ114">
        <f t="shared" ca="1" si="12"/>
        <v>60</v>
      </c>
      <c r="AK114">
        <f t="shared" ca="1" si="12"/>
        <v>60</v>
      </c>
      <c r="AL114">
        <f t="shared" ca="1" si="12"/>
        <v>60</v>
      </c>
      <c r="AM114">
        <f t="shared" ca="1" si="12"/>
        <v>60</v>
      </c>
      <c r="AN114">
        <f t="shared" ca="1" si="12"/>
        <v>60</v>
      </c>
      <c r="AO114">
        <f t="shared" ca="1" si="12"/>
        <v>60</v>
      </c>
      <c r="AP114">
        <f t="shared" ca="1" si="12"/>
        <v>60</v>
      </c>
      <c r="AQ114">
        <f t="shared" ca="1" si="12"/>
        <v>60</v>
      </c>
      <c r="AR114">
        <f t="shared" ca="1" si="12"/>
        <v>60</v>
      </c>
      <c r="AS114">
        <f t="shared" ca="1" si="12"/>
        <v>60</v>
      </c>
      <c r="AT114">
        <f t="shared" ca="1" si="12"/>
        <v>60</v>
      </c>
      <c r="AU114">
        <f t="shared" ca="1" si="12"/>
        <v>60</v>
      </c>
      <c r="AV114">
        <f t="shared" ca="1" si="12"/>
        <v>60</v>
      </c>
      <c r="AW114">
        <f t="shared" ca="1" si="12"/>
        <v>60</v>
      </c>
      <c r="AX114">
        <f t="shared" ca="1" si="12"/>
        <v>60</v>
      </c>
      <c r="AY114">
        <f t="shared" ca="1" si="12"/>
        <v>60</v>
      </c>
      <c r="AZ114">
        <f t="shared" ca="1" si="12"/>
        <v>60</v>
      </c>
      <c r="BA114">
        <f t="shared" ca="1" si="12"/>
        <v>60</v>
      </c>
      <c r="BC114">
        <f t="shared" ca="1" si="10"/>
        <v>60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180</v>
      </c>
      <c r="C127">
        <f t="shared" ref="C127:BA127" ca="1" si="37">SUM(C112:C126)</f>
        <v>180</v>
      </c>
      <c r="D127">
        <f t="shared" ca="1" si="37"/>
        <v>180</v>
      </c>
      <c r="E127">
        <f t="shared" ca="1" si="37"/>
        <v>180</v>
      </c>
      <c r="F127">
        <f t="shared" ca="1" si="37"/>
        <v>180</v>
      </c>
      <c r="G127">
        <f t="shared" ca="1" si="37"/>
        <v>180</v>
      </c>
      <c r="H127">
        <f t="shared" ca="1" si="37"/>
        <v>180</v>
      </c>
      <c r="I127">
        <f t="shared" ca="1" si="37"/>
        <v>180</v>
      </c>
      <c r="J127">
        <f t="shared" ca="1" si="37"/>
        <v>180</v>
      </c>
      <c r="K127">
        <f t="shared" ca="1" si="37"/>
        <v>180</v>
      </c>
      <c r="L127">
        <f t="shared" ca="1" si="37"/>
        <v>180</v>
      </c>
      <c r="M127">
        <f t="shared" ca="1" si="37"/>
        <v>180</v>
      </c>
      <c r="N127">
        <f t="shared" ca="1" si="37"/>
        <v>180</v>
      </c>
      <c r="O127">
        <f t="shared" ca="1" si="37"/>
        <v>180</v>
      </c>
      <c r="P127">
        <f t="shared" ca="1" si="37"/>
        <v>180</v>
      </c>
      <c r="Q127">
        <f t="shared" ca="1" si="37"/>
        <v>180</v>
      </c>
      <c r="R127">
        <f t="shared" ca="1" si="37"/>
        <v>180</v>
      </c>
      <c r="S127">
        <f t="shared" ca="1" si="37"/>
        <v>180</v>
      </c>
      <c r="T127">
        <f t="shared" ca="1" si="37"/>
        <v>180</v>
      </c>
      <c r="U127">
        <f t="shared" ca="1" si="37"/>
        <v>180</v>
      </c>
      <c r="V127">
        <f t="shared" ca="1" si="37"/>
        <v>180</v>
      </c>
      <c r="W127">
        <f t="shared" ca="1" si="37"/>
        <v>180</v>
      </c>
      <c r="X127">
        <f t="shared" ca="1" si="37"/>
        <v>180</v>
      </c>
      <c r="Y127">
        <f t="shared" ca="1" si="37"/>
        <v>180</v>
      </c>
      <c r="Z127">
        <f t="shared" ca="1" si="37"/>
        <v>180</v>
      </c>
      <c r="AA127">
        <f t="shared" ca="1" si="37"/>
        <v>180</v>
      </c>
      <c r="AB127">
        <f t="shared" ca="1" si="37"/>
        <v>180</v>
      </c>
      <c r="AC127">
        <f t="shared" ca="1" si="37"/>
        <v>180</v>
      </c>
      <c r="AD127">
        <f t="shared" ca="1" si="37"/>
        <v>180</v>
      </c>
      <c r="AE127">
        <f t="shared" ca="1" si="37"/>
        <v>180</v>
      </c>
      <c r="AF127">
        <f t="shared" ca="1" si="37"/>
        <v>180</v>
      </c>
      <c r="AG127">
        <f t="shared" ca="1" si="37"/>
        <v>180</v>
      </c>
      <c r="AH127">
        <f t="shared" ca="1" si="37"/>
        <v>180</v>
      </c>
      <c r="AI127">
        <f t="shared" ca="1" si="37"/>
        <v>180</v>
      </c>
      <c r="AJ127">
        <f t="shared" ca="1" si="37"/>
        <v>180</v>
      </c>
      <c r="AK127">
        <f t="shared" ca="1" si="37"/>
        <v>180</v>
      </c>
      <c r="AL127">
        <f t="shared" ca="1" si="37"/>
        <v>180</v>
      </c>
      <c r="AM127">
        <f t="shared" ca="1" si="37"/>
        <v>180</v>
      </c>
      <c r="AN127">
        <f t="shared" ca="1" si="37"/>
        <v>180</v>
      </c>
      <c r="AO127">
        <f t="shared" ca="1" si="37"/>
        <v>180</v>
      </c>
      <c r="AP127">
        <f t="shared" ca="1" si="37"/>
        <v>180</v>
      </c>
      <c r="AQ127">
        <f t="shared" ca="1" si="37"/>
        <v>180</v>
      </c>
      <c r="AR127">
        <f t="shared" ca="1" si="37"/>
        <v>180</v>
      </c>
      <c r="AS127">
        <f t="shared" ca="1" si="37"/>
        <v>180</v>
      </c>
      <c r="AT127">
        <f t="shared" ca="1" si="37"/>
        <v>180</v>
      </c>
      <c r="AU127">
        <f t="shared" ca="1" si="37"/>
        <v>180</v>
      </c>
      <c r="AV127">
        <f t="shared" ca="1" si="37"/>
        <v>180</v>
      </c>
      <c r="AW127">
        <f t="shared" ca="1" si="37"/>
        <v>180</v>
      </c>
      <c r="AX127">
        <f t="shared" ca="1" si="37"/>
        <v>180</v>
      </c>
      <c r="AY127">
        <f t="shared" ca="1" si="37"/>
        <v>180</v>
      </c>
      <c r="AZ127">
        <f t="shared" ca="1" si="37"/>
        <v>180</v>
      </c>
      <c r="BA127">
        <f t="shared" ca="1" si="37"/>
        <v>180</v>
      </c>
      <c r="BC127">
        <f t="shared" ca="1" si="10"/>
        <v>180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215</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60</v>
      </c>
      <c r="D261">
        <f ca="1">BC112</f>
        <v>60</v>
      </c>
      <c r="E261">
        <f ca="1">BC206</f>
        <v>0</v>
      </c>
      <c r="F261">
        <f ca="1">BC224</f>
        <v>0</v>
      </c>
      <c r="G261">
        <f ca="1">BC242</f>
        <v>0</v>
      </c>
      <c r="H261">
        <f ca="1">B261+E261</f>
        <v>0</v>
      </c>
      <c r="I261">
        <f t="shared" ref="I261:J261" ca="1" si="61">C261+F261</f>
        <v>60</v>
      </c>
      <c r="J261">
        <f t="shared" ca="1" si="61"/>
        <v>60</v>
      </c>
    </row>
    <row r="262" spans="1:55" x14ac:dyDescent="0.35">
      <c r="A262" t="str" cm="1">
        <f t="array" ref="A262">INDEX('Data Validation (Hide)'!$B$2:$B$16,ROW(A2),1)</f>
        <v>40 Group Session</v>
      </c>
      <c r="B262">
        <f t="shared" ref="B262:B275" ca="1" si="62">BC77</f>
        <v>0</v>
      </c>
      <c r="C262">
        <f t="shared" ref="C262:C275" ca="1" si="63">BC95</f>
        <v>60</v>
      </c>
      <c r="D262">
        <f t="shared" ref="D262:D275" ca="1" si="64">BC113</f>
        <v>60</v>
      </c>
      <c r="E262">
        <f t="shared" ref="E262:E275" ca="1" si="65">BC207</f>
        <v>0</v>
      </c>
      <c r="F262">
        <f t="shared" ref="F262:F275" ca="1" si="66">BC225</f>
        <v>0</v>
      </c>
      <c r="G262">
        <f t="shared" ref="G262:G275" ca="1" si="67">BC243</f>
        <v>0</v>
      </c>
      <c r="H262">
        <f t="shared" ref="H262:H275" ca="1" si="68">B262+E262</f>
        <v>0</v>
      </c>
      <c r="I262">
        <f t="shared" ref="I262:I275" ca="1" si="69">C262+F262</f>
        <v>60</v>
      </c>
      <c r="J262">
        <f t="shared" ref="J262:J275" ca="1" si="70">D262+G262</f>
        <v>60</v>
      </c>
    </row>
    <row r="263" spans="1:55" x14ac:dyDescent="0.35">
      <c r="A263" t="str" cm="1">
        <f t="array" ref="A263">INDEX('Data Validation (Hide)'!$B$2:$B$16,ROW(A3),1)</f>
        <v>8 Group Session</v>
      </c>
      <c r="B263">
        <f t="shared" ca="1" si="62"/>
        <v>0</v>
      </c>
      <c r="C263">
        <f t="shared" ca="1" si="63"/>
        <v>60</v>
      </c>
      <c r="D263">
        <f t="shared" ca="1" si="64"/>
        <v>60</v>
      </c>
      <c r="E263">
        <f t="shared" ca="1" si="65"/>
        <v>0</v>
      </c>
      <c r="F263">
        <f t="shared" ca="1" si="66"/>
        <v>0</v>
      </c>
      <c r="G263">
        <f t="shared" ca="1" si="67"/>
        <v>0</v>
      </c>
      <c r="H263">
        <f t="shared" ca="1" si="68"/>
        <v>0</v>
      </c>
      <c r="I263">
        <f t="shared" ca="1" si="69"/>
        <v>60</v>
      </c>
      <c r="J263">
        <f t="shared" ca="1" si="70"/>
        <v>60</v>
      </c>
    </row>
    <row r="264" spans="1:55" x14ac:dyDescent="0.35">
      <c r="A264" t="str" cm="1">
        <f t="array" ref="A264">INDEX('Data Validation (Hide)'!$B$2:$B$16,ROW(A4),1)</f>
        <v>20 Individual</v>
      </c>
      <c r="B264">
        <f t="shared" ca="1" si="62"/>
        <v>0</v>
      </c>
      <c r="C264">
        <f t="shared" ca="1" si="63"/>
        <v>0</v>
      </c>
      <c r="D264">
        <f t="shared" ca="1" si="64"/>
        <v>0</v>
      </c>
      <c r="E264">
        <f t="shared" ca="1" si="65"/>
        <v>0</v>
      </c>
      <c r="F264">
        <f t="shared" ca="1" si="66"/>
        <v>0</v>
      </c>
      <c r="G264">
        <f t="shared" ca="1" si="67"/>
        <v>0</v>
      </c>
      <c r="H264">
        <f t="shared" ca="1" si="68"/>
        <v>0</v>
      </c>
      <c r="I264">
        <f t="shared" ca="1" si="69"/>
        <v>0</v>
      </c>
      <c r="J264">
        <f t="shared" ca="1" si="70"/>
        <v>0</v>
      </c>
    </row>
    <row r="265" spans="1:55" x14ac:dyDescent="0.35">
      <c r="A265" t="str" cm="1">
        <f t="array" ref="A265">INDEX('Data Validation (Hide)'!$B$2:$B$16,ROW(A5),1)</f>
        <v>40 Individual</v>
      </c>
      <c r="B265">
        <f t="shared" ca="1" si="62"/>
        <v>0</v>
      </c>
      <c r="C265">
        <f t="shared" ca="1" si="63"/>
        <v>0</v>
      </c>
      <c r="D265">
        <f t="shared" ca="1" si="64"/>
        <v>0</v>
      </c>
      <c r="E265">
        <f t="shared" ca="1" si="65"/>
        <v>0</v>
      </c>
      <c r="F265">
        <f t="shared" ca="1" si="66"/>
        <v>0</v>
      </c>
      <c r="G265">
        <f t="shared" ca="1" si="67"/>
        <v>0</v>
      </c>
      <c r="H265">
        <f t="shared" ca="1" si="68"/>
        <v>0</v>
      </c>
      <c r="I265">
        <f t="shared" ca="1" si="69"/>
        <v>0</v>
      </c>
      <c r="J265">
        <f t="shared" ca="1" si="70"/>
        <v>0</v>
      </c>
    </row>
    <row r="266" spans="1:55" x14ac:dyDescent="0.35">
      <c r="A266" t="str" cm="1">
        <f t="array" ref="A266">INDEX('Data Validation (Hide)'!$B$2:$B$16,ROW(A6),1)</f>
        <v>Caseload 6</v>
      </c>
      <c r="B266">
        <f t="shared" ca="1" si="62"/>
        <v>0</v>
      </c>
      <c r="C266">
        <f t="shared" ca="1" si="63"/>
        <v>0</v>
      </c>
      <c r="D266">
        <f t="shared" ca="1" si="64"/>
        <v>0</v>
      </c>
      <c r="E266">
        <f t="shared" ca="1" si="65"/>
        <v>0</v>
      </c>
      <c r="F266">
        <f t="shared" ca="1" si="66"/>
        <v>0</v>
      </c>
      <c r="G266">
        <f t="shared" ca="1" si="67"/>
        <v>0</v>
      </c>
      <c r="H266">
        <f t="shared" ca="1" si="68"/>
        <v>0</v>
      </c>
      <c r="I266">
        <f t="shared" ca="1" si="69"/>
        <v>0</v>
      </c>
      <c r="J266">
        <f t="shared" ca="1" si="70"/>
        <v>0</v>
      </c>
    </row>
    <row r="267" spans="1:55" x14ac:dyDescent="0.35">
      <c r="A267" t="str" cm="1">
        <f t="array" ref="A267">INDEX('Data Validation (Hide)'!$B$2:$B$16,ROW(A7),1)</f>
        <v>Caseload 7</v>
      </c>
      <c r="B267">
        <f t="shared" ca="1" si="62"/>
        <v>0</v>
      </c>
      <c r="C267">
        <f t="shared" ca="1" si="63"/>
        <v>0</v>
      </c>
      <c r="D267">
        <f t="shared" ca="1" si="64"/>
        <v>0</v>
      </c>
      <c r="E267">
        <f t="shared" ca="1" si="65"/>
        <v>0</v>
      </c>
      <c r="F267">
        <f t="shared" ca="1" si="66"/>
        <v>0</v>
      </c>
      <c r="G267">
        <f t="shared" ca="1" si="67"/>
        <v>0</v>
      </c>
      <c r="H267">
        <f t="shared" ca="1" si="68"/>
        <v>0</v>
      </c>
      <c r="I267">
        <f t="shared" ca="1" si="69"/>
        <v>0</v>
      </c>
      <c r="J267">
        <f t="shared" ca="1" si="70"/>
        <v>0</v>
      </c>
    </row>
    <row r="268" spans="1:55" x14ac:dyDescent="0.35">
      <c r="A268" t="str" cm="1">
        <f t="array" ref="A268">INDEX('Data Validation (Hide)'!$B$2:$B$16,ROW(A8),1)</f>
        <v>Caseload 8</v>
      </c>
      <c r="B268">
        <f t="shared" ca="1" si="62"/>
        <v>0</v>
      </c>
      <c r="C268">
        <f t="shared" ca="1" si="63"/>
        <v>0</v>
      </c>
      <c r="D268">
        <f t="shared" ca="1" si="64"/>
        <v>0</v>
      </c>
      <c r="E268">
        <f t="shared" ca="1" si="65"/>
        <v>0</v>
      </c>
      <c r="F268">
        <f t="shared" ca="1" si="66"/>
        <v>0</v>
      </c>
      <c r="G268">
        <f t="shared" ca="1" si="67"/>
        <v>0</v>
      </c>
      <c r="H268">
        <f t="shared" ca="1" si="68"/>
        <v>0</v>
      </c>
      <c r="I268">
        <f t="shared" ca="1" si="69"/>
        <v>0</v>
      </c>
      <c r="J268">
        <f t="shared" ca="1" si="70"/>
        <v>0</v>
      </c>
    </row>
    <row r="269" spans="1:55" x14ac:dyDescent="0.35">
      <c r="A269" t="str" cm="1">
        <f t="array" ref="A269">INDEX('Data Validation (Hide)'!$B$2:$B$16,ROW(A9),1)</f>
        <v>Caseload 9</v>
      </c>
      <c r="B269">
        <f t="shared" ca="1" si="62"/>
        <v>0</v>
      </c>
      <c r="C269">
        <f t="shared" ca="1" si="63"/>
        <v>0</v>
      </c>
      <c r="D269">
        <f t="shared" ca="1" si="64"/>
        <v>0</v>
      </c>
      <c r="E269">
        <f t="shared" ca="1" si="65"/>
        <v>0</v>
      </c>
      <c r="F269">
        <f t="shared" ca="1" si="66"/>
        <v>0</v>
      </c>
      <c r="G269">
        <f t="shared" ca="1" si="67"/>
        <v>0</v>
      </c>
      <c r="H269">
        <f t="shared" ca="1" si="68"/>
        <v>0</v>
      </c>
      <c r="I269">
        <f t="shared" ca="1" si="69"/>
        <v>0</v>
      </c>
      <c r="J269">
        <f t="shared" ca="1" si="70"/>
        <v>0</v>
      </c>
    </row>
    <row r="270" spans="1:55" x14ac:dyDescent="0.35">
      <c r="A270" t="str" cm="1">
        <f t="array" ref="A270">INDEX('Data Validation (Hide)'!$B$2:$B$16,ROW(A10),1)</f>
        <v>Caseload 10</v>
      </c>
      <c r="B270">
        <f t="shared" ca="1" si="62"/>
        <v>0</v>
      </c>
      <c r="C270">
        <f t="shared" ca="1" si="63"/>
        <v>0</v>
      </c>
      <c r="D270">
        <f t="shared" ca="1" si="64"/>
        <v>0</v>
      </c>
      <c r="E270">
        <f t="shared" ca="1" si="65"/>
        <v>0</v>
      </c>
      <c r="F270">
        <f t="shared" ca="1" si="66"/>
        <v>0</v>
      </c>
      <c r="G270">
        <f t="shared" ca="1" si="67"/>
        <v>0</v>
      </c>
      <c r="H270">
        <f t="shared" ca="1" si="68"/>
        <v>0</v>
      </c>
      <c r="I270">
        <f t="shared" ca="1" si="69"/>
        <v>0</v>
      </c>
      <c r="J270">
        <f t="shared" ca="1" si="70"/>
        <v>0</v>
      </c>
    </row>
    <row r="271" spans="1:55" x14ac:dyDescent="0.35">
      <c r="A271" t="str" cm="1">
        <f t="array" ref="A271">INDEX('Data Validation (Hide)'!$B$2:$B$16,ROW(A11),1)</f>
        <v>Caseload 11</v>
      </c>
      <c r="B271">
        <f t="shared" ca="1" si="62"/>
        <v>0</v>
      </c>
      <c r="C271">
        <f t="shared" ca="1" si="63"/>
        <v>0</v>
      </c>
      <c r="D271">
        <f t="shared" ca="1" si="64"/>
        <v>0</v>
      </c>
      <c r="E271">
        <f t="shared" ca="1" si="65"/>
        <v>0</v>
      </c>
      <c r="F271">
        <f t="shared" ca="1" si="66"/>
        <v>0</v>
      </c>
      <c r="G271">
        <f t="shared" ca="1" si="67"/>
        <v>0</v>
      </c>
      <c r="H271">
        <f t="shared" ca="1" si="68"/>
        <v>0</v>
      </c>
      <c r="I271">
        <f t="shared" ca="1" si="69"/>
        <v>0</v>
      </c>
      <c r="J271">
        <f t="shared" ca="1" si="70"/>
        <v>0</v>
      </c>
    </row>
    <row r="272" spans="1:55" x14ac:dyDescent="0.35">
      <c r="A272" t="str" cm="1">
        <f t="array" ref="A272">INDEX('Data Validation (Hide)'!$B$2:$B$16,ROW(A12),1)</f>
        <v>Caseload 12</v>
      </c>
      <c r="B272">
        <f t="shared" ca="1" si="62"/>
        <v>0</v>
      </c>
      <c r="C272">
        <f t="shared" ca="1" si="63"/>
        <v>0</v>
      </c>
      <c r="D272">
        <f t="shared" ca="1" si="64"/>
        <v>0</v>
      </c>
      <c r="E272">
        <f t="shared" ca="1" si="65"/>
        <v>0</v>
      </c>
      <c r="F272">
        <f t="shared" ca="1" si="66"/>
        <v>0</v>
      </c>
      <c r="G272">
        <f t="shared" ca="1" si="67"/>
        <v>0</v>
      </c>
      <c r="H272">
        <f t="shared" ca="1" si="68"/>
        <v>0</v>
      </c>
      <c r="I272">
        <f t="shared" ca="1" si="69"/>
        <v>0</v>
      </c>
      <c r="J272">
        <f t="shared" ca="1" si="70"/>
        <v>0</v>
      </c>
    </row>
    <row r="273" spans="1:10" x14ac:dyDescent="0.35">
      <c r="A273" t="str" cm="1">
        <f t="array" ref="A273">INDEX('Data Validation (Hide)'!$B$2:$B$16,ROW(A13),1)</f>
        <v>Caseload 13</v>
      </c>
      <c r="B273">
        <f t="shared" ca="1" si="62"/>
        <v>0</v>
      </c>
      <c r="C273">
        <f t="shared" ca="1" si="63"/>
        <v>0</v>
      </c>
      <c r="D273">
        <f t="shared" ca="1" si="64"/>
        <v>0</v>
      </c>
      <c r="E273">
        <f t="shared" ca="1" si="65"/>
        <v>0</v>
      </c>
      <c r="F273">
        <f t="shared" ca="1" si="66"/>
        <v>0</v>
      </c>
      <c r="G273">
        <f t="shared" ca="1" si="67"/>
        <v>0</v>
      </c>
      <c r="H273">
        <f t="shared" ca="1" si="68"/>
        <v>0</v>
      </c>
      <c r="I273">
        <f t="shared" ca="1" si="69"/>
        <v>0</v>
      </c>
      <c r="J273">
        <f t="shared" ca="1" si="70"/>
        <v>0</v>
      </c>
    </row>
    <row r="274" spans="1:10" x14ac:dyDescent="0.35">
      <c r="A274" t="str" cm="1">
        <f t="array" ref="A274">INDEX('Data Validation (Hide)'!$B$2:$B$16,ROW(A14),1)</f>
        <v>Caseload 14</v>
      </c>
      <c r="B274">
        <f t="shared" ca="1" si="62"/>
        <v>0</v>
      </c>
      <c r="C274">
        <f t="shared" ca="1" si="63"/>
        <v>0</v>
      </c>
      <c r="D274">
        <f t="shared" ca="1" si="64"/>
        <v>0</v>
      </c>
      <c r="E274">
        <f t="shared" ca="1" si="65"/>
        <v>0</v>
      </c>
      <c r="F274">
        <f t="shared" ca="1" si="66"/>
        <v>0</v>
      </c>
      <c r="G274">
        <f t="shared" ca="1" si="67"/>
        <v>0</v>
      </c>
      <c r="H274">
        <f t="shared" ca="1" si="68"/>
        <v>0</v>
      </c>
      <c r="I274">
        <f t="shared" ca="1" si="69"/>
        <v>0</v>
      </c>
      <c r="J274">
        <f t="shared" ca="1" si="70"/>
        <v>0</v>
      </c>
    </row>
    <row r="275" spans="1:10" ht="15" thickBot="1" x14ac:dyDescent="0.4">
      <c r="A275" t="str" cm="1">
        <f t="array" ref="A275">INDEX('Data Validation (Hide)'!$B$2:$B$16,ROW(A15),1)</f>
        <v>Caseload 15</v>
      </c>
      <c r="B275">
        <f t="shared" ca="1" si="62"/>
        <v>0</v>
      </c>
      <c r="C275">
        <f t="shared" ca="1" si="63"/>
        <v>0</v>
      </c>
      <c r="D275">
        <f t="shared" ca="1" si="64"/>
        <v>0</v>
      </c>
      <c r="E275">
        <f t="shared" ca="1" si="65"/>
        <v>0</v>
      </c>
      <c r="F275">
        <f t="shared" ca="1" si="66"/>
        <v>0</v>
      </c>
      <c r="G275">
        <f t="shared" ca="1" si="67"/>
        <v>0</v>
      </c>
      <c r="H275">
        <f t="shared" ca="1" si="68"/>
        <v>0</v>
      </c>
      <c r="I275">
        <f t="shared" ca="1" si="69"/>
        <v>0</v>
      </c>
      <c r="J275">
        <f t="shared" ca="1" si="70"/>
        <v>0</v>
      </c>
    </row>
    <row r="276" spans="1:10" x14ac:dyDescent="0.35">
      <c r="A276" s="3" t="str">
        <f>"All "&amp;Setup!$B$15</f>
        <v>All Clusters</v>
      </c>
      <c r="B276">
        <f t="shared" ref="B276:G276" ca="1" si="71">SUM(B261:B275)</f>
        <v>0</v>
      </c>
      <c r="C276">
        <f t="shared" ca="1" si="71"/>
        <v>180</v>
      </c>
      <c r="D276">
        <f ca="1">SUM(D261:D275)</f>
        <v>180</v>
      </c>
      <c r="E276">
        <f t="shared" ca="1" si="71"/>
        <v>0</v>
      </c>
      <c r="F276">
        <f t="shared" ca="1" si="71"/>
        <v>0</v>
      </c>
      <c r="G276">
        <f t="shared" ca="1" si="71"/>
        <v>0</v>
      </c>
      <c r="H276">
        <f ca="1">SUM(H261:H275)</f>
        <v>0</v>
      </c>
      <c r="I276">
        <f t="shared" ref="I276:J276" ca="1" si="72">SUM(I261:I275)</f>
        <v>180</v>
      </c>
      <c r="J276">
        <f t="shared" ca="1" si="72"/>
        <v>180</v>
      </c>
    </row>
    <row r="277" spans="1:10" x14ac:dyDescent="0.35">
      <c r="A277" t="s">
        <v>124</v>
      </c>
      <c r="B277" t="s">
        <v>122</v>
      </c>
      <c r="C277" t="s">
        <v>123</v>
      </c>
    </row>
    <row r="278" spans="1:10" hidden="1" x14ac:dyDescent="0.35">
      <c r="A278" t="str" cm="1">
        <f t="array" ref="A278">INDEX('Data Validation (Hide)'!$B$2:$B$16,ROW(A1),1)</f>
        <v>20 Group Sessions</v>
      </c>
      <c r="B278" cm="1">
        <f t="array" aca="1" ref="B278" ca="1">INDEX($B$261:$J$275,MATCH($A278,$A$261:$A$275,0),MATCH(1,(B$277=$B$259:$G$259)*(Summary!$B$5='Capacity Backing (Hide)'!$B$260:$G$260),0))</f>
        <v>60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60</v>
      </c>
      <c r="C279" cm="1">
        <f t="array" aca="1" ref="C279" ca="1">INDEX($B$261:$J$275,MATCH($A279,$A$261:$A$275,0),MATCH(1,(C$277=$B$259:$G$259)*(Summary!$B$5='Capacity Backing (Hide)'!$B$260:$G$260),0))</f>
        <v>0</v>
      </c>
    </row>
    <row r="280" spans="1:10" hidden="1" x14ac:dyDescent="0.35">
      <c r="A280" t="str" cm="1">
        <f t="array" ref="A280">INDEX('Data Validation (Hide)'!$B$2:$B$16,ROW(A3),1)</f>
        <v>8 Group Session</v>
      </c>
      <c r="B280" cm="1">
        <f t="array" aca="1" ref="B280" ca="1">INDEX($B$261:$J$275,MATCH($A280,$A$261:$A$275,0),MATCH(1,(B$277=$B$259:$G$259)*(Summary!$B$5='Capacity Backing (Hide)'!$B$260:$G$260),0))</f>
        <v>60</v>
      </c>
      <c r="C280" cm="1">
        <f t="array" aca="1" ref="C280" ca="1">INDEX($B$261:$J$275,MATCH($A280,$A$261:$A$275,0),MATCH(1,(C$277=$B$259:$G$259)*(Summary!$B$5='Capacity Backing (Hide)'!$B$260:$G$260),0))</f>
        <v>0</v>
      </c>
    </row>
    <row r="281" spans="1:10" hidden="1"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hidden="1"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B3" sqref="B3"/>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245</v>
      </c>
      <c r="C3" s="5"/>
      <c r="D3" s="5"/>
      <c r="E3" s="5"/>
      <c r="F3" s="5"/>
      <c r="G3" s="5"/>
      <c r="H3" s="5"/>
      <c r="I3" t="str">
        <f>"Capacity summary ("&amp;LOWER(Summary!B7)&amp;") for "&amp;B3&amp;", "&amp;IF(B4="Total","all types of session", LOWER(B4)&amp;" sessions")</f>
        <v>Capacity summary (hours) for All Clusters, all types of session</v>
      </c>
    </row>
    <row r="4" spans="1:9" ht="15" thickBot="1" x14ac:dyDescent="0.4">
      <c r="A4" s="56" t="s">
        <v>59</v>
      </c>
      <c r="B4" s="126" t="s">
        <v>60</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198</v>
      </c>
    </row>
    <row r="33" spans="1:71" ht="15" thickBot="1" x14ac:dyDescent="0.4"/>
    <row r="34" spans="1:71" ht="15" thickBot="1" x14ac:dyDescent="0.4">
      <c r="C34" s="193" t="s">
        <v>193</v>
      </c>
      <c r="D34" s="194"/>
      <c r="E34" s="193" t="s">
        <v>194</v>
      </c>
      <c r="F34" s="195"/>
      <c r="G34" s="194"/>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198</v>
      </c>
      <c r="B35" s="88" t="s">
        <v>191</v>
      </c>
      <c r="C35" s="89" t="s">
        <v>192</v>
      </c>
      <c r="D35" s="89" t="s">
        <v>195</v>
      </c>
      <c r="E35" s="169" t="s">
        <v>192</v>
      </c>
      <c r="F35" s="169" t="s">
        <v>195</v>
      </c>
      <c r="G35" s="89" t="s">
        <v>216</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42</v>
      </c>
      <c r="D36" s="113">
        <f>IF(C36="","",Capacity!T10)</f>
        <v>3600</v>
      </c>
      <c r="E36" s="29">
        <f>IF(B36="","",IF(COUNTBLANK($I36:$BH36)=52,52,COUNTA($I$36:$BH$36)))</f>
        <v>52</v>
      </c>
      <c r="F36" s="113">
        <f>IF(E36&gt;C36,Capacity!U10/'Capacity Summary'!E36,IF(Capacity!T10=0,"",Capacity!T10))</f>
        <v>2907.6923076923076</v>
      </c>
      <c r="G36" s="113">
        <f>IFERROR(INDEX('Capacity Backing (Hide)'!$B$57:$CW$57,1,MATCH('Capacity Summary'!$B36,'Capacity Backing (Hide)'!$B$2:$CW$2,0)),"")</f>
        <v>60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42</v>
      </c>
      <c r="D37" s="113">
        <f>IF(C37="","",Capacity!T11)</f>
        <v>3600</v>
      </c>
      <c r="E37" s="29">
        <f>IF(B37="","",IF(COUNTBLANK($I37:$BH37)=52,52,COUNTA(I37:BH37)))</f>
        <v>52</v>
      </c>
      <c r="F37" s="113">
        <f>IF(E37&gt;C37,Capacity!U11/'Capacity Summary'!E37,IF(Capacity!T11=0,"",Capacity!T11))</f>
        <v>2907.6923076923076</v>
      </c>
      <c r="G37" s="113">
        <f>IFERROR(INDEX('Capacity Backing (Hide)'!$B$57:$CW$57,1,MATCH('Capacity Summary'!$B37,'Capacity Backing (Hide)'!$B$2:$CW$2,0)),"")</f>
        <v>60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42</v>
      </c>
      <c r="D38" s="113">
        <f>IF(C38="","",Capacity!T12)</f>
        <v>3600</v>
      </c>
      <c r="E38" s="29">
        <f t="shared" ref="E38:E101" si="0">IF(B38="","",IF(COUNTBLANK($I38:$BH38)=52,52,COUNTA(I38:BH38)))</f>
        <v>52</v>
      </c>
      <c r="F38" s="113">
        <f>IF(E38&gt;C38,Capacity!U12/'Capacity Summary'!E38,IF(Capacity!T12=0,"",Capacity!T12))</f>
        <v>2907.6923076923076</v>
      </c>
      <c r="G38" s="113">
        <f>IFERROR(INDEX('Capacity Backing (Hide)'!$B$57:$CW$57,1,MATCH('Capacity Summary'!$B38,'Capacity Backing (Hide)'!$B$2:$CW$2,0)),"")</f>
        <v>60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3" t="s">
        <v>211</v>
      </c>
      <c r="D137" s="194"/>
      <c r="E137" s="193" t="s">
        <v>194</v>
      </c>
      <c r="F137" s="195"/>
      <c r="G137" s="194"/>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199</v>
      </c>
      <c r="B138" s="56" t="s">
        <v>191</v>
      </c>
      <c r="C138" s="77" t="s">
        <v>192</v>
      </c>
      <c r="D138" s="77" t="s">
        <v>195</v>
      </c>
      <c r="E138" s="169" t="s">
        <v>192</v>
      </c>
      <c r="F138" s="169" t="s">
        <v>195</v>
      </c>
      <c r="G138" s="89" t="s">
        <v>216</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CF4x4tcp2pTN/kLfDsBYV2e4pES/qyQ6TDnRJ+c2BDXhmZvrSX6JEvwap87RAKNv/otBRxGhR4t1x9J3yx3HOQ==" saltValue="y27IvxjJmIHpdJFZ5LoywQ=="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dimension ref="A1:AF75"/>
  <sheetViews>
    <sheetView showGridLines="0" showRowColHeaders="0" zoomScaleNormal="100" workbookViewId="0">
      <selection activeCell="B12" sqref="B12"/>
    </sheetView>
  </sheetViews>
  <sheetFormatPr defaultColWidth="0" defaultRowHeight="14.5" x14ac:dyDescent="0.35"/>
  <cols>
    <col min="1" max="1" width="22.36328125" customWidth="1"/>
    <col min="2" max="2" width="15.6328125" customWidth="1"/>
    <col min="3" max="16" width="12.6328125" hidden="1"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213</v>
      </c>
    </row>
    <row r="4" spans="1:4" ht="15" thickBot="1" x14ac:dyDescent="0.4">
      <c r="A4" s="56" t="s">
        <v>58</v>
      </c>
      <c r="B4" s="126" t="s">
        <v>245</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205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167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All Clusters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170</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180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60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60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171</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209</v>
      </c>
    </row>
    <row r="43" spans="1:31" ht="15" thickBot="1" x14ac:dyDescent="0.4"/>
    <row r="44" spans="1:31" ht="15" thickBot="1" x14ac:dyDescent="0.4">
      <c r="A44" s="56" t="s">
        <v>58</v>
      </c>
      <c r="B44" s="126" t="s">
        <v>184</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210</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174</v>
      </c>
    </row>
    <row r="70" spans="1:17" ht="29.5" thickBot="1" x14ac:dyDescent="0.4">
      <c r="A70" s="89" t="s">
        <v>206</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207</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182</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0 - 6</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
        <v>208</v>
      </c>
      <c r="B75" s="105" t="str">
        <f>INDEX('Waiting List Config'!$B$5:$X$20,MATCH(Summary!B$69,'Waiting List Config'!$B$5:$B$20,0),23)</f>
        <v>0 - 19</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sheetData>
  <sheetProtection algorithmName="SHA-512" hashValue="hetNyP18HUl7HTqMQjlAcfA8GNnFRs4zSTQAvGKF4pN00506Zg7L1vyOyfQcshc/B4JBskjVNutd9Q9YF5MZbQ==" saltValue="K93f/Ualmhmt83/fSJOgG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P2" sqref="P2"/>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217</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181</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34.285714285714285</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177</v>
      </c>
      <c r="B41" s="5"/>
      <c r="C41" s="5"/>
      <c r="D41" s="5"/>
      <c r="E41" s="5"/>
    </row>
    <row r="42" spans="1:7" ht="15" thickBot="1" x14ac:dyDescent="0.4">
      <c r="A42" s="98" t="s">
        <v>178</v>
      </c>
      <c r="B42" s="5"/>
      <c r="C42" s="5"/>
      <c r="D42" s="5"/>
      <c r="E42" s="5"/>
    </row>
    <row r="43" spans="1:7" ht="29.5" thickBot="1" x14ac:dyDescent="0.4">
      <c r="A43" s="56" t="str">
        <f>Setup!B15</f>
        <v>Clusters</v>
      </c>
      <c r="B43" s="77" t="s">
        <v>43</v>
      </c>
      <c r="C43" s="77" t="s">
        <v>175</v>
      </c>
      <c r="D43" s="77" t="s">
        <v>176</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topLeftCell="A63" workbookViewId="0">
      <selection activeCell="D82" sqref="D82"/>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34.285714285714285</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996.00000000000011</v>
      </c>
      <c r="M5">
        <f>INDEX($D$4:$E$18,MATCH(L$1,$A$4:$A$18,0),2)*L$3</f>
        <v>1200</v>
      </c>
      <c r="N5">
        <f>SUMIF(J$4:M$4,N$4,J5:M5)</f>
        <v>3174.7500000000005</v>
      </c>
      <c r="O5">
        <f>SUMIF(J$4:M$4,O$4,J5:M5)</f>
        <v>3825</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CY5" si="0">SUMIFS($J5:$CU5,$J$2:$CU$2,CV$2,$J$4:$CU$4,CV$4)</f>
        <v>7881.0000000000009</v>
      </c>
      <c r="CW5">
        <f t="shared" si="0"/>
        <v>10011</v>
      </c>
      <c r="CX5">
        <f t="shared" si="0"/>
        <v>1758.8571428571429</v>
      </c>
      <c r="CY5">
        <f t="shared" si="0"/>
        <v>2202.8571428571427</v>
      </c>
      <c r="CZ5">
        <f>SUMIFS($J5:$CU5,$J$2:$CU$2,CZ$2,$J$4:$CU$4,CZ$4)</f>
        <v>9639.8571428571431</v>
      </c>
      <c r="DA5">
        <f>SUMIFS($J5:$CU5,$J$2:$CU$2,DA$2,$J$4:$CU$4,DA$4)</f>
        <v>12213.857142857141</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996.00000000000011</v>
      </c>
      <c r="M6">
        <f t="shared" ref="M6:M56" si="4">INDEX($D$4:$E$18,MATCH(L$1,$A$4:$A$18,0),2)*L$3</f>
        <v>1200</v>
      </c>
      <c r="N6">
        <f t="shared" ref="N6:N56" si="5">SUMIF(J$4:M$4,N$4,J6:M6)</f>
        <v>3174.7500000000005</v>
      </c>
      <c r="O6">
        <f t="shared" ref="O6:O56" si="6">SUMIF(J$4:M$4,O$4,J6:M6)</f>
        <v>3825</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1758.8571428571429</v>
      </c>
      <c r="CY6">
        <f t="shared" si="92"/>
        <v>2202.8571428571427</v>
      </c>
      <c r="CZ6">
        <f t="shared" ref="CZ6:DA56" si="93">SUMIFS($J6:$CU6,$J$2:$CU$2,CZ$2,$J$4:$CU$4,CZ$4)</f>
        <v>9639.8571428571431</v>
      </c>
      <c r="DA6">
        <f t="shared" si="93"/>
        <v>12213.857142857141</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996.00000000000011</v>
      </c>
      <c r="M7">
        <f t="shared" si="4"/>
        <v>1200</v>
      </c>
      <c r="N7">
        <f t="shared" si="5"/>
        <v>3174.7500000000005</v>
      </c>
      <c r="O7">
        <f t="shared" si="6"/>
        <v>3825</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1758.8571428571429</v>
      </c>
      <c r="CY7">
        <f t="shared" si="92"/>
        <v>2202.8571428571427</v>
      </c>
      <c r="CZ7">
        <f t="shared" si="93"/>
        <v>9639.8571428571431</v>
      </c>
      <c r="DA7">
        <f t="shared" si="93"/>
        <v>12213.857142857141</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996.00000000000011</v>
      </c>
      <c r="M8">
        <f t="shared" si="4"/>
        <v>1200</v>
      </c>
      <c r="N8">
        <f t="shared" si="5"/>
        <v>3174.7500000000005</v>
      </c>
      <c r="O8">
        <f t="shared" si="6"/>
        <v>3825</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1758.8571428571429</v>
      </c>
      <c r="CY8">
        <f t="shared" si="92"/>
        <v>2202.8571428571427</v>
      </c>
      <c r="CZ8">
        <f t="shared" si="93"/>
        <v>9639.8571428571431</v>
      </c>
      <c r="DA8">
        <f t="shared" si="93"/>
        <v>12213.857142857141</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996.00000000000011</v>
      </c>
      <c r="M9">
        <f t="shared" si="4"/>
        <v>1200</v>
      </c>
      <c r="N9">
        <f t="shared" si="5"/>
        <v>3174.7500000000005</v>
      </c>
      <c r="O9">
        <f t="shared" si="6"/>
        <v>3825</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1758.8571428571429</v>
      </c>
      <c r="CY9">
        <f t="shared" si="92"/>
        <v>2202.8571428571427</v>
      </c>
      <c r="CZ9">
        <f t="shared" si="93"/>
        <v>9639.8571428571431</v>
      </c>
      <c r="DA9">
        <f t="shared" si="93"/>
        <v>12213.857142857141</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996.00000000000011</v>
      </c>
      <c r="M10">
        <f t="shared" si="4"/>
        <v>1200</v>
      </c>
      <c r="N10">
        <f t="shared" si="5"/>
        <v>3174.7500000000005</v>
      </c>
      <c r="O10">
        <f t="shared" si="6"/>
        <v>3825</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1758.8571428571429</v>
      </c>
      <c r="CY10">
        <f t="shared" si="92"/>
        <v>2202.8571428571427</v>
      </c>
      <c r="CZ10">
        <f t="shared" si="93"/>
        <v>9639.8571428571431</v>
      </c>
      <c r="DA10">
        <f t="shared" si="93"/>
        <v>12213.857142857141</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996.00000000000011</v>
      </c>
      <c r="M11">
        <f t="shared" si="4"/>
        <v>1200</v>
      </c>
      <c r="N11">
        <f t="shared" si="5"/>
        <v>3174.7500000000005</v>
      </c>
      <c r="O11">
        <f t="shared" si="6"/>
        <v>3825</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1758.8571428571429</v>
      </c>
      <c r="CY11">
        <f t="shared" si="92"/>
        <v>2202.8571428571427</v>
      </c>
      <c r="CZ11">
        <f t="shared" si="93"/>
        <v>9639.8571428571431</v>
      </c>
      <c r="DA11">
        <f t="shared" si="93"/>
        <v>12213.857142857141</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996.00000000000011</v>
      </c>
      <c r="M12">
        <f t="shared" si="4"/>
        <v>1200</v>
      </c>
      <c r="N12">
        <f t="shared" si="5"/>
        <v>3174.7500000000005</v>
      </c>
      <c r="O12">
        <f t="shared" si="6"/>
        <v>3825</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1758.8571428571429</v>
      </c>
      <c r="CY12">
        <f t="shared" si="92"/>
        <v>2202.8571428571427</v>
      </c>
      <c r="CZ12">
        <f t="shared" si="93"/>
        <v>9639.8571428571431</v>
      </c>
      <c r="DA12">
        <f t="shared" si="93"/>
        <v>12213.857142857141</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996.00000000000011</v>
      </c>
      <c r="M13">
        <f t="shared" si="4"/>
        <v>1200</v>
      </c>
      <c r="N13">
        <f t="shared" si="5"/>
        <v>3174.7500000000005</v>
      </c>
      <c r="O13">
        <f t="shared" si="6"/>
        <v>3825</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1758.8571428571429</v>
      </c>
      <c r="CY13">
        <f t="shared" si="92"/>
        <v>2202.8571428571427</v>
      </c>
      <c r="CZ13">
        <f t="shared" si="93"/>
        <v>9639.8571428571431</v>
      </c>
      <c r="DA13">
        <f t="shared" si="93"/>
        <v>12213.857142857141</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996.00000000000011</v>
      </c>
      <c r="M14">
        <f t="shared" si="4"/>
        <v>1200</v>
      </c>
      <c r="N14">
        <f t="shared" si="5"/>
        <v>3174.7500000000005</v>
      </c>
      <c r="O14">
        <f t="shared" si="6"/>
        <v>3825</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1758.8571428571429</v>
      </c>
      <c r="CY14">
        <f t="shared" si="92"/>
        <v>2202.8571428571427</v>
      </c>
      <c r="CZ14">
        <f t="shared" si="93"/>
        <v>9639.8571428571431</v>
      </c>
      <c r="DA14">
        <f t="shared" si="93"/>
        <v>12213.857142857141</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996.00000000000011</v>
      </c>
      <c r="M15">
        <f t="shared" si="4"/>
        <v>1200</v>
      </c>
      <c r="N15">
        <f t="shared" si="5"/>
        <v>3174.7500000000005</v>
      </c>
      <c r="O15">
        <f t="shared" si="6"/>
        <v>3825</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1758.8571428571429</v>
      </c>
      <c r="CY15">
        <f t="shared" si="92"/>
        <v>2202.8571428571427</v>
      </c>
      <c r="CZ15">
        <f t="shared" si="93"/>
        <v>9639.8571428571431</v>
      </c>
      <c r="DA15">
        <f t="shared" si="93"/>
        <v>12213.857142857141</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996.00000000000011</v>
      </c>
      <c r="M16">
        <f t="shared" si="4"/>
        <v>1200</v>
      </c>
      <c r="N16">
        <f t="shared" si="5"/>
        <v>3174.7500000000005</v>
      </c>
      <c r="O16">
        <f t="shared" si="6"/>
        <v>3825</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1758.8571428571429</v>
      </c>
      <c r="CY16">
        <f t="shared" si="92"/>
        <v>2202.8571428571427</v>
      </c>
      <c r="CZ16">
        <f t="shared" si="93"/>
        <v>9639.8571428571431</v>
      </c>
      <c r="DA16">
        <f t="shared" si="93"/>
        <v>12213.857142857141</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996.00000000000011</v>
      </c>
      <c r="M17">
        <f t="shared" si="4"/>
        <v>1200</v>
      </c>
      <c r="N17">
        <f t="shared" si="5"/>
        <v>3174.7500000000005</v>
      </c>
      <c r="O17">
        <f t="shared" si="6"/>
        <v>3825</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1758.8571428571429</v>
      </c>
      <c r="CY17">
        <f t="shared" si="92"/>
        <v>2202.8571428571427</v>
      </c>
      <c r="CZ17">
        <f t="shared" si="93"/>
        <v>9639.8571428571431</v>
      </c>
      <c r="DA17">
        <f t="shared" si="93"/>
        <v>12213.857142857141</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996.00000000000011</v>
      </c>
      <c r="M18">
        <f t="shared" si="4"/>
        <v>1200</v>
      </c>
      <c r="N18">
        <f t="shared" si="5"/>
        <v>3174.7500000000005</v>
      </c>
      <c r="O18">
        <f t="shared" si="6"/>
        <v>3825</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1758.8571428571429</v>
      </c>
      <c r="CY18">
        <f t="shared" si="92"/>
        <v>2202.8571428571427</v>
      </c>
      <c r="CZ18">
        <f t="shared" si="93"/>
        <v>9639.8571428571431</v>
      </c>
      <c r="DA18">
        <f t="shared" si="93"/>
        <v>12213.857142857141</v>
      </c>
    </row>
    <row r="19" spans="1:105" x14ac:dyDescent="0.35">
      <c r="I19" s="12">
        <f ca="1">'Required Capacity (Hide)'!E19</f>
        <v>44326</v>
      </c>
      <c r="J19">
        <f t="shared" si="1"/>
        <v>2178.7500000000005</v>
      </c>
      <c r="K19">
        <f t="shared" si="2"/>
        <v>2625</v>
      </c>
      <c r="L19">
        <f t="shared" si="3"/>
        <v>996.00000000000011</v>
      </c>
      <c r="M19">
        <f t="shared" si="4"/>
        <v>1200</v>
      </c>
      <c r="N19">
        <f t="shared" si="5"/>
        <v>3174.7500000000005</v>
      </c>
      <c r="O19">
        <f t="shared" si="6"/>
        <v>3825</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1758.8571428571429</v>
      </c>
      <c r="CY19">
        <f t="shared" si="92"/>
        <v>2202.8571428571427</v>
      </c>
      <c r="CZ19">
        <f t="shared" si="93"/>
        <v>9639.8571428571431</v>
      </c>
      <c r="DA19">
        <f t="shared" si="93"/>
        <v>12213.857142857141</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996.00000000000011</v>
      </c>
      <c r="M20">
        <f t="shared" si="4"/>
        <v>1200</v>
      </c>
      <c r="N20">
        <f t="shared" si="5"/>
        <v>3174.7500000000005</v>
      </c>
      <c r="O20">
        <f t="shared" si="6"/>
        <v>3825</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1758.8571428571429</v>
      </c>
      <c r="CY20">
        <f t="shared" si="92"/>
        <v>2202.8571428571427</v>
      </c>
      <c r="CZ20">
        <f t="shared" si="93"/>
        <v>9639.8571428571431</v>
      </c>
      <c r="DA20">
        <f t="shared" si="93"/>
        <v>12213.857142857141</v>
      </c>
    </row>
    <row r="21" spans="1:105" x14ac:dyDescent="0.35">
      <c r="A21" t="str">
        <f>Setup!A20</f>
        <v>20 Group Sessions</v>
      </c>
      <c r="B21">
        <f>INDEX($H$100:$H$174,MATCH(A21,$A$100:$A$174,0),1)</f>
        <v>75</v>
      </c>
      <c r="C21">
        <f>INDEX($I$100:$I$174,MATCH(A21,$A$100:$A$174,0),1)</f>
        <v>34.285714285714285</v>
      </c>
      <c r="D21">
        <f>IF(Planning!D25="",'Planning Backing (Hide)'!B21,Planning!D25)</f>
        <v>75</v>
      </c>
      <c r="E21">
        <f>IF(Planning!E25="",'Planning Backing (Hide)'!C21,Planning!E25)</f>
        <v>34.285714285714285</v>
      </c>
      <c r="F21">
        <f>IFERROR($D$21/$B$21,"")</f>
        <v>1</v>
      </c>
      <c r="G21">
        <f>IFERROR($E$21/$C$21,"")</f>
        <v>1</v>
      </c>
      <c r="I21" s="12">
        <f ca="1">'Required Capacity (Hide)'!E21</f>
        <v>44340</v>
      </c>
      <c r="J21">
        <f t="shared" si="1"/>
        <v>2178.7500000000005</v>
      </c>
      <c r="K21">
        <f t="shared" si="2"/>
        <v>2625</v>
      </c>
      <c r="L21">
        <f t="shared" si="3"/>
        <v>996.00000000000011</v>
      </c>
      <c r="M21">
        <f t="shared" si="4"/>
        <v>1200</v>
      </c>
      <c r="N21">
        <f t="shared" si="5"/>
        <v>3174.7500000000005</v>
      </c>
      <c r="O21">
        <f t="shared" si="6"/>
        <v>3825</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1758.8571428571429</v>
      </c>
      <c r="CY21">
        <f t="shared" si="91"/>
        <v>2202.8571428571427</v>
      </c>
      <c r="CZ21">
        <f t="shared" si="93"/>
        <v>9639.8571428571431</v>
      </c>
      <c r="DA21">
        <f t="shared" si="93"/>
        <v>12213.857142857141</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996.00000000000011</v>
      </c>
      <c r="M22">
        <f t="shared" si="4"/>
        <v>1200</v>
      </c>
      <c r="N22">
        <f t="shared" si="5"/>
        <v>3174.7500000000005</v>
      </c>
      <c r="O22">
        <f t="shared" si="6"/>
        <v>3825</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1758.8571428571429</v>
      </c>
      <c r="CY22">
        <f t="shared" si="91"/>
        <v>2202.8571428571427</v>
      </c>
      <c r="CZ22">
        <f t="shared" si="93"/>
        <v>9639.8571428571431</v>
      </c>
      <c r="DA22">
        <f t="shared" si="93"/>
        <v>12213.857142857141</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996.00000000000011</v>
      </c>
      <c r="M23">
        <f t="shared" si="4"/>
        <v>1200</v>
      </c>
      <c r="N23">
        <f t="shared" si="5"/>
        <v>3174.7500000000005</v>
      </c>
      <c r="O23">
        <f t="shared" si="6"/>
        <v>3825</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1758.8571428571429</v>
      </c>
      <c r="CY23">
        <f t="shared" si="91"/>
        <v>2202.8571428571427</v>
      </c>
      <c r="CZ23">
        <f t="shared" si="93"/>
        <v>9639.8571428571431</v>
      </c>
      <c r="DA23">
        <f t="shared" si="93"/>
        <v>12213.857142857141</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996.00000000000011</v>
      </c>
      <c r="M24">
        <f t="shared" si="4"/>
        <v>1200</v>
      </c>
      <c r="N24">
        <f t="shared" si="5"/>
        <v>3174.7500000000005</v>
      </c>
      <c r="O24">
        <f t="shared" si="6"/>
        <v>3825</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1758.8571428571429</v>
      </c>
      <c r="CY24">
        <f t="shared" si="91"/>
        <v>2202.8571428571427</v>
      </c>
      <c r="CZ24">
        <f t="shared" si="93"/>
        <v>9639.8571428571431</v>
      </c>
      <c r="DA24">
        <f t="shared" si="93"/>
        <v>12213.857142857141</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996.00000000000011</v>
      </c>
      <c r="M25">
        <f t="shared" si="4"/>
        <v>1200</v>
      </c>
      <c r="N25">
        <f t="shared" si="5"/>
        <v>3174.7500000000005</v>
      </c>
      <c r="O25">
        <f t="shared" si="6"/>
        <v>3825</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1758.8571428571429</v>
      </c>
      <c r="CY25">
        <f t="shared" si="91"/>
        <v>2202.8571428571427</v>
      </c>
      <c r="CZ25">
        <f t="shared" si="93"/>
        <v>9639.8571428571431</v>
      </c>
      <c r="DA25">
        <f t="shared" si="93"/>
        <v>12213.857142857141</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996.00000000000011</v>
      </c>
      <c r="M26">
        <f t="shared" si="4"/>
        <v>1200</v>
      </c>
      <c r="N26">
        <f t="shared" si="5"/>
        <v>3174.7500000000005</v>
      </c>
      <c r="O26">
        <f t="shared" si="6"/>
        <v>3825</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1758.8571428571429</v>
      </c>
      <c r="CY26">
        <f t="shared" si="91"/>
        <v>2202.8571428571427</v>
      </c>
      <c r="CZ26">
        <f t="shared" si="93"/>
        <v>9639.8571428571431</v>
      </c>
      <c r="DA26">
        <f t="shared" si="93"/>
        <v>12213.857142857141</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996.00000000000011</v>
      </c>
      <c r="M27">
        <f t="shared" si="4"/>
        <v>1200</v>
      </c>
      <c r="N27">
        <f t="shared" si="5"/>
        <v>3174.7500000000005</v>
      </c>
      <c r="O27">
        <f t="shared" si="6"/>
        <v>3825</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1758.8571428571429</v>
      </c>
      <c r="CY27">
        <f t="shared" si="91"/>
        <v>2202.8571428571427</v>
      </c>
      <c r="CZ27">
        <f t="shared" si="93"/>
        <v>9639.8571428571431</v>
      </c>
      <c r="DA27">
        <f t="shared" si="93"/>
        <v>12213.857142857141</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996.00000000000011</v>
      </c>
      <c r="M28">
        <f t="shared" si="4"/>
        <v>1200</v>
      </c>
      <c r="N28">
        <f t="shared" si="5"/>
        <v>3174.7500000000005</v>
      </c>
      <c r="O28">
        <f t="shared" si="6"/>
        <v>3825</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1758.8571428571429</v>
      </c>
      <c r="CY28">
        <f t="shared" si="91"/>
        <v>2202.8571428571427</v>
      </c>
      <c r="CZ28">
        <f t="shared" si="93"/>
        <v>9639.8571428571431</v>
      </c>
      <c r="DA28">
        <f t="shared" si="93"/>
        <v>12213.857142857141</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996.00000000000011</v>
      </c>
      <c r="M29">
        <f t="shared" si="4"/>
        <v>1200</v>
      </c>
      <c r="N29">
        <f t="shared" si="5"/>
        <v>3174.7500000000005</v>
      </c>
      <c r="O29">
        <f t="shared" si="6"/>
        <v>3825</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1758.8571428571429</v>
      </c>
      <c r="CY29">
        <f t="shared" si="91"/>
        <v>2202.8571428571427</v>
      </c>
      <c r="CZ29">
        <f t="shared" si="93"/>
        <v>9639.8571428571431</v>
      </c>
      <c r="DA29">
        <f t="shared" si="93"/>
        <v>12213.857142857141</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996.00000000000011</v>
      </c>
      <c r="M30">
        <f t="shared" si="4"/>
        <v>1200</v>
      </c>
      <c r="N30">
        <f t="shared" si="5"/>
        <v>3174.7500000000005</v>
      </c>
      <c r="O30">
        <f t="shared" si="6"/>
        <v>3825</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1758.8571428571429</v>
      </c>
      <c r="CY30">
        <f t="shared" si="91"/>
        <v>2202.8571428571427</v>
      </c>
      <c r="CZ30">
        <f t="shared" si="93"/>
        <v>9639.8571428571431</v>
      </c>
      <c r="DA30">
        <f t="shared" si="93"/>
        <v>12213.857142857141</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996.00000000000011</v>
      </c>
      <c r="M31">
        <f t="shared" si="4"/>
        <v>1200</v>
      </c>
      <c r="N31">
        <f t="shared" si="5"/>
        <v>3174.7500000000005</v>
      </c>
      <c r="O31">
        <f t="shared" si="6"/>
        <v>3825</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1758.8571428571429</v>
      </c>
      <c r="CY31">
        <f t="shared" si="91"/>
        <v>2202.8571428571427</v>
      </c>
      <c r="CZ31">
        <f t="shared" si="93"/>
        <v>9639.8571428571431</v>
      </c>
      <c r="DA31">
        <f t="shared" si="93"/>
        <v>12213.857142857141</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996.00000000000011</v>
      </c>
      <c r="M32">
        <f t="shared" si="4"/>
        <v>1200</v>
      </c>
      <c r="N32">
        <f t="shared" si="5"/>
        <v>3174.7500000000005</v>
      </c>
      <c r="O32">
        <f t="shared" si="6"/>
        <v>3825</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1758.8571428571429</v>
      </c>
      <c r="CY32">
        <f t="shared" si="91"/>
        <v>2202.8571428571427</v>
      </c>
      <c r="CZ32">
        <f t="shared" si="93"/>
        <v>9639.8571428571431</v>
      </c>
      <c r="DA32">
        <f t="shared" si="93"/>
        <v>12213.857142857141</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996.00000000000011</v>
      </c>
      <c r="M33">
        <f t="shared" si="4"/>
        <v>1200</v>
      </c>
      <c r="N33">
        <f t="shared" si="5"/>
        <v>3174.7500000000005</v>
      </c>
      <c r="O33">
        <f t="shared" si="6"/>
        <v>3825</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1758.8571428571429</v>
      </c>
      <c r="CY33">
        <f t="shared" si="91"/>
        <v>2202.8571428571427</v>
      </c>
      <c r="CZ33">
        <f t="shared" si="93"/>
        <v>9639.8571428571431</v>
      </c>
      <c r="DA33">
        <f t="shared" si="93"/>
        <v>12213.857142857141</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996.00000000000011</v>
      </c>
      <c r="M34">
        <f t="shared" si="4"/>
        <v>1200</v>
      </c>
      <c r="N34">
        <f t="shared" si="5"/>
        <v>3174.7500000000005</v>
      </c>
      <c r="O34">
        <f t="shared" si="6"/>
        <v>3825</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1758.8571428571429</v>
      </c>
      <c r="CY34">
        <f t="shared" si="91"/>
        <v>2202.8571428571427</v>
      </c>
      <c r="CZ34">
        <f t="shared" si="93"/>
        <v>9639.8571428571431</v>
      </c>
      <c r="DA34">
        <f t="shared" si="93"/>
        <v>12213.857142857141</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996.00000000000011</v>
      </c>
      <c r="M35">
        <f t="shared" si="4"/>
        <v>1200</v>
      </c>
      <c r="N35">
        <f t="shared" si="5"/>
        <v>3174.7500000000005</v>
      </c>
      <c r="O35">
        <f t="shared" si="6"/>
        <v>3825</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1758.8571428571429</v>
      </c>
      <c r="CY35">
        <f t="shared" si="91"/>
        <v>2202.8571428571427</v>
      </c>
      <c r="CZ35">
        <f t="shared" si="93"/>
        <v>9639.8571428571431</v>
      </c>
      <c r="DA35">
        <f t="shared" si="93"/>
        <v>12213.857142857141</v>
      </c>
    </row>
    <row r="36" spans="1:105" x14ac:dyDescent="0.35">
      <c r="I36" s="12">
        <f ca="1">'Required Capacity (Hide)'!E36</f>
        <v>44445</v>
      </c>
      <c r="J36">
        <f t="shared" si="1"/>
        <v>2178.7500000000005</v>
      </c>
      <c r="K36">
        <f t="shared" si="2"/>
        <v>2625</v>
      </c>
      <c r="L36">
        <f t="shared" si="3"/>
        <v>996.00000000000011</v>
      </c>
      <c r="M36">
        <f t="shared" si="4"/>
        <v>1200</v>
      </c>
      <c r="N36">
        <f t="shared" si="5"/>
        <v>3174.7500000000005</v>
      </c>
      <c r="O36">
        <f t="shared" si="6"/>
        <v>3825</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1758.8571428571429</v>
      </c>
      <c r="CY36">
        <f t="shared" si="91"/>
        <v>2202.8571428571427</v>
      </c>
      <c r="CZ36">
        <f t="shared" si="93"/>
        <v>9639.8571428571431</v>
      </c>
      <c r="DA36">
        <f t="shared" si="93"/>
        <v>12213.857142857141</v>
      </c>
    </row>
    <row r="37" spans="1:105" x14ac:dyDescent="0.35">
      <c r="I37" s="12">
        <f ca="1">'Required Capacity (Hide)'!E37</f>
        <v>44452</v>
      </c>
      <c r="J37">
        <f t="shared" si="1"/>
        <v>2178.7500000000005</v>
      </c>
      <c r="K37">
        <f t="shared" si="2"/>
        <v>2625</v>
      </c>
      <c r="L37">
        <f t="shared" si="3"/>
        <v>996.00000000000011</v>
      </c>
      <c r="M37">
        <f t="shared" si="4"/>
        <v>1200</v>
      </c>
      <c r="N37">
        <f t="shared" si="5"/>
        <v>3174.7500000000005</v>
      </c>
      <c r="O37">
        <f t="shared" si="6"/>
        <v>3825</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1758.8571428571429</v>
      </c>
      <c r="CY37">
        <f t="shared" si="91"/>
        <v>2202.8571428571427</v>
      </c>
      <c r="CZ37">
        <f t="shared" si="93"/>
        <v>9639.8571428571431</v>
      </c>
      <c r="DA37">
        <f t="shared" si="93"/>
        <v>12213.857142857141</v>
      </c>
    </row>
    <row r="38" spans="1:105" x14ac:dyDescent="0.35">
      <c r="I38" s="12">
        <f ca="1">'Required Capacity (Hide)'!E38</f>
        <v>44459</v>
      </c>
      <c r="J38">
        <f t="shared" si="1"/>
        <v>2178.7500000000005</v>
      </c>
      <c r="K38">
        <f t="shared" si="2"/>
        <v>2625</v>
      </c>
      <c r="L38">
        <f t="shared" si="3"/>
        <v>996.00000000000011</v>
      </c>
      <c r="M38">
        <f t="shared" si="4"/>
        <v>1200</v>
      </c>
      <c r="N38">
        <f t="shared" si="5"/>
        <v>3174.7500000000005</v>
      </c>
      <c r="O38">
        <f t="shared" si="6"/>
        <v>3825</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1758.8571428571429</v>
      </c>
      <c r="CY38">
        <f t="shared" si="91"/>
        <v>2202.8571428571427</v>
      </c>
      <c r="CZ38">
        <f t="shared" si="93"/>
        <v>9639.8571428571431</v>
      </c>
      <c r="DA38">
        <f t="shared" si="93"/>
        <v>12213.857142857141</v>
      </c>
    </row>
    <row r="39" spans="1:105" x14ac:dyDescent="0.35">
      <c r="I39" s="12">
        <f ca="1">'Required Capacity (Hide)'!E39</f>
        <v>44466</v>
      </c>
      <c r="J39">
        <f t="shared" si="1"/>
        <v>2178.7500000000005</v>
      </c>
      <c r="K39">
        <f t="shared" si="2"/>
        <v>2625</v>
      </c>
      <c r="L39">
        <f t="shared" si="3"/>
        <v>996.00000000000011</v>
      </c>
      <c r="M39">
        <f t="shared" si="4"/>
        <v>1200</v>
      </c>
      <c r="N39">
        <f t="shared" si="5"/>
        <v>3174.7500000000005</v>
      </c>
      <c r="O39">
        <f t="shared" si="6"/>
        <v>3825</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1758.8571428571429</v>
      </c>
      <c r="CY39">
        <f t="shared" si="91"/>
        <v>2202.8571428571427</v>
      </c>
      <c r="CZ39">
        <f t="shared" si="93"/>
        <v>9639.8571428571431</v>
      </c>
      <c r="DA39">
        <f t="shared" si="93"/>
        <v>12213.857142857141</v>
      </c>
    </row>
    <row r="40" spans="1:105" x14ac:dyDescent="0.35">
      <c r="I40" s="12">
        <f ca="1">'Required Capacity (Hide)'!E40</f>
        <v>44473</v>
      </c>
      <c r="J40">
        <f t="shared" si="1"/>
        <v>2178.7500000000005</v>
      </c>
      <c r="K40">
        <f t="shared" si="2"/>
        <v>2625</v>
      </c>
      <c r="L40">
        <f t="shared" si="3"/>
        <v>996.00000000000011</v>
      </c>
      <c r="M40">
        <f t="shared" si="4"/>
        <v>1200</v>
      </c>
      <c r="N40">
        <f t="shared" si="5"/>
        <v>3174.7500000000005</v>
      </c>
      <c r="O40">
        <f t="shared" si="6"/>
        <v>3825</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1758.8571428571429</v>
      </c>
      <c r="CY40">
        <f t="shared" si="91"/>
        <v>2202.8571428571427</v>
      </c>
      <c r="CZ40">
        <f t="shared" si="93"/>
        <v>9639.8571428571431</v>
      </c>
      <c r="DA40">
        <f t="shared" si="93"/>
        <v>12213.857142857141</v>
      </c>
    </row>
    <row r="41" spans="1:105" x14ac:dyDescent="0.35">
      <c r="I41" s="12">
        <f ca="1">'Required Capacity (Hide)'!E41</f>
        <v>44480</v>
      </c>
      <c r="J41">
        <f t="shared" si="1"/>
        <v>2178.7500000000005</v>
      </c>
      <c r="K41">
        <f t="shared" si="2"/>
        <v>2625</v>
      </c>
      <c r="L41">
        <f t="shared" si="3"/>
        <v>996.00000000000011</v>
      </c>
      <c r="M41">
        <f t="shared" si="4"/>
        <v>1200</v>
      </c>
      <c r="N41">
        <f t="shared" si="5"/>
        <v>3174.7500000000005</v>
      </c>
      <c r="O41">
        <f t="shared" si="6"/>
        <v>3825</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1758.8571428571429</v>
      </c>
      <c r="CY41">
        <f t="shared" si="91"/>
        <v>2202.8571428571427</v>
      </c>
      <c r="CZ41">
        <f t="shared" si="93"/>
        <v>9639.8571428571431</v>
      </c>
      <c r="DA41">
        <f t="shared" si="93"/>
        <v>12213.857142857141</v>
      </c>
    </row>
    <row r="42" spans="1:105" x14ac:dyDescent="0.35">
      <c r="I42" s="12">
        <f ca="1">'Required Capacity (Hide)'!E42</f>
        <v>44487</v>
      </c>
      <c r="J42">
        <f t="shared" si="1"/>
        <v>2178.7500000000005</v>
      </c>
      <c r="K42">
        <f t="shared" si="2"/>
        <v>2625</v>
      </c>
      <c r="L42">
        <f t="shared" si="3"/>
        <v>996.00000000000011</v>
      </c>
      <c r="M42">
        <f t="shared" si="4"/>
        <v>1200</v>
      </c>
      <c r="N42">
        <f t="shared" si="5"/>
        <v>3174.7500000000005</v>
      </c>
      <c r="O42">
        <f t="shared" si="6"/>
        <v>3825</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1758.8571428571429</v>
      </c>
      <c r="CY42">
        <f t="shared" si="91"/>
        <v>2202.8571428571427</v>
      </c>
      <c r="CZ42">
        <f t="shared" si="93"/>
        <v>9639.8571428571431</v>
      </c>
      <c r="DA42">
        <f t="shared" si="93"/>
        <v>12213.857142857141</v>
      </c>
    </row>
    <row r="43" spans="1:105" x14ac:dyDescent="0.35">
      <c r="I43" s="12">
        <f ca="1">'Required Capacity (Hide)'!E43</f>
        <v>44494</v>
      </c>
      <c r="J43">
        <f t="shared" si="1"/>
        <v>2178.7500000000005</v>
      </c>
      <c r="K43">
        <f t="shared" si="2"/>
        <v>2625</v>
      </c>
      <c r="L43">
        <f t="shared" si="3"/>
        <v>996.00000000000011</v>
      </c>
      <c r="M43">
        <f t="shared" si="4"/>
        <v>1200</v>
      </c>
      <c r="N43">
        <f t="shared" si="5"/>
        <v>3174.7500000000005</v>
      </c>
      <c r="O43">
        <f t="shared" si="6"/>
        <v>3825</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1758.8571428571429</v>
      </c>
      <c r="CY43">
        <f t="shared" si="91"/>
        <v>2202.8571428571427</v>
      </c>
      <c r="CZ43">
        <f t="shared" si="93"/>
        <v>9639.8571428571431</v>
      </c>
      <c r="DA43">
        <f t="shared" si="93"/>
        <v>12213.857142857141</v>
      </c>
    </row>
    <row r="44" spans="1:105" x14ac:dyDescent="0.35">
      <c r="I44" s="12">
        <f ca="1">'Required Capacity (Hide)'!E44</f>
        <v>44501</v>
      </c>
      <c r="J44">
        <f t="shared" si="1"/>
        <v>2178.7500000000005</v>
      </c>
      <c r="K44">
        <f t="shared" si="2"/>
        <v>2625</v>
      </c>
      <c r="L44">
        <f t="shared" si="3"/>
        <v>996.00000000000011</v>
      </c>
      <c r="M44">
        <f t="shared" si="4"/>
        <v>1200</v>
      </c>
      <c r="N44">
        <f t="shared" si="5"/>
        <v>3174.7500000000005</v>
      </c>
      <c r="O44">
        <f t="shared" si="6"/>
        <v>3825</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1758.8571428571429</v>
      </c>
      <c r="CY44">
        <f t="shared" si="91"/>
        <v>2202.8571428571427</v>
      </c>
      <c r="CZ44">
        <f t="shared" si="93"/>
        <v>9639.8571428571431</v>
      </c>
      <c r="DA44">
        <f t="shared" si="93"/>
        <v>12213.857142857141</v>
      </c>
    </row>
    <row r="45" spans="1:105" x14ac:dyDescent="0.35">
      <c r="I45" s="12">
        <f ca="1">'Required Capacity (Hide)'!E45</f>
        <v>44508</v>
      </c>
      <c r="J45">
        <f t="shared" si="1"/>
        <v>2178.7500000000005</v>
      </c>
      <c r="K45">
        <f t="shared" si="2"/>
        <v>2625</v>
      </c>
      <c r="L45">
        <f t="shared" si="3"/>
        <v>996.00000000000011</v>
      </c>
      <c r="M45">
        <f t="shared" si="4"/>
        <v>1200</v>
      </c>
      <c r="N45">
        <f t="shared" si="5"/>
        <v>3174.7500000000005</v>
      </c>
      <c r="O45">
        <f t="shared" si="6"/>
        <v>3825</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1758.8571428571429</v>
      </c>
      <c r="CY45">
        <f t="shared" si="91"/>
        <v>2202.8571428571427</v>
      </c>
      <c r="CZ45">
        <f t="shared" si="93"/>
        <v>9639.8571428571431</v>
      </c>
      <c r="DA45">
        <f t="shared" si="93"/>
        <v>12213.857142857141</v>
      </c>
    </row>
    <row r="46" spans="1:105" x14ac:dyDescent="0.35">
      <c r="I46" s="12">
        <f ca="1">'Required Capacity (Hide)'!E46</f>
        <v>44515</v>
      </c>
      <c r="J46">
        <f t="shared" si="1"/>
        <v>2178.7500000000005</v>
      </c>
      <c r="K46">
        <f t="shared" si="2"/>
        <v>2625</v>
      </c>
      <c r="L46">
        <f t="shared" si="3"/>
        <v>996.00000000000011</v>
      </c>
      <c r="M46">
        <f t="shared" si="4"/>
        <v>1200</v>
      </c>
      <c r="N46">
        <f t="shared" si="5"/>
        <v>3174.7500000000005</v>
      </c>
      <c r="O46">
        <f t="shared" si="6"/>
        <v>3825</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1758.8571428571429</v>
      </c>
      <c r="CY46">
        <f t="shared" si="91"/>
        <v>2202.8571428571427</v>
      </c>
      <c r="CZ46">
        <f t="shared" si="93"/>
        <v>9639.8571428571431</v>
      </c>
      <c r="DA46">
        <f t="shared" si="93"/>
        <v>12213.857142857141</v>
      </c>
    </row>
    <row r="47" spans="1:105" x14ac:dyDescent="0.35">
      <c r="I47" s="12">
        <f ca="1">'Required Capacity (Hide)'!E47</f>
        <v>44522</v>
      </c>
      <c r="J47">
        <f t="shared" si="1"/>
        <v>2178.7500000000005</v>
      </c>
      <c r="K47">
        <f t="shared" si="2"/>
        <v>2625</v>
      </c>
      <c r="L47">
        <f t="shared" si="3"/>
        <v>996.00000000000011</v>
      </c>
      <c r="M47">
        <f t="shared" si="4"/>
        <v>1200</v>
      </c>
      <c r="N47">
        <f t="shared" si="5"/>
        <v>3174.7500000000005</v>
      </c>
      <c r="O47">
        <f t="shared" si="6"/>
        <v>3825</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1758.8571428571429</v>
      </c>
      <c r="CY47">
        <f t="shared" si="91"/>
        <v>2202.8571428571427</v>
      </c>
      <c r="CZ47">
        <f t="shared" si="93"/>
        <v>9639.8571428571431</v>
      </c>
      <c r="DA47">
        <f t="shared" si="93"/>
        <v>12213.857142857141</v>
      </c>
    </row>
    <row r="48" spans="1:105" x14ac:dyDescent="0.35">
      <c r="I48" s="12">
        <f ca="1">'Required Capacity (Hide)'!E48</f>
        <v>44529</v>
      </c>
      <c r="J48">
        <f t="shared" si="1"/>
        <v>2178.7500000000005</v>
      </c>
      <c r="K48">
        <f t="shared" si="2"/>
        <v>2625</v>
      </c>
      <c r="L48">
        <f t="shared" si="3"/>
        <v>996.00000000000011</v>
      </c>
      <c r="M48">
        <f t="shared" si="4"/>
        <v>1200</v>
      </c>
      <c r="N48">
        <f t="shared" si="5"/>
        <v>3174.7500000000005</v>
      </c>
      <c r="O48">
        <f t="shared" si="6"/>
        <v>3825</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1758.8571428571429</v>
      </c>
      <c r="CY48">
        <f t="shared" si="91"/>
        <v>2202.8571428571427</v>
      </c>
      <c r="CZ48">
        <f t="shared" si="93"/>
        <v>9639.8571428571431</v>
      </c>
      <c r="DA48">
        <f t="shared" si="93"/>
        <v>12213.857142857141</v>
      </c>
    </row>
    <row r="49" spans="8:105" x14ac:dyDescent="0.35">
      <c r="I49" s="12">
        <f ca="1">'Required Capacity (Hide)'!E49</f>
        <v>44536</v>
      </c>
      <c r="J49">
        <f t="shared" si="1"/>
        <v>2178.7500000000005</v>
      </c>
      <c r="K49">
        <f t="shared" si="2"/>
        <v>2625</v>
      </c>
      <c r="L49">
        <f t="shared" si="3"/>
        <v>996.00000000000011</v>
      </c>
      <c r="M49">
        <f t="shared" si="4"/>
        <v>1200</v>
      </c>
      <c r="N49">
        <f t="shared" si="5"/>
        <v>3174.7500000000005</v>
      </c>
      <c r="O49">
        <f t="shared" si="6"/>
        <v>3825</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1758.8571428571429</v>
      </c>
      <c r="CY49">
        <f t="shared" si="91"/>
        <v>2202.8571428571427</v>
      </c>
      <c r="CZ49">
        <f t="shared" si="93"/>
        <v>9639.8571428571431</v>
      </c>
      <c r="DA49">
        <f t="shared" si="93"/>
        <v>12213.857142857141</v>
      </c>
    </row>
    <row r="50" spans="8:105" x14ac:dyDescent="0.35">
      <c r="I50" s="12">
        <f ca="1">'Required Capacity (Hide)'!E50</f>
        <v>44543</v>
      </c>
      <c r="J50">
        <f t="shared" si="1"/>
        <v>2178.7500000000005</v>
      </c>
      <c r="K50">
        <f t="shared" si="2"/>
        <v>2625</v>
      </c>
      <c r="L50">
        <f t="shared" si="3"/>
        <v>996.00000000000011</v>
      </c>
      <c r="M50">
        <f t="shared" si="4"/>
        <v>1200</v>
      </c>
      <c r="N50">
        <f t="shared" si="5"/>
        <v>3174.7500000000005</v>
      </c>
      <c r="O50">
        <f t="shared" si="6"/>
        <v>3825</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1758.8571428571429</v>
      </c>
      <c r="CY50">
        <f t="shared" si="91"/>
        <v>2202.8571428571427</v>
      </c>
      <c r="CZ50">
        <f t="shared" si="93"/>
        <v>9639.8571428571431</v>
      </c>
      <c r="DA50">
        <f t="shared" si="93"/>
        <v>12213.857142857141</v>
      </c>
    </row>
    <row r="51" spans="8:105" x14ac:dyDescent="0.35">
      <c r="I51" s="12">
        <f ca="1">'Required Capacity (Hide)'!E51</f>
        <v>44550</v>
      </c>
      <c r="J51">
        <f t="shared" si="1"/>
        <v>2178.7500000000005</v>
      </c>
      <c r="K51">
        <f t="shared" si="2"/>
        <v>2625</v>
      </c>
      <c r="L51">
        <f t="shared" si="3"/>
        <v>996.00000000000011</v>
      </c>
      <c r="M51">
        <f t="shared" si="4"/>
        <v>1200</v>
      </c>
      <c r="N51">
        <f t="shared" si="5"/>
        <v>3174.7500000000005</v>
      </c>
      <c r="O51">
        <f t="shared" si="6"/>
        <v>3825</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1758.8571428571429</v>
      </c>
      <c r="CY51">
        <f t="shared" si="91"/>
        <v>2202.8571428571427</v>
      </c>
      <c r="CZ51">
        <f t="shared" si="93"/>
        <v>9639.8571428571431</v>
      </c>
      <c r="DA51">
        <f t="shared" si="93"/>
        <v>12213.857142857141</v>
      </c>
    </row>
    <row r="52" spans="8:105" x14ac:dyDescent="0.35">
      <c r="I52" s="12">
        <f ca="1">'Required Capacity (Hide)'!E52</f>
        <v>44557</v>
      </c>
      <c r="J52">
        <f t="shared" si="1"/>
        <v>2178.7500000000005</v>
      </c>
      <c r="K52">
        <f t="shared" si="2"/>
        <v>2625</v>
      </c>
      <c r="L52">
        <f t="shared" si="3"/>
        <v>996.00000000000011</v>
      </c>
      <c r="M52">
        <f t="shared" si="4"/>
        <v>1200</v>
      </c>
      <c r="N52">
        <f t="shared" si="5"/>
        <v>3174.7500000000005</v>
      </c>
      <c r="O52">
        <f t="shared" si="6"/>
        <v>3825</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1758.8571428571429</v>
      </c>
      <c r="CY52">
        <f t="shared" si="91"/>
        <v>2202.8571428571427</v>
      </c>
      <c r="CZ52">
        <f t="shared" si="93"/>
        <v>9639.8571428571431</v>
      </c>
      <c r="DA52">
        <f t="shared" si="93"/>
        <v>12213.857142857141</v>
      </c>
    </row>
    <row r="53" spans="8:105" x14ac:dyDescent="0.35">
      <c r="I53" s="12">
        <f ca="1">'Required Capacity (Hide)'!E53</f>
        <v>44564</v>
      </c>
      <c r="J53">
        <f t="shared" si="1"/>
        <v>2178.7500000000005</v>
      </c>
      <c r="K53">
        <f t="shared" si="2"/>
        <v>2625</v>
      </c>
      <c r="L53">
        <f t="shared" si="3"/>
        <v>996.00000000000011</v>
      </c>
      <c r="M53">
        <f t="shared" si="4"/>
        <v>1200</v>
      </c>
      <c r="N53">
        <f t="shared" si="5"/>
        <v>3174.7500000000005</v>
      </c>
      <c r="O53">
        <f t="shared" si="6"/>
        <v>3825</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1758.8571428571429</v>
      </c>
      <c r="CY53">
        <f t="shared" si="91"/>
        <v>2202.8571428571427</v>
      </c>
      <c r="CZ53">
        <f t="shared" si="93"/>
        <v>9639.8571428571431</v>
      </c>
      <c r="DA53">
        <f t="shared" si="93"/>
        <v>12213.857142857141</v>
      </c>
    </row>
    <row r="54" spans="8:105" x14ac:dyDescent="0.35">
      <c r="I54" s="12">
        <f ca="1">'Required Capacity (Hide)'!E54</f>
        <v>44571</v>
      </c>
      <c r="J54">
        <f t="shared" si="1"/>
        <v>2178.7500000000005</v>
      </c>
      <c r="K54">
        <f t="shared" si="2"/>
        <v>2625</v>
      </c>
      <c r="L54">
        <f t="shared" si="3"/>
        <v>996.00000000000011</v>
      </c>
      <c r="M54">
        <f t="shared" si="4"/>
        <v>1200</v>
      </c>
      <c r="N54">
        <f t="shared" si="5"/>
        <v>3174.7500000000005</v>
      </c>
      <c r="O54">
        <f t="shared" si="6"/>
        <v>3825</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1758.8571428571429</v>
      </c>
      <c r="CY54">
        <f t="shared" si="91"/>
        <v>2202.8571428571427</v>
      </c>
      <c r="CZ54">
        <f t="shared" si="93"/>
        <v>9639.8571428571431</v>
      </c>
      <c r="DA54">
        <f t="shared" si="93"/>
        <v>12213.857142857141</v>
      </c>
    </row>
    <row r="55" spans="8:105" x14ac:dyDescent="0.35">
      <c r="I55" s="12">
        <f ca="1">'Required Capacity (Hide)'!E55</f>
        <v>44578</v>
      </c>
      <c r="J55">
        <f t="shared" si="1"/>
        <v>2178.7500000000005</v>
      </c>
      <c r="K55">
        <f t="shared" si="2"/>
        <v>2625</v>
      </c>
      <c r="L55">
        <f t="shared" si="3"/>
        <v>996.00000000000011</v>
      </c>
      <c r="M55">
        <f t="shared" si="4"/>
        <v>1200</v>
      </c>
      <c r="N55">
        <f t="shared" si="5"/>
        <v>3174.7500000000005</v>
      </c>
      <c r="O55">
        <f t="shared" si="6"/>
        <v>3825</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1758.8571428571429</v>
      </c>
      <c r="CY55">
        <f t="shared" si="91"/>
        <v>2202.8571428571427</v>
      </c>
      <c r="CZ55">
        <f t="shared" si="93"/>
        <v>9639.8571428571431</v>
      </c>
      <c r="DA55">
        <f t="shared" si="93"/>
        <v>12213.857142857141</v>
      </c>
    </row>
    <row r="56" spans="8:105" ht="15" thickBot="1" x14ac:dyDescent="0.4">
      <c r="I56" s="13">
        <f ca="1">'Required Capacity (Hide)'!E56</f>
        <v>44585</v>
      </c>
      <c r="J56">
        <f t="shared" si="1"/>
        <v>2178.7500000000005</v>
      </c>
      <c r="K56">
        <f t="shared" si="2"/>
        <v>2625</v>
      </c>
      <c r="L56">
        <f t="shared" si="3"/>
        <v>996.00000000000011</v>
      </c>
      <c r="M56">
        <f t="shared" si="4"/>
        <v>1200</v>
      </c>
      <c r="N56">
        <f t="shared" si="5"/>
        <v>3174.7500000000005</v>
      </c>
      <c r="O56">
        <f t="shared" si="6"/>
        <v>3825</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1758.8571428571429</v>
      </c>
      <c r="CY56">
        <f t="shared" si="91"/>
        <v>2202.8571428571427</v>
      </c>
      <c r="CZ56">
        <f t="shared" si="93"/>
        <v>9639.8571428571431</v>
      </c>
      <c r="DA56">
        <f t="shared" si="93"/>
        <v>12213.857142857141</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 t="shared" ref="L59" si="96">AVERAGE(L5:L56)</f>
        <v>996.00000000000011</v>
      </c>
      <c r="M59" s="5">
        <f t="shared" ref="M59" si="97">AVERAGE(M5:M56)-L59</f>
        <v>203.99999999999989</v>
      </c>
      <c r="N59" s="5">
        <f t="shared" ref="N59" si="98">AVERAGE(N5:N56)</f>
        <v>3174.7500000000005</v>
      </c>
      <c r="O59" s="5">
        <f t="shared" ref="O59" si="99">AVERAGE(O5:O56)-N59</f>
        <v>650.24999999999955</v>
      </c>
      <c r="P59" s="5">
        <f t="shared" ref="P59" si="100">AVERAGE(P5:P56)</f>
        <v>1020.0000000000001</v>
      </c>
      <c r="Q59" s="5">
        <f t="shared" ref="Q59" si="101">AVERAGE(Q5:Q56)-P59</f>
        <v>1355.9999999999995</v>
      </c>
      <c r="R59" s="5">
        <f t="shared" ref="R59" si="102">AVERAGE(R5:R56)</f>
        <v>145.71428571428598</v>
      </c>
      <c r="S59" s="5">
        <f t="shared" ref="S59" si="103">AVERAGE(S5:S56)-R59</f>
        <v>193.71428571428518</v>
      </c>
      <c r="T59" s="5">
        <f t="shared" ref="T59" si="104">AVERAGE(T5:T56)</f>
        <v>1165.7142857142878</v>
      </c>
      <c r="U59" s="5">
        <f t="shared" ref="U59" si="105">AVERAGE(U5:U56)-T59</f>
        <v>1549.7142857142815</v>
      </c>
      <c r="V59" s="5">
        <f t="shared" ref="V59" si="106">AVERAGE(V5:V56)</f>
        <v>0</v>
      </c>
      <c r="W59" s="5">
        <f t="shared" ref="W59" si="107">AVERAGE(W5:W56)-V59</f>
        <v>0</v>
      </c>
      <c r="X59" s="5">
        <f t="shared" ref="X59" si="108">AVERAGE(X5:X56)</f>
        <v>617.14285714285779</v>
      </c>
      <c r="Y59" s="5">
        <f t="shared" ref="Y59" si="109">AVERAGE(Y5:Y56)-X59</f>
        <v>46.285714285713993</v>
      </c>
      <c r="Z59" s="5">
        <f t="shared" ref="Z59" si="110">AVERAGE(Z5:Z56)</f>
        <v>617.14285714285779</v>
      </c>
      <c r="AA59" s="5">
        <f t="shared" ref="AA59" si="111">AVERAGE(AA5:AA56)-Z59</f>
        <v>46.285714285713993</v>
      </c>
      <c r="AB59" s="5">
        <f t="shared" ref="AB59" si="112">AVERAGE(AB5:AB56)</f>
        <v>2882.25</v>
      </c>
      <c r="AC59" s="5">
        <f t="shared" ref="AC59" si="113">AVERAGE(AC5:AC56)-AB59</f>
        <v>267.75</v>
      </c>
      <c r="AD59" s="5">
        <f t="shared" ref="AD59" si="114">AVERAGE(AD5:AD56)</f>
        <v>0</v>
      </c>
      <c r="AE59" s="5">
        <f t="shared" ref="AE59" si="115">AVERAGE(AE5:AE56)-AD59</f>
        <v>0</v>
      </c>
      <c r="AF59" s="5">
        <f t="shared" ref="AF59" si="116">AVERAGE(AF5:AF56)</f>
        <v>2882.25</v>
      </c>
      <c r="AG59" s="5">
        <f t="shared" ref="AG59" si="117">AVERAGE(AG5:AG56)-AF59</f>
        <v>267.75</v>
      </c>
      <c r="AH59" s="5">
        <f t="shared" ref="AH59" si="118">AVERAGE(AH5:AH56)</f>
        <v>1800</v>
      </c>
      <c r="AI59" s="5">
        <f t="shared" ref="AI59" si="119">AVERAGE(AI5:AI56)-AH59</f>
        <v>60</v>
      </c>
      <c r="AJ59" s="5">
        <f t="shared" ref="AJ59" si="120">AVERAGE(AJ5:AJ56)</f>
        <v>0</v>
      </c>
      <c r="AK59" s="5">
        <f t="shared" ref="AK59" si="121">AVERAGE(AK5:AK56)-AJ59</f>
        <v>0</v>
      </c>
      <c r="AL59" s="5">
        <f t="shared" ref="AL59" si="122">AVERAGE(AL5:AL56)</f>
        <v>1800</v>
      </c>
      <c r="AM59" s="5">
        <f t="shared" ref="AM59" si="123">AVERAGE(AM5:AM56)-AL59</f>
        <v>60</v>
      </c>
      <c r="AN59" s="5">
        <f t="shared" ref="AN59" si="124">AVERAGE(AN5:AN56)</f>
        <v>0</v>
      </c>
      <c r="AO59" s="5">
        <f t="shared" ref="AO59" si="125">AVERAGE(AO5:AO56)-AN59</f>
        <v>0</v>
      </c>
      <c r="AP59" s="5">
        <f t="shared" ref="AP59" si="126">AVERAGE(AP5:AP56)</f>
        <v>0</v>
      </c>
      <c r="AQ59" s="5">
        <f t="shared" ref="AQ59" si="127">AVERAGE(AQ5:AQ56)-AP59</f>
        <v>0</v>
      </c>
      <c r="AR59" s="5">
        <f t="shared" ref="AR59" si="128">AVERAGE(AR5:AR56)</f>
        <v>0</v>
      </c>
      <c r="AS59" s="5">
        <f t="shared" ref="AS59" si="129">AVERAGE(AS5:AS56)-AR59</f>
        <v>0</v>
      </c>
      <c r="AT59" s="5">
        <f t="shared" ref="AT59" si="130">AVERAGE(AT5:AT56)</f>
        <v>0</v>
      </c>
      <c r="AU59" s="5">
        <f t="shared" ref="AU59" si="131">AVERAGE(AU5:AU56)-AT59</f>
        <v>0</v>
      </c>
      <c r="AV59" s="5">
        <f t="shared" ref="AV59" si="132">AVERAGE(AV5:AV56)</f>
        <v>0</v>
      </c>
      <c r="AW59" s="5">
        <f t="shared" ref="AW59" si="133">AVERAGE(AW5:AW56)-AV59</f>
        <v>0</v>
      </c>
      <c r="AX59" s="5">
        <f t="shared" ref="AX59" si="134">AVERAGE(AX5:AX56)</f>
        <v>0</v>
      </c>
      <c r="AY59" s="5">
        <f t="shared" ref="AY59" si="135">AVERAGE(AY5:AY56)-AX59</f>
        <v>0</v>
      </c>
      <c r="AZ59" s="5">
        <f t="shared" ref="AZ59" si="136">AVERAGE(AZ5:AZ56)</f>
        <v>0</v>
      </c>
      <c r="BA59" s="5">
        <f t="shared" ref="BA59" si="137">AVERAGE(BA5:BA56)-AZ59</f>
        <v>0</v>
      </c>
      <c r="BB59" s="5">
        <f t="shared" ref="BB59" si="138">AVERAGE(BB5:BB56)</f>
        <v>0</v>
      </c>
      <c r="BC59" s="5">
        <f t="shared" ref="BC59" si="139">AVERAGE(BC5:BC56)-BB59</f>
        <v>0</v>
      </c>
      <c r="BD59" s="5">
        <f t="shared" ref="BD59" si="140">AVERAGE(BD5:BD56)</f>
        <v>0</v>
      </c>
      <c r="BE59" s="5">
        <f t="shared" ref="BE59" si="141">AVERAGE(BE5:BE56)-BD59</f>
        <v>0</v>
      </c>
      <c r="BF59" s="5">
        <f t="shared" ref="BF59" si="142">AVERAGE(BF5:BF56)</f>
        <v>0</v>
      </c>
      <c r="BG59" s="5">
        <f t="shared" ref="BG59" si="143">AVERAGE(BG5:BG56)-BF59</f>
        <v>0</v>
      </c>
      <c r="BH59" s="5">
        <f t="shared" ref="BH59" si="144">AVERAGE(BH5:BH56)</f>
        <v>0</v>
      </c>
      <c r="BI59" s="5">
        <f t="shared" ref="BI59" si="145">AVERAGE(BI5:BI56)-BH59</f>
        <v>0</v>
      </c>
      <c r="BJ59" s="5">
        <f t="shared" ref="BJ59" si="146">AVERAGE(BJ5:BJ56)</f>
        <v>0</v>
      </c>
      <c r="BK59" s="5">
        <f t="shared" ref="BK59" si="147">AVERAGE(BK5:BK56)-BJ59</f>
        <v>0</v>
      </c>
      <c r="BL59" s="5">
        <f t="shared" ref="BL59" si="148">AVERAGE(BL5:BL56)</f>
        <v>0</v>
      </c>
      <c r="BM59" s="5">
        <f t="shared" ref="BM59" si="149">AVERAGE(BM5:BM56)-BL59</f>
        <v>0</v>
      </c>
      <c r="BN59" s="5">
        <f t="shared" ref="BN59" si="150">AVERAGE(BN5:BN56)</f>
        <v>0</v>
      </c>
      <c r="BO59" s="5">
        <f t="shared" ref="BO59" si="151">AVERAGE(BO5:BO56)-BN59</f>
        <v>0</v>
      </c>
      <c r="BP59" s="5">
        <f t="shared" ref="BP59" si="152">AVERAGE(BP5:BP56)</f>
        <v>0</v>
      </c>
      <c r="BQ59" s="5">
        <f t="shared" ref="BQ59" si="153">AVERAGE(BQ5:BQ56)-BP59</f>
        <v>0</v>
      </c>
      <c r="BR59" s="5">
        <f t="shared" ref="BR59" si="154">AVERAGE(BR5:BR56)</f>
        <v>0</v>
      </c>
      <c r="BS59" s="5">
        <f t="shared" ref="BS59" si="155">AVERAGE(BS5:BS56)-BR59</f>
        <v>0</v>
      </c>
      <c r="BT59" s="5">
        <f t="shared" ref="BT59" si="156">AVERAGE(BT5:BT56)</f>
        <v>0</v>
      </c>
      <c r="BU59" s="5">
        <f t="shared" ref="BU59" si="157">AVERAGE(BU5:BU56)-BT59</f>
        <v>0</v>
      </c>
      <c r="BV59" s="5">
        <f t="shared" ref="BV59" si="158">AVERAGE(BV5:BV56)</f>
        <v>0</v>
      </c>
      <c r="BW59" s="5">
        <f t="shared" ref="BW59" si="159">AVERAGE(BW5:BW56)-BV59</f>
        <v>0</v>
      </c>
      <c r="BX59" s="5">
        <f t="shared" ref="BX59" si="160">AVERAGE(BX5:BX56)</f>
        <v>0</v>
      </c>
      <c r="BY59" s="5">
        <f t="shared" ref="BY59" si="161">AVERAGE(BY5:BY56)-BX59</f>
        <v>0</v>
      </c>
      <c r="BZ59" s="5">
        <f t="shared" ref="BZ59" si="162">AVERAGE(BZ5:BZ56)</f>
        <v>0</v>
      </c>
      <c r="CA59" s="5">
        <f t="shared" ref="CA59" si="163">AVERAGE(CA5:CA56)-BZ59</f>
        <v>0</v>
      </c>
      <c r="CB59" s="5">
        <f t="shared" ref="CB59" si="164">AVERAGE(CB5:CB56)</f>
        <v>0</v>
      </c>
      <c r="CC59" s="5">
        <f t="shared" ref="CC59" si="165">AVERAGE(CC5:CC56)-CB59</f>
        <v>0</v>
      </c>
      <c r="CD59" s="5">
        <f t="shared" ref="CD59" si="166">AVERAGE(CD5:CD56)</f>
        <v>0</v>
      </c>
      <c r="CE59" s="5">
        <f t="shared" ref="CE59" si="167">AVERAGE(CE5:CE56)-CD59</f>
        <v>0</v>
      </c>
      <c r="CF59" s="5">
        <f t="shared" ref="CF59" si="168">AVERAGE(CF5:CF56)</f>
        <v>0</v>
      </c>
      <c r="CG59" s="5">
        <f t="shared" ref="CG59" si="169">AVERAGE(CG5:CG56)-CF59</f>
        <v>0</v>
      </c>
      <c r="CH59" s="5">
        <f t="shared" ref="CH59" si="170">AVERAGE(CH5:CH56)</f>
        <v>0</v>
      </c>
      <c r="CI59" s="5">
        <f t="shared" ref="CI59" si="171">AVERAGE(CI5:CI56)-CH59</f>
        <v>0</v>
      </c>
      <c r="CJ59" s="5">
        <f t="shared" ref="CJ59" si="172">AVERAGE(CJ5:CJ56)</f>
        <v>0</v>
      </c>
      <c r="CK59" s="5">
        <f t="shared" ref="CK59" si="173">AVERAGE(CK5:CK56)-CJ59</f>
        <v>0</v>
      </c>
      <c r="CL59" s="5">
        <f t="shared" ref="CL59" si="174">AVERAGE(CL5:CL56)</f>
        <v>0</v>
      </c>
      <c r="CM59" s="5">
        <f t="shared" ref="CM59" si="175">AVERAGE(CM5:CM56)-CL59</f>
        <v>0</v>
      </c>
      <c r="CN59" s="5">
        <f t="shared" ref="CN59" si="176">AVERAGE(CN5:CN56)</f>
        <v>0</v>
      </c>
      <c r="CO59" s="5">
        <f t="shared" ref="CO59" si="177">AVERAGE(CO5:CO56)-CN59</f>
        <v>0</v>
      </c>
      <c r="CP59" s="5">
        <f t="shared" ref="CP59" si="178">AVERAGE(CP5:CP56)</f>
        <v>0</v>
      </c>
      <c r="CQ59" s="5">
        <f t="shared" ref="CQ59" si="179">AVERAGE(CQ5:CQ56)-CP59</f>
        <v>0</v>
      </c>
      <c r="CR59" s="5">
        <f t="shared" ref="CR59" si="180">AVERAGE(CR5:CR56)</f>
        <v>0</v>
      </c>
      <c r="CS59" s="5">
        <f t="shared" ref="CS59" si="181">AVERAGE(CS5:CS56)-CR59</f>
        <v>0</v>
      </c>
      <c r="CT59" s="5">
        <f t="shared" ref="CT59" si="182">AVERAGE(CT5:CT56)</f>
        <v>0</v>
      </c>
      <c r="CU59" s="5">
        <f t="shared" ref="CU59" si="183">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3174.7500000000005</v>
      </c>
      <c r="K63" s="5" cm="1">
        <f t="array" ref="K63">INDEX($J$59:$DA$60,1,MATCH(1,($I63=$J$1:$CU$1)*($K$62=$J$58:$CU$58)*(Planning!$M$2=$J$2:$CU$2),0))</f>
        <v>650.24999999999955</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184">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184"/>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184"/>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184"/>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184"/>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184"/>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184"/>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184"/>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184"/>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184"/>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184"/>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184"/>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184"/>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184"/>
        <v>0</v>
      </c>
    </row>
    <row r="99" spans="1:9" x14ac:dyDescent="0.35">
      <c r="A99" t="s">
        <v>53</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week</v>
      </c>
      <c r="F100">
        <f>Service!G6</f>
        <v>1</v>
      </c>
      <c r="G100">
        <f>C100/D100*F100</f>
        <v>17.142857142857142</v>
      </c>
      <c r="H100">
        <f>SUMIF(INDEX($D$100:$D$174,ROW(A1),0):INDEX($D$100:$D$174,ROUNDUP(ROW(A1)/5,0)*5,1),1,INDEX($G$100:$G$174,ROW(A1),0):INDEX($G$100:$G$174,ROUNDUP(ROW(A1)/5,0)*5,1))</f>
        <v>75</v>
      </c>
      <c r="I100">
        <f>SUMIF(INDEX($D$100:$D$174,ROW(A1),0):INDEX($D$100:$D$174,ROUNDUP(ROW(A1)/5,0)*5,1),"&gt;"&amp;1,INDEX($G$100:$G$174,ROW(A1),0):INDEX($G$100:$G$174,ROUNDUP(ROW(A1)/5,0)*5,1))</f>
        <v>34.285714285714285</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185">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185"/>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185"/>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185"/>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185"/>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185"/>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185"/>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185"/>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185"/>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185"/>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185"/>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185"/>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185"/>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185"/>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185"/>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185"/>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185"/>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185"/>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185"/>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185"/>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185"/>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185"/>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185"/>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185"/>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185"/>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185"/>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185"/>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185"/>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185"/>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185"/>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185"/>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185"/>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185"/>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185"/>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185"/>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185"/>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185"/>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185"/>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185"/>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185"/>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185"/>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185"/>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185"/>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185"/>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185"/>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185"/>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185"/>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185"/>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185"/>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185"/>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185"/>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185"/>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185"/>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185"/>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185"/>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185"/>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185"/>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185"/>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185"/>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185"/>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185"/>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185"/>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185"/>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185"/>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186">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186"/>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186"/>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186"/>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186"/>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186"/>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186"/>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186"/>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186"/>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186"/>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2021-04-26T08:52:36Z</dcterms:modified>
</cp:coreProperties>
</file>