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1.xml" ContentType="application/vnd.ms-excel.controlproperties+xml"/>
  <Override PartName="/xl/ctrlProps/ctrlProp32.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D63D647E-F383-4DD4-AFB7-1BCEBC9A22D3}" xr6:coauthVersionLast="41" xr6:coauthVersionMax="45" xr10:uidLastSave="{00000000-0000-0000-0000-000000000000}"/>
  <bookViews>
    <workbookView xWindow="-108" yWindow="-108" windowWidth="23256" windowHeight="12576" tabRatio="794" firstSheet="13" activeTab="1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r:id="rId26"/>
    <sheet name="Summary Calculations (hide)" sheetId="17" r:id="rId27"/>
    <sheet name="WL PI Backing (hide)" sheetId="39" state="hidden" r:id="rId28"/>
    <sheet name="Planning" sheetId="35" r:id="rId29"/>
    <sheet name="Planning Scenarios" sheetId="41" r:id="rId30"/>
    <sheet name="Planning (hide)" sheetId="36" state="hidden" r:id="rId31"/>
    <sheet name="Export (hide)" sheetId="37" state="hidden" r:id="rId32"/>
  </sheets>
  <functionGroups builtInGroupCount="19"/>
  <externalReferences>
    <externalReference r:id="rId33"/>
  </externalReferences>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Scenarios'!$A$4,1,1):INDEX('Planning Scenarios'!$A$4:$A$100,COUNTA('Planning Scenarios'!$A$4:$A$100),1)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IF(Summary!$B$16=0,'Summary Calculations (hide)'!$T$15:$T$66,'Planning (hide)'!$C$4:$C$55)</definedName>
    <definedName name="Summary_Req">IF(Summary!$B$16=0,'Summary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 i="18" l="1"/>
  <c r="C3" i="20"/>
  <c r="EA2" i="42" l="1" a="1"/>
  <c r="EA2" i="42" s="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3"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3"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40"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I113" i="31" s="1"/>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V7" i="31" s="1"/>
  <c r="BD7" i="30"/>
  <c r="AL7" i="30"/>
  <c r="BM7" i="30"/>
  <c r="BQ7" i="30"/>
  <c r="BI7" i="30"/>
  <c r="AJ7" i="30"/>
  <c r="AM7" i="30"/>
  <c r="BG7" i="30"/>
  <c r="AT7" i="31" s="1"/>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BE7" i="31" l="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51"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8" i="17"/>
  <c r="J26" i="17"/>
  <c r="J18" i="17"/>
  <c r="J19" i="17"/>
  <c r="J21" i="17"/>
  <c r="J24" i="17"/>
  <c r="J17" i="17"/>
  <c r="J29" i="17"/>
  <c r="J23" i="17"/>
  <c r="J27" i="17"/>
  <c r="J31" i="17"/>
  <c r="J22" i="17"/>
  <c r="A173" i="12"/>
  <c r="B170" i="3"/>
  <c r="AP161" i="6" s="1"/>
  <c r="AQ161" i="6"/>
  <c r="J15" i="17"/>
  <c r="BL111" i="31"/>
  <c r="J37" i="17" s="1"/>
  <c r="J16" i="17" l="1"/>
  <c r="Q16" i="17" s="1"/>
  <c r="DK111" i="31"/>
  <c r="J36" i="17"/>
  <c r="L36" i="17" s="1"/>
  <c r="J35" i="17"/>
  <c r="Q35" i="17" s="1"/>
  <c r="I217" i="32"/>
  <c r="B171" i="3"/>
  <c r="AP162" i="6" s="1"/>
  <c r="A174" i="12"/>
  <c r="AQ162" i="6"/>
  <c r="J38"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U63" i="31"/>
  <c r="BM63" i="31"/>
  <c r="DH63" i="31"/>
  <c r="CR63" i="31"/>
  <c r="CB63" i="31"/>
  <c r="BL63" i="31"/>
  <c r="DG63" i="31"/>
  <c r="CY63" i="31"/>
  <c r="CI63" i="31"/>
  <c r="CA63" i="31"/>
  <c r="BS63" i="31"/>
  <c r="DF63" i="31"/>
  <c r="CX63" i="31"/>
  <c r="CP63" i="31"/>
  <c r="BZ63" i="31"/>
  <c r="BR63" i="31"/>
  <c r="DE63" i="31"/>
  <c r="CO63" i="31"/>
  <c r="CG63" i="31"/>
  <c r="BY63" i="31"/>
  <c r="DC63" i="31"/>
  <c r="CU63" i="31"/>
  <c r="CM63" i="31"/>
  <c r="BW63" i="31"/>
  <c r="BO63" i="31"/>
  <c r="DJ63" i="31"/>
  <c r="CT63" i="31"/>
  <c r="CL63" i="31"/>
  <c r="CD63" i="31"/>
  <c r="BN63" i="31"/>
  <c r="CV63" i="31"/>
  <c r="CN63" i="31"/>
  <c r="BP63" i="31"/>
  <c r="BX63" i="31"/>
  <c r="DD63" i="31"/>
  <c r="CF78" i="31"/>
  <c r="BX78" i="31"/>
  <c r="BO78" i="31"/>
  <c r="DJ78" i="31"/>
  <c r="DI78" i="31"/>
  <c r="DA78" i="31"/>
  <c r="CZ78" i="31"/>
  <c r="CR78" i="31"/>
  <c r="CQ78" i="31"/>
  <c r="CI78" i="31"/>
  <c r="CH78" i="31"/>
  <c r="BZ78" i="31"/>
  <c r="CO78" i="31"/>
  <c r="DH76" i="31"/>
  <c r="CZ76" i="31"/>
  <c r="CR76" i="31"/>
  <c r="CB76" i="31"/>
  <c r="BT76" i="31"/>
  <c r="BL76" i="31"/>
  <c r="CY76" i="31"/>
  <c r="CQ76" i="31"/>
  <c r="CI76" i="31"/>
  <c r="BS76" i="31"/>
  <c r="BK76" i="31"/>
  <c r="DF76" i="31"/>
  <c r="CP76" i="31"/>
  <c r="CH76" i="31"/>
  <c r="BZ76" i="31"/>
  <c r="DE76" i="31"/>
  <c r="CW76" i="31"/>
  <c r="CO76" i="31"/>
  <c r="BY76" i="31"/>
  <c r="BQ76" i="31"/>
  <c r="DJ76" i="31"/>
  <c r="CT76" i="31"/>
  <c r="CL76" i="31"/>
  <c r="CD76" i="31"/>
  <c r="BN76" i="31"/>
  <c r="CU76" i="31"/>
  <c r="BX76" i="31"/>
  <c r="BW76" i="31"/>
  <c r="CN76" i="31"/>
  <c r="BU76" i="31"/>
  <c r="CM76" i="31"/>
  <c r="BP76" i="31"/>
  <c r="DD76" i="31"/>
  <c r="BO76" i="31"/>
  <c r="DC76" i="31"/>
  <c r="CF76" i="31"/>
  <c r="DA76" i="31"/>
  <c r="CE76" i="31"/>
  <c r="CV76" i="31"/>
  <c r="CN21" i="31"/>
  <c r="CF21" i="31"/>
  <c r="BW21" i="31"/>
  <c r="BO21" i="31"/>
  <c r="BN21" i="31"/>
  <c r="DI21" i="31"/>
  <c r="DH21" i="31"/>
  <c r="CZ21" i="31"/>
  <c r="CX21" i="31"/>
  <c r="CP21" i="31"/>
  <c r="CG21" i="31"/>
  <c r="BY21" i="31"/>
  <c r="CY21" i="31"/>
  <c r="CQ21" i="31"/>
  <c r="CQ49" i="31"/>
  <c r="CI49" i="31"/>
  <c r="CH49" i="31"/>
  <c r="BZ49" i="31"/>
  <c r="BQ49" i="31"/>
  <c r="DC49" i="31"/>
  <c r="DB49" i="31"/>
  <c r="CT49" i="31"/>
  <c r="CV49" i="31"/>
  <c r="CB49" i="31"/>
  <c r="BT49" i="31"/>
  <c r="DH49" i="31"/>
  <c r="BL49" i="31"/>
  <c r="DA49" i="31"/>
  <c r="DE57" i="31"/>
  <c r="CO57" i="31"/>
  <c r="CG57" i="31"/>
  <c r="BY57" i="31"/>
  <c r="DD57" i="31"/>
  <c r="CV57" i="31"/>
  <c r="CN57" i="31"/>
  <c r="BX57" i="31"/>
  <c r="BP57" i="31"/>
  <c r="DC57" i="31"/>
  <c r="CM57" i="31"/>
  <c r="CE57" i="31"/>
  <c r="BW57" i="31"/>
  <c r="DJ57" i="31"/>
  <c r="DB57" i="31"/>
  <c r="CT57" i="31"/>
  <c r="CD57" i="31"/>
  <c r="BV57" i="31"/>
  <c r="BN57" i="31"/>
  <c r="DA57" i="31"/>
  <c r="CS57" i="31"/>
  <c r="CK57" i="31"/>
  <c r="BU57" i="31"/>
  <c r="BM57" i="31"/>
  <c r="DG57" i="31"/>
  <c r="CQ57" i="31"/>
  <c r="CI57" i="31"/>
  <c r="CA57" i="31"/>
  <c r="BK57" i="31"/>
  <c r="DF57" i="31"/>
  <c r="CX57" i="31"/>
  <c r="CH57" i="31"/>
  <c r="BZ57" i="31"/>
  <c r="BR57" i="31"/>
  <c r="CR57" i="31"/>
  <c r="CJ57" i="31"/>
  <c r="BT57" i="31"/>
  <c r="DH57" i="31"/>
  <c r="CB57" i="31"/>
  <c r="BU101" i="31"/>
  <c r="BL101"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76" i="24"/>
  <c r="J60" i="32"/>
  <c r="F182" i="24"/>
  <c r="F197" i="24"/>
  <c r="F195" i="24"/>
  <c r="BI12" i="31"/>
  <c r="F140"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K63" i="31" l="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6"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N262" i="12"/>
  <c r="N199" i="12"/>
  <c r="N214" i="12"/>
  <c r="N217" i="12"/>
  <c r="N167" i="12"/>
  <c r="T167" i="12" s="1"/>
  <c r="N215" i="12"/>
  <c r="N187" i="12"/>
  <c r="T187" i="12" s="1"/>
  <c r="N194" i="12"/>
  <c r="N206" i="12"/>
  <c r="T206" i="12" s="1"/>
  <c r="N203" i="12"/>
  <c r="N190" i="12"/>
  <c r="N191" i="12"/>
  <c r="N201" i="12"/>
  <c r="N268" i="12"/>
  <c r="N208" i="12"/>
  <c r="T208" i="12" s="1"/>
  <c r="N266" i="12"/>
  <c r="N200" i="12"/>
  <c r="N267" i="12"/>
  <c r="N221" i="12"/>
  <c r="N193" i="12"/>
  <c r="T193" i="12" s="1"/>
  <c r="N205" i="12"/>
  <c r="N213" i="12"/>
  <c r="N207" i="12"/>
  <c r="T207" i="12" s="1"/>
  <c r="N218" i="12"/>
  <c r="N212" i="12"/>
  <c r="T212" i="12" s="1"/>
  <c r="N269" i="12"/>
  <c r="N189" i="12"/>
  <c r="N274" i="12"/>
  <c r="N192" i="12"/>
  <c r="N196" i="12"/>
  <c r="N211" i="12"/>
  <c r="T211" i="12" s="1"/>
  <c r="N264" i="12"/>
  <c r="N270" i="12"/>
  <c r="N168" i="12"/>
  <c r="N219" i="12"/>
  <c r="T219" i="12" s="1"/>
  <c r="N220" i="12"/>
  <c r="N198" i="12"/>
  <c r="N216" i="12"/>
  <c r="T216" i="12" s="1"/>
  <c r="N272" i="12"/>
  <c r="N210" i="12"/>
  <c r="N188" i="12"/>
  <c r="N226" i="12"/>
  <c r="N173" i="12"/>
  <c r="N229" i="12"/>
  <c r="N230" i="12"/>
  <c r="T230" i="12" s="1"/>
  <c r="N177" i="12"/>
  <c r="N178" i="12"/>
  <c r="N231" i="12"/>
  <c r="N179" i="12"/>
  <c r="N182" i="12"/>
  <c r="N183" i="12"/>
  <c r="T183" i="12" s="1"/>
  <c r="N238" i="12"/>
  <c r="N237" i="12"/>
  <c r="N239" i="12"/>
  <c r="N241" i="12"/>
  <c r="T241" i="12" s="1"/>
  <c r="N169" i="12"/>
  <c r="N195" i="12"/>
  <c r="N225" i="12"/>
  <c r="T225" i="12" s="1"/>
  <c r="N224" i="12"/>
  <c r="T224" i="12" s="1"/>
  <c r="N175" i="12"/>
  <c r="N234" i="12"/>
  <c r="N184" i="12"/>
  <c r="N235" i="12"/>
  <c r="T235" i="12" s="1"/>
  <c r="N202" i="12"/>
  <c r="N170" i="12"/>
  <c r="T170" i="12" s="1"/>
  <c r="N223" i="12"/>
  <c r="T223" i="12" s="1"/>
  <c r="N228" i="12"/>
  <c r="T228" i="12" s="1"/>
  <c r="N227" i="12"/>
  <c r="N233" i="12"/>
  <c r="N181" i="12"/>
  <c r="N236" i="12"/>
  <c r="N185" i="12"/>
  <c r="N197" i="12"/>
  <c r="N174" i="12"/>
  <c r="N176" i="12"/>
  <c r="T176" i="12" s="1"/>
  <c r="N171" i="12"/>
  <c r="N232" i="12"/>
  <c r="N180" i="12"/>
  <c r="N186" i="12"/>
  <c r="N243" i="12"/>
  <c r="N245" i="12"/>
  <c r="T245" i="12" s="1"/>
  <c r="N249" i="12"/>
  <c r="N250" i="12"/>
  <c r="N251" i="12"/>
  <c r="N271" i="12"/>
  <c r="T271" i="12" s="1"/>
  <c r="N222" i="12"/>
  <c r="N172" i="12"/>
  <c r="N240" i="12"/>
  <c r="N242" i="12"/>
  <c r="N244" i="12"/>
  <c r="N246" i="12"/>
  <c r="N248" i="12"/>
  <c r="N252" i="12"/>
  <c r="N253" i="12"/>
  <c r="N254" i="12"/>
  <c r="N258" i="12"/>
  <c r="N259" i="12"/>
  <c r="T259" i="12" s="1"/>
  <c r="N265" i="12"/>
  <c r="N273" i="12"/>
  <c r="T273" i="12" s="1"/>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175" i="12" l="1"/>
  <c r="T218" i="12"/>
  <c r="T194" i="12"/>
  <c r="T260" i="12"/>
  <c r="T173" i="12"/>
  <c r="R146" i="12"/>
  <c r="T153" i="12"/>
  <c r="T143" i="12"/>
  <c r="T141" i="12"/>
  <c r="R159" i="12"/>
  <c r="T247" i="12"/>
  <c r="T246" i="12"/>
  <c r="T172" i="12"/>
  <c r="U172" i="12" s="1"/>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Z169" i="12" s="1"/>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U205" i="12" s="1"/>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U210"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34" i="12" l="1"/>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7"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K38" i="15" l="1"/>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7"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4"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5" i="18" s="1"/>
  <c r="S70" i="17"/>
  <c r="D35" i="18" s="1"/>
  <c r="D34"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2"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P48" i="6" s="1"/>
  <c r="DT48" i="6" s="1"/>
  <c r="N59" i="17" s="1"/>
  <c r="DO18" i="6"/>
  <c r="DQ18" i="6" s="1"/>
  <c r="F24" i="17"/>
  <c r="F26" i="17"/>
  <c r="F42" i="17"/>
  <c r="DP46" i="6" s="1"/>
  <c r="DT46" i="6" s="1"/>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36" i="6" l="1"/>
  <c r="DT36" i="6" s="1"/>
  <c r="N47" i="17" s="1"/>
  <c r="DP35" i="6"/>
  <c r="DT35" i="6" s="1"/>
  <c r="N46" i="17" s="1"/>
  <c r="F63" i="26"/>
  <c r="I63" i="26" s="1"/>
  <c r="I62" i="26"/>
  <c r="D12" i="35"/>
  <c r="D13" i="35" s="1"/>
  <c r="D32" i="18"/>
  <c r="M63" i="17"/>
  <c r="M65" i="17"/>
  <c r="M52" i="17"/>
  <c r="M51" i="17"/>
  <c r="M55" i="17"/>
  <c r="M64" i="17"/>
  <c r="M66" i="17"/>
  <c r="M42" i="17"/>
  <c r="M53" i="17"/>
  <c r="M43" i="17"/>
  <c r="M54" i="17"/>
  <c r="DX46" i="6"/>
  <c r="N57" i="17"/>
  <c r="U57" i="17" s="1"/>
  <c r="DP33" i="6"/>
  <c r="DT33" i="6" s="1"/>
  <c r="DP34" i="6"/>
  <c r="DT34" i="6" s="1"/>
  <c r="DP45" i="6"/>
  <c r="DT45" i="6" s="1"/>
  <c r="N56" i="17" s="1"/>
  <c r="DP56" i="6"/>
  <c r="DT56" i="6" s="1"/>
  <c r="DX56" i="6" s="1"/>
  <c r="DQ4" i="6"/>
  <c r="DQ6" i="6"/>
  <c r="DQ7" i="6"/>
  <c r="DQ5" i="6"/>
  <c r="DQ8" i="6"/>
  <c r="DP23" i="6"/>
  <c r="DP22" i="6"/>
  <c r="DX48"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36" i="6" l="1"/>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5" i="18" s="1"/>
  <c r="B63"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M25" i="17"/>
  <c r="U53" i="17"/>
  <c r="U63" i="17"/>
  <c r="U64" i="17"/>
  <c r="U50" i="17"/>
  <c r="U51" i="17"/>
  <c r="U54" i="17"/>
  <c r="U66" i="17"/>
  <c r="U52" i="17"/>
  <c r="U43" i="17"/>
  <c r="U62" i="17"/>
  <c r="U65" i="17"/>
  <c r="U58" i="17"/>
  <c r="DT14" i="6"/>
  <c r="N25" i="17" s="1"/>
  <c r="U60" i="17"/>
  <c r="U55" i="17"/>
  <c r="U49" i="17"/>
  <c r="U42" i="17"/>
  <c r="U48" i="17"/>
  <c r="U61" i="17"/>
  <c r="T53" i="17"/>
  <c r="DU15" i="6" l="1"/>
  <c r="DT13" i="6"/>
  <c r="N24" i="17" s="1"/>
  <c r="M24" i="17"/>
  <c r="DT12" i="6"/>
  <c r="N23" i="17" s="1"/>
  <c r="DU12" i="6"/>
  <c r="DT11" i="6"/>
  <c r="N22" i="17" s="1"/>
  <c r="M31" i="17"/>
  <c r="T31" i="17" s="1"/>
  <c r="AD20" i="36" s="1"/>
  <c r="DU20" i="6"/>
  <c r="DT20" i="6"/>
  <c r="DT15" i="6"/>
  <c r="N26" i="17" s="1"/>
  <c r="M21" i="17"/>
  <c r="T21" i="17" s="1"/>
  <c r="M28" i="17"/>
  <c r="T28" i="17" s="1"/>
  <c r="DU17" i="6"/>
  <c r="DT17" i="6"/>
  <c r="M29" i="17"/>
  <c r="T29" i="17" s="1"/>
  <c r="AD18" i="36" s="1"/>
  <c r="DU18" i="6"/>
  <c r="DT18" i="6"/>
  <c r="DU16" i="6"/>
  <c r="M27" i="17"/>
  <c r="T27" i="17" s="1"/>
  <c r="DT16" i="6"/>
  <c r="M30" i="17"/>
  <c r="T30" i="17" s="1"/>
  <c r="DU19" i="6"/>
  <c r="DT19" i="6"/>
  <c r="DU22" i="6"/>
  <c r="M33" i="17"/>
  <c r="T33" i="17" s="1"/>
  <c r="AD22" i="36" s="1"/>
  <c r="DT22" i="6"/>
  <c r="DU25" i="6"/>
  <c r="M36" i="17"/>
  <c r="T36" i="17" s="1"/>
  <c r="DT25" i="6"/>
  <c r="DU27" i="6"/>
  <c r="M38" i="17"/>
  <c r="T38" i="17" s="1"/>
  <c r="DT27" i="6"/>
  <c r="DU21" i="6"/>
  <c r="M32" i="17"/>
  <c r="T32" i="17" s="1"/>
  <c r="AD21" i="36" s="1"/>
  <c r="DT21" i="6"/>
  <c r="DU26" i="6"/>
  <c r="M37" i="17"/>
  <c r="T37" i="17" s="1"/>
  <c r="DT26" i="6"/>
  <c r="DU29" i="6"/>
  <c r="M40" i="17"/>
  <c r="T40" i="17" s="1"/>
  <c r="DT29" i="6"/>
  <c r="DU23" i="6"/>
  <c r="M34" i="17"/>
  <c r="T34" i="17" s="1"/>
  <c r="C54" i="36" s="1"/>
  <c r="D54" i="36" s="1"/>
  <c r="DT23" i="6"/>
  <c r="M41" i="17"/>
  <c r="T41" i="17" s="1"/>
  <c r="DU30" i="6"/>
  <c r="DT30" i="6"/>
  <c r="DU24" i="6"/>
  <c r="M35" i="17"/>
  <c r="T35" i="17" s="1"/>
  <c r="C24" i="36" s="1"/>
  <c r="DT24" i="6"/>
  <c r="M39" i="17"/>
  <c r="T39" i="17" s="1"/>
  <c r="AD28" i="36" s="1"/>
  <c r="DU28" i="6"/>
  <c r="DT28" i="6"/>
  <c r="DT10" i="6"/>
  <c r="N21" i="17" s="1"/>
  <c r="C20" i="36"/>
  <c r="C47" i="36"/>
  <c r="C50" i="36"/>
  <c r="D50" i="36" s="1"/>
  <c r="C22" i="36"/>
  <c r="C18" i="36"/>
  <c r="C51" i="36"/>
  <c r="D51" i="36" s="1"/>
  <c r="C48" i="36"/>
  <c r="C49" i="36"/>
  <c r="D49" i="36" s="1"/>
  <c r="C39" i="36"/>
  <c r="C29" i="36"/>
  <c r="C52" i="36"/>
  <c r="D52" i="36" s="1"/>
  <c r="C27" i="36"/>
  <c r="C19" i="36"/>
  <c r="C17" i="36"/>
  <c r="C53" i="36"/>
  <c r="D53" i="36" s="1"/>
  <c r="J66" i="26"/>
  <c r="H71" i="26"/>
  <c r="C52" i="18"/>
  <c r="DU11" i="6"/>
  <c r="M17" i="17"/>
  <c r="T17" i="17" s="1"/>
  <c r="C5" i="36" s="1"/>
  <c r="M18" i="17"/>
  <c r="T18" i="17" s="1"/>
  <c r="C36" i="36" s="1"/>
  <c r="DU7" i="6"/>
  <c r="M20" i="17"/>
  <c r="T20" i="17" s="1"/>
  <c r="AD8" i="36" s="1"/>
  <c r="DU9" i="6"/>
  <c r="DU6" i="6"/>
  <c r="N17" i="17"/>
  <c r="DX7" i="6"/>
  <c r="DT8" i="6"/>
  <c r="DX8" i="6" s="1"/>
  <c r="DU8" i="6"/>
  <c r="M15" i="17"/>
  <c r="T15" i="17" s="1"/>
  <c r="C4" i="36" s="1"/>
  <c r="DU4" i="6"/>
  <c r="DT4" i="6"/>
  <c r="DX5" i="6"/>
  <c r="N16" i="17"/>
  <c r="U16" i="17" s="1"/>
  <c r="DX9" i="6"/>
  <c r="DX12" i="6"/>
  <c r="DX13" i="6"/>
  <c r="DX14" i="6"/>
  <c r="AD17" i="36" l="1"/>
  <c r="DX11" i="6"/>
  <c r="DX15" i="6"/>
  <c r="U21" i="17"/>
  <c r="DX10" i="6"/>
  <c r="N31" i="17"/>
  <c r="U31" i="17" s="1"/>
  <c r="DX20" i="6"/>
  <c r="D20" i="36" s="1"/>
  <c r="AD19" i="36"/>
  <c r="AD16" i="36"/>
  <c r="AD24" i="36"/>
  <c r="C21" i="36"/>
  <c r="AD23" i="36"/>
  <c r="C23" i="36"/>
  <c r="C16" i="36"/>
  <c r="N29" i="17"/>
  <c r="U29" i="17" s="1"/>
  <c r="DX18" i="6"/>
  <c r="N30" i="17"/>
  <c r="U30" i="17" s="1"/>
  <c r="DX19" i="6"/>
  <c r="N28" i="17"/>
  <c r="U28" i="17" s="1"/>
  <c r="DX17" i="6"/>
  <c r="N27" i="17"/>
  <c r="U27" i="17" s="1"/>
  <c r="D47" i="36" s="1"/>
  <c r="DX16" i="6"/>
  <c r="N39" i="17"/>
  <c r="U39" i="17" s="1"/>
  <c r="DX28" i="6"/>
  <c r="N37" i="17"/>
  <c r="U37" i="17" s="1"/>
  <c r="DX26" i="6"/>
  <c r="N36" i="17"/>
  <c r="U36" i="17" s="1"/>
  <c r="DX25" i="6"/>
  <c r="N34" i="17"/>
  <c r="U34" i="17" s="1"/>
  <c r="DX23" i="6"/>
  <c r="N35" i="17"/>
  <c r="U35" i="17" s="1"/>
  <c r="AE24" i="36" s="1"/>
  <c r="DX24" i="6"/>
  <c r="N32" i="17"/>
  <c r="U32" i="17" s="1"/>
  <c r="DX21" i="6"/>
  <c r="N33" i="17"/>
  <c r="U33" i="17" s="1"/>
  <c r="DX22" i="6"/>
  <c r="N40" i="17"/>
  <c r="U40" i="17" s="1"/>
  <c r="DX29" i="6"/>
  <c r="N41" i="17"/>
  <c r="U41" i="17" s="1"/>
  <c r="DX30" i="6"/>
  <c r="N38" i="17"/>
  <c r="U38" i="17" s="1"/>
  <c r="DX27" i="6"/>
  <c r="C7" i="36"/>
  <c r="AD9" i="36"/>
  <c r="C9" i="36"/>
  <c r="D16" i="36"/>
  <c r="C25" i="36"/>
  <c r="AD25" i="36"/>
  <c r="C26" i="36"/>
  <c r="C28" i="36"/>
  <c r="C8" i="36"/>
  <c r="C6" i="36"/>
  <c r="C55" i="36"/>
  <c r="C35" i="36"/>
  <c r="AD27" i="36"/>
  <c r="C38" i="36"/>
  <c r="AD29" i="36"/>
  <c r="AD6" i="36"/>
  <c r="C37" i="36"/>
  <c r="AD36" i="36"/>
  <c r="AD7" i="36"/>
  <c r="U18" i="17"/>
  <c r="AE7" i="36" s="1"/>
  <c r="U17" i="17"/>
  <c r="AD26" i="36"/>
  <c r="N19" i="17"/>
  <c r="U19" i="17" s="1"/>
  <c r="U20" i="17"/>
  <c r="EE10" i="6"/>
  <c r="EA3" i="6"/>
  <c r="D36" i="40" s="1"/>
  <c r="F36" i="40" s="1"/>
  <c r="DX4" i="6"/>
  <c r="N15" i="17"/>
  <c r="U15" i="17" s="1"/>
  <c r="T24" i="17"/>
  <c r="AD55" i="36" s="1"/>
  <c r="T25" i="17"/>
  <c r="AD4" i="36" s="1"/>
  <c r="T26" i="17"/>
  <c r="AD5" i="36" s="1"/>
  <c r="T22" i="17"/>
  <c r="AD53" i="36" s="1"/>
  <c r="T23" i="17"/>
  <c r="C31" i="36" s="1"/>
  <c r="AD37" i="36"/>
  <c r="AD38" i="36"/>
  <c r="AD47" i="36"/>
  <c r="AD48" i="36"/>
  <c r="AD39" i="36"/>
  <c r="AD52" i="36"/>
  <c r="AD50" i="36"/>
  <c r="AD49" i="36"/>
  <c r="AD51" i="36"/>
  <c r="U22" i="17"/>
  <c r="U23" i="17"/>
  <c r="U24" i="17"/>
  <c r="M70" i="17"/>
  <c r="D31" i="18" s="1"/>
  <c r="G31" i="18" s="1"/>
  <c r="U26" i="17"/>
  <c r="AE5" i="36" s="1"/>
  <c r="U25" i="17"/>
  <c r="AE47" i="36"/>
  <c r="AE32" i="36"/>
  <c r="AE20" i="36" l="1"/>
  <c r="AE16" i="36"/>
  <c r="D29" i="36"/>
  <c r="AE46" i="36"/>
  <c r="AE8" i="36"/>
  <c r="AE30" i="36"/>
  <c r="D24" i="36"/>
  <c r="D9" i="36"/>
  <c r="D48"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D55" i="36"/>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30" i="18" l="1"/>
  <c r="G30"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2"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40"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<sst xmlns="http://schemas.openxmlformats.org/spreadsheetml/2006/main" count="2989" uniqueCount="1293">
  <si>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</si>
  <si>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</si>
  <si>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</si>
  <si>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</si>
  <si>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</si>
  <si>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</si>
  <si>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</si>
  <si>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</si>
  <si>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</si>
  <si>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</si>
  <si>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</si>
  <si>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</si>
  <si>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</si>
  <si>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</si>
  <si>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</si>
  <si>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</si>
  <si>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</si>
  <si>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</si>
  <si>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</si>
  <si>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</si>
  <si>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</si>
  <si>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</si>
  <si>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</si>
  <si>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</si>
  <si>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</si>
  <si>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</si>
  <si>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</si>
  <si>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</si>
  <si>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</si>
  <si>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</si>
  <si>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</si>
  <si>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</si>
  <si>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</si>
  <si>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</si>
  <si>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</si>
  <si>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</si>
  <si>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</si>
  <si>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</si>
  <si>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</si>
  <si>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</si>
  <si>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</si>
  <si>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</si>
  <si>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</si>
  <si>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</si>
  <si>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</si>
  <si>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</si>
  <si>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</si>
  <si>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</si>
  <si>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</si>
  <si>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</si>
  <si>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</si>
  <si>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</si>
  <si>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</si>
  <si>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</si>
  <si>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</si>
  <si>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</si>
  <si>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</si>
  <si>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</si>
  <si>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</si>
  <si>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</si>
  <si>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</si>
  <si>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</si>
  <si>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</si>
  <si>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</si>
  <si>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</si>
  <si>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</si>
  <si>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</si>
  <si>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</si>
  <si>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</si>
  <si>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</si>
  <si>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</si>
  <si>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</si>
  <si>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</si>
  <si>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</si>
  <si>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</si>
  <si>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</si>
  <si>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</si>
  <si>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</si>
  <si>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</si>
  <si>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</si>
  <si>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</si>
  <si>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</si>
  <si>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</si>
  <si>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</si>
  <si>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</si>
  <si>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</si>
  <si>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</si>
  <si>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</si>
  <si>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</si>
  <si>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</si>
  <si>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</si>
  <si>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</si>
  <si>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</si>
  <si>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</si>
  <si>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</si>
  <si>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</si>
  <si>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</si>
  <si>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</si>
  <si>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</si>
  <si>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</si>
  <si>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</si>
  <si>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</si>
  <si>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</si>
  <si>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</si>
  <si>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</si>
  <si>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</si>
  <si>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</si>
  <si>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</si>
  <si>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</si>
  <si>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</si>
  <si>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</si>
  <si>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</si>
  <si>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</si>
  <si>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</si>
  <si>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</si>
  <si>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</si>
  <si>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</si>
  <si>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</si>
  <si>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</si>
  <si>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</si>
  <si>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</si>
  <si>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</si>
  <si>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</si>
  <si>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</si>
  <si>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</si>
  <si>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</si>
  <si>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</si>
  <si>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</si>
  <si>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</si>
  <si>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</si>
  <si>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</si>
  <si>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</si>
  <si>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</si>
  <si>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</si>
  <si>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</si>
  <si>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</si>
  <si>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</si>
  <si>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</si>
  <si>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</si>
  <si>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</si>
  <si>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</si>
  <si>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</si>
  <si>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</si>
  <si>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</si>
  <si>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</si>
  <si>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</si>
  <si>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</si>
  <si>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</si>
  <si>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</si>
  <si>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</si>
  <si>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</si>
  <si>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</si>
  <si>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</si>
  <si>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</si>
  <si>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</si>
  <si>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</si>
  <si>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</si>
  <si>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</si>
  <si>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</si>
  <si>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</si>
  <si>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</si>
  <si>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</si>
  <si>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</si>
  <si>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</si>
  <si>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</si>
  <si>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</si>
  <si>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</si>
  <si>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</si>
  <si>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</si>
  <si>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</si>
  <si>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</si>
  <si>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</si>
  <si>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</si>
  <si>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</si>
  <si>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</si>
  <si>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</si>
  <si>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</si>
  <si>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</si>
  <si>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</si>
  <si>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</si>
  <si>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</si>
  <si>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</si>
  <si>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</si>
  <si>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</si>
  <si>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</si>
  <si>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</si>
  <si>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</si>
  <si>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</si>
  <si>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</si>
  <si>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</si>
  <si>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</si>
  <si>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</si>
  <si>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</si>
  <si>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</si>
  <si>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</si>
  <si>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</si>
  <si>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</si>
  <si>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</si>
  <si>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</si>
  <si>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</si>
  <si>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</si>
  <si>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</si>
  <si>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</si>
  <si>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</si>
  <si>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</si>
  <si>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</si>
  <si>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</si>
  <si>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</si>
  <si>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</si>
  <si>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</si>
  <si>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</si>
  <si>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</si>
  <si>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</si>
  <si>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</si>
  <si>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</si>
  <si>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</si>
  <si>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</si>
  <si>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</si>
  <si>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</si>
  <si>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</si>
  <si>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</si>
  <si>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</si>
  <si>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</si>
  <si>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</si>
  <si>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</si>
  <si>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</si>
  <si>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</si>
  <si>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</si>
  <si>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</si>
  <si>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</si>
  <si>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</si>
  <si>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</si>
  <si>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</si>
  <si>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</si>
  <si>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</si>
  <si>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</si>
  <si>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</si>
  <si>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</si>
  <si>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</si>
  <si>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</si>
  <si>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</si>
  <si>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</si>
  <si>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</si>
  <si>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</si>
  <si>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</si>
  <si>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</si>
  <si>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</si>
  <si>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</si>
  <si>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</si>
  <si>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</si>
  <si>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</si>
  <si>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</si>
  <si>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</si>
  <si>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</si>
  <si>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</si>
  <si>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</si>
  <si>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</si>
  <si>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</si>
  <si>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</si>
  <si>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</si>
  <si>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</si>
  <si>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</si>
  <si>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</si>
  <si>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</si>
  <si>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</si>
  <si>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</si>
  <si>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</si>
  <si>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</si>
  <si>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</si>
  <si>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</si>
  <si>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</si>
  <si>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</si>
  <si>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</si>
  <si>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</si>
  <si>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</si>
  <si>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</si>
  <si>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</si>
  <si>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</si>
  <si>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</si>
  <si>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</si>
  <si>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</si>
  <si>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</si>
  <si>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</si>
  <si>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</si>
  <si>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</si>
  <si>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</si>
  <si>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</si>
  <si>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</si>
  <si>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</si>
  <si>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</si>
  <si>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</si>
  <si>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</si>
  <si>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</si>
  <si>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</si>
  <si>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</si>
  <si>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</si>
  <si>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</si>
  <si>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</si>
  <si>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</si>
  <si>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</si>
  <si>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</si>
  <si>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</si>
  <si>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</si>
  <si>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</si>
  <si>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</si>
  <si>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</si>
  <si>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</si>
  <si>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</si>
  <si>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</si>
  <si>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</si>
  <si>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</si>
  <si>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</si>
  <si>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</si>
  <si>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</si>
  <si>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</si>
  <si>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</si>
  <si>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</si>
  <si>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</si>
  <si>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</si>
  <si>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</si>
  <si>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</si>
  <si>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</si>
  <si>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</si>
  <si>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</si>
  <si>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</si>
  <si>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</si>
  <si>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</si>
  <si>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</si>
  <si>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</si>
  <si>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</si>
  <si>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</si>
  <si>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</si>
  <si>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</si>
  <si>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</si>
  <si>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</si>
  <si>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</si>
  <si>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</si>
  <si>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</si>
  <si>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</si>
  <si>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</si>
  <si>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</si>
  <si>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</si>
  <si>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</si>
  <si>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</si>
  <si>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</si>
  <si>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</si>
  <si>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</si>
  <si>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</si>
  <si>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</si>
  <si>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</si>
  <si>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</si>
  <si>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</si>
  <si>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</si>
  <si>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</si>
  <si>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</si>
  <si>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</si>
  <si>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</si>
  <si>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</si>
  <si>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</si>
  <si>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</si>
  <si>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</si>
  <si>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</si>
  <si>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</si>
  <si>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</si>
  <si>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</si>
  <si>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</si>
  <si>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</si>
  <si>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</si>
  <si>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</si>
  <si>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</si>
  <si>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</si>
  <si>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</si>
  <si>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</si>
  <si>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</si>
  <si>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</si>
  <si>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</si>
  <si>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</si>
  <si>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</si>
  <si>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</si>
  <si>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</si>
  <si>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</si>
  <si>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</si>
  <si>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</si>
  <si>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</si>
  <si>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</si>
  <si>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</si>
  <si>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</si>
  <si>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</si>
  <si>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</si>
  <si>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</si>
  <si>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</si>
  <si>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</si>
  <si>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</si>
  <si>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</si>
  <si>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</si>
  <si>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</si>
  <si>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</si>
  <si>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</si>
  <si>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</si>
  <si>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</si>
  <si>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</si>
  <si>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</si>
  <si>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</si>
  <si>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</si>
  <si>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</si>
  <si>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</si>
  <si>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</si>
  <si>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</si>
  <si>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</si>
  <si>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</si>
  <si>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</si>
  <si>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</si>
  <si>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</si>
  <si>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</si>
  <si>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</si>
  <si>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</si>
  <si>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</si>
  <si>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</si>
  <si>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</si>
  <si>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</si>
  <si>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</si>
  <si>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</si>
  <si>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</si>
  <si>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</si>
  <si>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</si>
  <si>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</si>
  <si>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</si>
  <si>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</si>
  <si>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</si>
  <si>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</si>
  <si>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</si>
  <si>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</si>
  <si>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</si>
  <si>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</si>
  <si>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</si>
  <si>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</si>
  <si>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</si>
  <si>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</si>
  <si>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</si>
  <si>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</si>
  <si>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</si>
  <si>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</si>
  <si>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</si>
  <si>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</si>
  <si>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</si>
  <si>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</si>
  <si>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</si>
  <si>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</si>
  <si>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</si>
  <si>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</si>
  <si>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</si>
  <si>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</si>
  <si>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</si>
  <si>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</si>
  <si>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</si>
  <si>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</si>
  <si>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</si>
  <si>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</si>
  <si>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</si>
  <si>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</si>
  <si>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</si>
  <si>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</si>
  <si>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</si>
  <si>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</si>
  <si>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</si>
  <si>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</si>
  <si>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</si>
  <si>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</si>
  <si>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</si>
  <si>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</si>
  <si>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</si>
  <si>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</si>
  <si>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</si>
  <si>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</si>
  <si>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</si>
  <si>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</si>
  <si>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</si>
  <si>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</si>
  <si>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</si>
  <si>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</si>
  <si>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</si>
  <si>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</si>
  <si>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</si>
  <si>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</si>
  <si>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</si>
  <si>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</si>
  <si>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</si>
  <si>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</si>
  <si>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</si>
  <si>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</si>
  <si>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</si>
  <si>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</si>
  <si>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</si>
  <si>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</si>
  <si>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</si>
  <si>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</si>
  <si>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</si>
  <si>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</si>
  <si>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</si>
  <si>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</si>
  <si>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</si>
  <si>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</si>
  <si>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</si>
  <si>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</si>
  <si>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</si>
  <si>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</si>
  <si>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</si>
  <si>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</si>
  <si>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</si>
  <si>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</si>
  <si>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</si>
  <si>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</si>
  <si>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</si>
  <si>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</si>
  <si>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</si>
  <si>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</si>
  <si>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</si>
  <si>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</si>
  <si>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</si>
  <si>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</si>
  <si>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</si>
  <si>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</si>
  <si>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</si>
  <si>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</si>
  <si>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</si>
  <si>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</si>
  <si>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</si>
  <si>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</si>
  <si>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</si>
  <si>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</si>
  <si>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</si>
  <si>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</si>
  <si>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</si>
  <si>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</si>
  <si>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</si>
  <si>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</si>
  <si>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</si>
  <si>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</si>
  <si>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</si>
  <si>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</si>
  <si>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</si>
  <si>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</si>
  <si>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</si>
  <si>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</si>
  <si>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</si>
  <si>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</si>
  <si>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</si>
  <si>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</si>
  <si>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</si>
  <si>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</si>
  <si>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</si>
  <si>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</si>
  <si>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</si>
  <si>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</si>
  <si>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</si>
  <si>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</si>
  <si>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</si>
  <si>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</si>
  <si>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</si>
  <si>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</si>
  <si>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</si>
  <si>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</si>
  <si>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</si>
  <si>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</si>
  <si>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</si>
  <si>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</si>
  <si>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</si>
  <si>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</si>
  <si>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</si>
  <si>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</si>
  <si>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</si>
  <si>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</si>
  <si>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</si>
  <si>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</si>
  <si>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</si>
  <si>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</si>
  <si>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</si>
  <si>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</si>
  <si>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</si>
  <si>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</si>
  <si>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</si>
  <si>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</si>
  <si>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</si>
  <si>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</si>
  <si>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</si>
  <si>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</si>
  <si>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</si>
  <si>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</si>
  <si>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</si>
  <si>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</si>
  <si>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</si>
  <si>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</si>
  <si>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</si>
  <si>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</si>
  <si>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</si>
  <si>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</si>
  <si>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</si>
  <si>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</si>
  <si>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</si>
  <si>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</si>
  <si>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</si>
  <si>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</si>
  <si>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</si>
  <si>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</si>
  <si>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</si>
  <si>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</si>
  <si>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</si>
  <si>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</si>
  <si>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</si>
  <si>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</si>
  <si>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</si>
  <si>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</si>
  <si>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</si>
  <si>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</si>
  <si>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</si>
  <si>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</si>
  <si>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</si>
  <si>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</si>
  <si>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</si>
  <si>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</si>
  <si>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</si>
  <si>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</si>
  <si>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</si>
  <si>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</si>
  <si>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</si>
  <si>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</si>
  <si>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</si>
  <si>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</si>
  <si>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</si>
  <si>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</si>
  <si>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</si>
  <si>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</si>
  <si>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</si>
  <si>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</si>
  <si>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</si>
  <si>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</si>
  <si>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</si>
  <si>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</si>
  <si>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</si>
  <si>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</si>
  <si>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</si>
  <si>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</si>
  <si>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</si>
  <si>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</si>
  <si>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</si>
  <si>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</si>
  <si>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</si>
  <si>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</si>
  <si>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</si>
  <si>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</si>
  <si>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</si>
  <si>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</si>
  <si>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</si>
  <si>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</si>
  <si>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</si>
  <si>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</si>
  <si>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</si>
  <si>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</si>
  <si>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</si>
  <si>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</si>
  <si>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</si>
  <si>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</si>
  <si>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</si>
  <si>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</si>
  <si>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</si>
  <si>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</si>
  <si>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</si>
  <si>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</si>
  <si>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</si>
  <si>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</si>
  <si>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</si>
  <si>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</si>
  <si>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</si>
  <si>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</si>
  <si>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</si>
  <si>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</si>
  <si>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</si>
  <si>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</si>
  <si>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</si>
  <si>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</si>
  <si>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</si>
  <si>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</si>
  <si>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</si>
  <si>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</si>
  <si>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</si>
  <si>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</si>
  <si>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</si>
  <si>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</si>
  <si>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</si>
  <si>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</si>
  <si>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</si>
  <si>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</si>
  <si>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</si>
  <si>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</si>
  <si>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</si>
  <si>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</si>
  <si>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</si>
  <si>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</si>
  <si>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</si>
  <si>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</si>
  <si>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</si>
  <si>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</si>
  <si>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</si>
  <si>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</si>
  <si>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</si>
  <si>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</si>
  <si>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</si>
  <si>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</si>
  <si>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</si>
  <si>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</si>
  <si>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</si>
  <si>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</si>
  <si>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</si>
  <si>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</si>
  <si>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</si>
  <si>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</si>
  <si>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</si>
  <si>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</si>
  <si>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</si>
  <si>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</si>
  <si>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</si>
  <si>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</si>
  <si>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</si>
  <si>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</si>
  <si>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</si>
  <si>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</si>
  <si>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</si>
  <si>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</si>
  <si>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</si>
  <si>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</si>
  <si>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</si>
  <si>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</si>
  <si>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</si>
  <si>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</si>
  <si>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</si>
  <si>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</si>
  <si>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</si>
  <si>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</si>
  <si>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</si>
  <si>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</si>
  <si>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</si>
  <si>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</si>
  <si>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</si>
  <si>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</si>
  <si>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</si>
  <si>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</si>
  <si>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</si>
  <si>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</si>
  <si>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</si>
  <si>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</si>
  <si>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</si>
  <si>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</si>
  <si>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</si>
  <si>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</si>
  <si>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</si>
  <si>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</si>
  <si>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</si>
  <si>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</si>
  <si>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</si>
  <si>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</si>
  <si>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</si>
  <si>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</si>
  <si>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</si>
  <si>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</si>
  <si>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</si>
  <si>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</si>
  <si>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</si>
  <si>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</si>
  <si>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</si>
  <si>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</si>
  <si>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</si>
  <si>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</si>
  <si>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</si>
  <si>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</si>
  <si>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</si>
  <si>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</si>
  <si>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</si>
  <si>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</si>
  <si>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</si>
  <si>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</si>
  <si>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</si>
  <si>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</si>
  <si>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</si>
  <si>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</si>
  <si>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</si>
  <si>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</si>
  <si>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</si>
  <si>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</si>
  <si>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</si>
  <si>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</si>
  <si>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</si>
  <si>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</si>
  <si>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</si>
  <si>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</si>
  <si>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</si>
  <si>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</si>
  <si>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</si>
  <si>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</si>
  <si>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</si>
  <si>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</si>
  <si>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</si>
  <si>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</si>
  <si>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</si>
  <si>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</si>
  <si>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</si>
  <si>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</si>
  <si>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</si>
  <si>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</si>
  <si>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</si>
  <si>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</si>
  <si>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</si>
  <si>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</si>
  <si>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</si>
  <si>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</si>
  <si>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</si>
  <si>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</si>
  <si>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</si>
  <si>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</si>
  <si>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</si>
  <si>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</si>
  <si>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</si>
  <si>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</si>
  <si>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</si>
  <si>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</si>
  <si>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</si>
  <si>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</si>
  <si>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</si>
  <si>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</si>
  <si>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</si>
  <si>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</si>
  <si>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</si>
  <si>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</si>
  <si>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</si>
  <si>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</si>
  <si>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</si>
  <si>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</si>
  <si>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</si>
  <si>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</si>
  <si>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</si>
  <si>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</si>
  <si>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</si>
  <si>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</si>
  <si>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</si>
  <si>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</si>
  <si>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</si>
  <si>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</si>
  <si>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</si>
  <si>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</si>
  <si>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</si>
  <si>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</si>
  <si>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</si>
  <si>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</si>
  <si>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</si>
  <si>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</si>
  <si>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</si>
  <si>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</si>
  <si>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</si>
  <si>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</si>
  <si>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</si>
  <si>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</si>
  <si>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</si>
  <si>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</si>
  <si>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</si>
  <si>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</si>
  <si>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</si>
  <si>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</si>
  <si>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</si>
  <si>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</si>
  <si>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</si>
  <si>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</si>
  <si>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</si>
  <si>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</si>
  <si>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</si>
  <si>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</si>
  <si>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</si>
  <si>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</si>
  <si>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</si>
  <si>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</si>
  <si>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</si>
  <si>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</si>
  <si>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</si>
  <si>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</si>
  <si>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</si>
  <si>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</si>
  <si>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</si>
  <si>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</si>
  <si>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</si>
  <si>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</si>
  <si>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</si>
  <si>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</si>
  <si>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</si>
  <si>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</si>
  <si>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</si>
  <si>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</si>
  <si>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</si>
  <si>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</si>
  <si>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</si>
  <si>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</si>
  <si>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</si>
  <si>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</si>
  <si>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</si>
  <si>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</si>
  <si>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</si>
  <si>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</si>
  <si>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</si>
  <si>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</si>
  <si>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</si>
  <si>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</si>
  <si>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</si>
  <si>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</si>
  <si>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</si>
  <si>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</si>
  <si>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</si>
  <si>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</si>
  <si>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</si>
  <si>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</si>
  <si>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</si>
  <si>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</si>
  <si>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</si>
  <si>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</si>
  <si>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</si>
  <si>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</si>
  <si>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</si>
  <si>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</si>
  <si>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</si>
  <si>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</si>
  <si>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</si>
  <si>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</si>
  <si>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</si>
  <si>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</si>
  <si>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</si>
  <si>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</si>
  <si>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</si>
  <si>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</si>
  <si>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</si>
  <si>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</si>
  <si>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</si>
  <si>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</si>
  <si>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</si>
  <si>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</si>
  <si>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</si>
  <si>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</si>
  <si>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</si>
  <si>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</si>
  <si>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</si>
  <si>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</si>
  <si>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</si>
  <si>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</si>
  <si>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</si>
  <si>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</si>
  <si>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</si>
  <si>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</si>
  <si>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</si>
  <si>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</si>
  <si>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</si>
  <si>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</si>
  <si>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</si>
  <si>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</si>
  <si>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</si>
  <si>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</si>
  <si>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</si>
  <si>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</si>
  <si>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</si>
  <si>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</si>
  <si>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</si>
  <si>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</si>
  <si>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</si>
  <si>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</si>
  <si>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</si>
  <si>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</si>
  <si>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</si>
  <si>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</si>
  <si>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</si>
  <si>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</si>
  <si>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</si>
  <si>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</si>
  <si>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</si>
  <si>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</si>
  <si>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</si>
  <si>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</si>
  <si>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</si>
  <si>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</si>
  <si>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</si>
  <si>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</si>
  <si>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</si>
  <si>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</si>
  <si>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</si>
  <si>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</si>
  <si>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</si>
  <si>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</si>
  <si>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</si>
  <si>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</si>
  <si>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</si>
  <si>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</si>
  <si>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</si>
  <si>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</si>
  <si>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</si>
  <si>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</si>
  <si>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</si>
  <si>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</si>
  <si>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</si>
  <si>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</si>
  <si>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</si>
  <si>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</si>
  <si>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</si>
  <si>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</si>
  <si>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</si>
  <si>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</si>
  <si>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</si>
  <si>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</si>
  <si>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</si>
  <si>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</si>
  <si>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</si>
  <si>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</si>
  <si>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</si>
  <si>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</si>
  <si>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</si>
  <si>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</si>
  <si>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</si>
  <si>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</si>
  <si>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</si>
  <si>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</si>
  <si>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</si>
  <si>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</si>
  <si>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</si>
  <si>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</si>
  <si>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</si>
  <si>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</si>
  <si>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</si>
  <si>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</si>
  <si>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</si>
  <si>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</si>
  <si>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</si>
  <si>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</si>
  <si>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</si>
  <si>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</si>
  <si>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</si>
  <si>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</si>
  <si>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</si>
  <si>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</si>
  <si>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</si>
  <si>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</si>
  <si>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</si>
  <si>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</si>
  <si>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</si>
  <si>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</si>
  <si>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</si>
  <si>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</si>
  <si>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</si>
  <si>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</si>
  <si>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</si>
  <si>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</si>
  <si>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</si>
  <si>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</si>
  <si>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</si>
  <si>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</si>
  <si>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</si>
  <si>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</si>
  <si>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</si>
  <si>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</si>
  <si>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</si>
  <si>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</si>
  <si>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</si>
  <si>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</si>
  <si>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</si>
  <si>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</si>
  <si>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</si>
  <si>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</si>
  <si>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</si>
  <si>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</si>
  <si>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</si>
  <si>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</si>
  <si>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</si>
  <si>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</si>
  <si>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</si>
  <si>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</si>
  <si>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</si>
  <si>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</si>
  <si>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</si>
  <si>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</si>
  <si>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</si>
  <si>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</si>
  <si>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</si>
  <si>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</si>
  <si>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</si>
  <si>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</si>
  <si>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</si>
  <si>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</si>
  <si>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</si>
  <si>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</si>
  <si>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</si>
  <si>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</si>
  <si>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</si>
  <si>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</si>
  <si>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</si>
  <si>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</si>
  <si>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</si>
  <si>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</si>
  <si>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</si>
  <si>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</si>
  <si>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</si>
  <si>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</si>
  <si>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</si>
  <si>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</si>
  <si>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</si>
  <si>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</si>
  <si>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</si>
  <si>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</si>
  <si>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</si>
  <si>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</si>
  <si>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</si>
  <si>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</si>
  <si>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</si>
  <si>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</si>
  <si>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</si>
  <si>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</si>
  <si>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</si>
  <si>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</si>
  <si>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</si>
  <si>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</si>
  <si>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</si>
  <si>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</si>
  <si>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</si>
  <si>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</si>
  <si>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</si>
  <si>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</si>
  <si>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</si>
  <si>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</si>
  <si>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</si>
  <si>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</si>
  <si>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</si>
  <si>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</si>
  <si>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</si>
  <si>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</si>
  <si>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</si>
  <si>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</si>
  <si>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</si>
  <si>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</si>
  <si>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</si>
  <si>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</si>
  <si>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</si>
  <si>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</si>
  <si>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</si>
  <si>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</si>
  <si>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</si>
  <si>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</si>
  <si>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</si>
  <si>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</si>
  <si>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</si>
  <si>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</si>
  <si>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</si>
  <si>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</si>
  <si>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</si>
  <si>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</si>
  <si>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</si>
  <si>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</si>
  <si>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</si>
  <si>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</si>
  <si>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</si>
  <si>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</si>
  <si>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</si>
  <si>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</si>
  <si>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</si>
  <si>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</si>
  <si>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</si>
  <si>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</si>
  <si>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</si>
  <si>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</si>
  <si>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</si>
  <si>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</si>
  <si>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</si>
  <si>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</si>
  <si>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</si>
  <si>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</si>
  <si>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</si>
  <si>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</si>
  <si>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</si>
  <si>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</si>
  <si>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</si>
  <si>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</si>
  <si>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</si>
  <si>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</si>
  <si>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</si>
  <si>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</si>
  <si>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</si>
  <si>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</si>
  <si>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</si>
  <si>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</si>
  <si>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</si>
  <si>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</si>
  <si>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</si>
  <si>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</si>
  <si>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</si>
  <si>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</si>
  <si>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</si>
  <si>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</si>
  <si>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</si>
  <si>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</si>
  <si>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</si>
  <si>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</si>
  <si>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</si>
  <si>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</si>
  <si>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</si>
  <si>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</si>
  <si>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</si>
  <si>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</si>
  <si>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</si>
  <si>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</si>
  <si>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</si>
  <si>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</si>
  <si>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</si>
  <si>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</si>
  <si>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</si>
  <si>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</si>
  <si>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</si>
  <si>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</si>
  <si>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</si>
  <si>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</si>
  <si>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</si>
  <si>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</si>
  <si>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</si>
  <si>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</si>
  <si>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</si>
  <si>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</si>
  <si>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</si>
  <si>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</si>
  <si>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</si>
  <si>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</si>
  <si>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</si>
  <si>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</si>
  <si>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</si>
  <si>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</si>
  <si>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</si>
  <si>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</si>
  <si>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</si>
  <si>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</si>
  <si>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</si>
  <si>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</si>
  <si>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</si>
  <si>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</si>
  <si>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</si>
  <si>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</si>
  <si>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</si>
  <si>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</si>
  <si>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</si>
  <si>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</si>
  <si>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</si>
  <si>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</si>
  <si>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</si>
  <si>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</si>
  <si>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Count of Scenarios:</t>
  </si>
  <si>
    <t>Scenario name</t>
  </si>
  <si>
    <t>Start Date</t>
  </si>
  <si>
    <t>What if Planning</t>
  </si>
  <si>
    <t>NASRD</t>
  </si>
  <si>
    <t>NASLD</t>
  </si>
  <si>
    <t>Increased Demand</t>
  </si>
  <si>
    <t>Decreased Demand</t>
  </si>
  <si>
    <t>Core Clinic 1</t>
  </si>
  <si>
    <t>Mon</t>
  </si>
  <si>
    <t>Core Clinic 2</t>
  </si>
  <si>
    <t>Core Clinic 3</t>
  </si>
  <si>
    <t>Tue</t>
  </si>
  <si>
    <t>Core Clinic 4</t>
  </si>
  <si>
    <t>Thu</t>
  </si>
  <si>
    <t>Ad Hoc 1</t>
  </si>
  <si>
    <t>Ad Hoc 2</t>
  </si>
  <si>
    <t>Core:</t>
  </si>
  <si>
    <t>AdHoc</t>
  </si>
  <si>
    <t>Enabled</t>
  </si>
  <si>
    <t>Test Clinic 2</t>
  </si>
  <si>
    <t>Test Clinic 1</t>
  </si>
  <si>
    <t>Selection List</t>
  </si>
  <si>
    <t>Main Template</t>
  </si>
  <si>
    <t>Change demand scenario:</t>
  </si>
  <si>
    <t>Change capacity template:</t>
  </si>
  <si>
    <t>Consultant: Mr Smith</t>
  </si>
  <si>
    <t>Consultant: Ms Taylor</t>
  </si>
  <si>
    <t>CT Scanner 1</t>
  </si>
  <si>
    <t>CT Scanner 2</t>
  </si>
  <si>
    <t>CT Scanner 3</t>
  </si>
  <si>
    <t>1. Consultant: Mr Smith</t>
  </si>
  <si>
    <t>2. Consultant: Ms Taylor</t>
  </si>
  <si>
    <t>3. CT Scanner 1</t>
  </si>
  <si>
    <t>Core session</t>
  </si>
  <si>
    <t>My own forecast</t>
  </si>
  <si>
    <t xml:space="preserve">  Based on upper bound</t>
  </si>
  <si>
    <t xml:space="preserve">  Based on lower bound</t>
  </si>
  <si>
    <t>Wed</t>
  </si>
  <si>
    <t>Covid restoration clinic</t>
  </si>
  <si>
    <t>Increased ROTT and NASL</t>
  </si>
  <si>
    <t>Default</t>
  </si>
  <si>
    <t>Independent sector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</si>
</sst>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_-* #,##0_-;\-* #,##0_-;_-* &quot;-&quot;??_-;_-@_-"/>
    <numFmt numFmtId="166" formatCode="0.0"/>
    <numFmt numFmtId="167" formatCode="#,##0.0"/>
    <numFmt numFmtId="168" formatCode="\+0%;\-0%;0%"/>
    <numFmt numFmtId="169" formatCode="dd/mm/yyyy"/>
  </numFmts>
  <fonts count="78"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
      <patternFill patternType="solid">
        <fgColor rgb="FFF79646"/>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69">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0" fontId="0" fillId="0" borderId="76" xfId="0" applyBorder="1" applyAlignment="1" applyProtection="1">
      <alignment horizontal="center" vertical="center"/>
      <protection locked="0"/>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3" fontId="75" fillId="0" borderId="55" xfId="0" applyNumberFormat="1" applyFont="1" applyBorder="1" applyAlignment="1" applyProtection="1">
      <alignment horizontal="center"/>
      <protection locked="0"/>
    </xf>
    <xf numFmtId="3" fontId="75" fillId="0" borderId="56"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61" xfId="0" applyFont="1" applyBorder="1" applyAlignment="1" applyProtection="1">
      <alignment horizontal="center" vertical="center"/>
      <protection locked="0"/>
    </xf>
    <xf numFmtId="0" fontId="76" fillId="0" borderId="62"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0" fillId="0" borderId="0" xfId="0" applyFont="1"/>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xf numFmtId="0" fontId="70" fillId="0" borderId="0" xfId="0" applyFont="1"/>
    <xf numFmtId="0" fontId="60" fillId="0" borderId="92" xfId="0" applyFont="1" applyFill="1" applyBorder="1"/>
    <xf numFmtId="169" fontId="62" fillId="0" borderId="18" xfId="0" applyNumberFormat="1" applyFont="1" applyBorder="1" applyProtection="1">
      <protection hidden="1"/>
    </xf>
    <xf numFmtId="169" fontId="62" fillId="0" borderId="19" xfId="0" applyNumberFormat="1" applyFont="1" applyBorder="1" applyProtection="1">
      <protection hidden="1"/>
    </xf>
    <xf numFmtId="169" fontId="62" fillId="0" borderId="20" xfId="0" applyNumberFormat="1" applyFont="1" applyBorder="1" applyProtection="1">
      <protection hidden="1"/>
    </xf>
    <xf numFmtId="169" fontId="62" fillId="9" borderId="0" xfId="0" applyNumberFormat="1" applyFont="1" applyFill="1" applyProtection="1">
      <protection hidden="1"/>
    </xf>
    <xf numFmtId="14" fontId="14" fillId="0" borderId="89" xfId="0" applyNumberFormat="1" applyFont="1" applyFill="1" applyBorder="1" applyAlignment="1" applyProtection="1">
      <alignment horizontal="center" vertical="center"/>
    </xf>
    <xf numFmtId="14" fontId="0" fillId="0" borderId="76" xfId="0" applyNumberFormat="1" applyBorder="1" applyProtection="1"/>
    <xf numFmtId="14" fontId="0" fillId="68" borderId="51" xfId="0" applyNumberFormat="1" applyFill="1" applyBorder="1" applyProtection="1"/>
    <xf numFmtId="0" fontId="5" fillId="87" borderId="0" xfId="0" applyFont="1" applyFill="1" applyAlignment="1">
      <alignment horizontal="center" vertical="center"/>
    </xf>
    <xf numFmtId="0" fontId="5" fillId="87" borderId="0" xfId="0" applyFont="1" applyFill="1" applyAlignment="1">
      <alignment horizontal="center" vertical="center" wrapText="1"/>
    </xf>
    <xf numFmtId="0" fontId="5" fillId="87" borderId="0" xfId="0" applyFont="1" applyFill="1" applyProtection="1">
      <protection hidden="1"/>
    </xf>
    <xf numFmtId="0" fontId="5" fillId="87" borderId="0" xfId="0" applyFont="1" applyFill="1"/>
    <xf numFmtId="0" fontId="60" fillId="82" borderId="67" xfId="0" applyFont="1" applyFill="1" applyBorder="1" applyAlignment="1">
      <alignment horizontal="left"/>
    </xf>
    <xf numFmtId="3" fontId="60" fillId="82" borderId="67" xfId="0" applyNumberFormat="1" applyFont="1" applyFill="1" applyBorder="1" applyProtection="1">
      <protection hidden="1"/>
    </xf>
    <xf numFmtId="0" fontId="60" fillId="82" borderId="67" xfId="0" applyFont="1" applyFill="1" applyBorder="1" applyAlignment="1" applyProtection="1">
      <alignment horizontal="right"/>
      <protection hidden="1"/>
    </xf>
    <xf numFmtId="168" fontId="0" fillId="0" borderId="76" xfId="1" applyNumberFormat="1" applyFont="1" applyBorder="1" applyAlignment="1" applyProtection="1">
      <alignment horizontal="center" vertical="center"/>
      <protection locked="0"/>
    </xf>
    <xf numFmtId="9" fontId="0" fillId="0" borderId="76" xfId="1" applyFont="1" applyBorder="1" applyAlignment="1" applyProtection="1">
      <alignment horizontal="center" vertical="center"/>
      <protection locked="0"/>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200</c:v>
                </c:pt>
                <c:pt idx="1">
                  <c:v>200</c:v>
                </c:pt>
                <c:pt idx="2">
                  <c:v>200</c:v>
                </c:pt>
                <c:pt idx="3">
                  <c:v>200</c:v>
                </c:pt>
                <c:pt idx="4">
                  <c:v>200</c:v>
                </c:pt>
                <c:pt idx="5">
                  <c:v>200</c:v>
                </c:pt>
                <c:pt idx="6">
                  <c:v>200</c:v>
                </c:pt>
                <c:pt idx="7">
                  <c:v>219</c:v>
                </c:pt>
                <c:pt idx="8">
                  <c:v>238</c:v>
                </c:pt>
                <c:pt idx="9">
                  <c:v>257</c:v>
                </c:pt>
                <c:pt idx="10">
                  <c:v>276</c:v>
                </c:pt>
                <c:pt idx="11">
                  <c:v>295</c:v>
                </c:pt>
                <c:pt idx="12">
                  <c:v>314</c:v>
                </c:pt>
                <c:pt idx="13">
                  <c:v>333</c:v>
                </c:pt>
                <c:pt idx="14">
                  <c:v>352</c:v>
                </c:pt>
                <c:pt idx="15">
                  <c:v>371</c:v>
                </c:pt>
                <c:pt idx="16">
                  <c:v>390</c:v>
                </c:pt>
                <c:pt idx="17">
                  <c:v>409</c:v>
                </c:pt>
                <c:pt idx="18">
                  <c:v>428</c:v>
                </c:pt>
                <c:pt idx="19">
                  <c:v>447</c:v>
                </c:pt>
                <c:pt idx="20">
                  <c:v>466</c:v>
                </c:pt>
                <c:pt idx="21">
                  <c:v>485</c:v>
                </c:pt>
                <c:pt idx="22">
                  <c:v>504</c:v>
                </c:pt>
                <c:pt idx="23">
                  <c:v>523</c:v>
                </c:pt>
                <c:pt idx="24">
                  <c:v>542</c:v>
                </c:pt>
                <c:pt idx="25">
                  <c:v>561</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4.3679397525551371</c:v>
                </c:pt>
                <c:pt idx="1">
                  <c:v>4.3679397525551371</c:v>
                </c:pt>
                <c:pt idx="2">
                  <c:v>4.3679397525551371</c:v>
                </c:pt>
                <c:pt idx="3">
                  <c:v>4.3679397525551371</c:v>
                </c:pt>
                <c:pt idx="4">
                  <c:v>4.3679397525551371</c:v>
                </c:pt>
                <c:pt idx="5">
                  <c:v>4.3679397525551371</c:v>
                </c:pt>
                <c:pt idx="6">
                  <c:v>5.9884249201052793</c:v>
                </c:pt>
                <c:pt idx="7">
                  <c:v>5.9884249201052793</c:v>
                </c:pt>
                <c:pt idx="8">
                  <c:v>5.9884249201052793</c:v>
                </c:pt>
                <c:pt idx="9">
                  <c:v>5.9884249201052793</c:v>
                </c:pt>
                <c:pt idx="10">
                  <c:v>7.8404079687340129</c:v>
                </c:pt>
                <c:pt idx="11">
                  <c:v>10.039637838980635</c:v>
                </c:pt>
                <c:pt idx="12">
                  <c:v>10.039637838980635</c:v>
                </c:pt>
                <c:pt idx="13">
                  <c:v>10.039637838980635</c:v>
                </c:pt>
                <c:pt idx="14">
                  <c:v>10.039637838980635</c:v>
                </c:pt>
                <c:pt idx="15">
                  <c:v>14.090850757855993</c:v>
                </c:pt>
                <c:pt idx="16">
                  <c:v>14.090850757855993</c:v>
                </c:pt>
                <c:pt idx="17">
                  <c:v>14.090850757855993</c:v>
                </c:pt>
                <c:pt idx="18">
                  <c:v>14.090850757855993</c:v>
                </c:pt>
                <c:pt idx="19">
                  <c:v>14.090850757855993</c:v>
                </c:pt>
                <c:pt idx="20">
                  <c:v>14.090850757855993</c:v>
                </c:pt>
                <c:pt idx="21">
                  <c:v>14.090850757855993</c:v>
                </c:pt>
                <c:pt idx="22">
                  <c:v>14.090850757855993</c:v>
                </c:pt>
                <c:pt idx="23">
                  <c:v>14.090850757855993</c:v>
                </c:pt>
                <c:pt idx="24">
                  <c:v>14.090850757855993</c:v>
                </c:pt>
                <c:pt idx="25">
                  <c:v>14.090850757855993</c:v>
                </c:pt>
                <c:pt idx="26">
                  <c:v>14.090850757855993</c:v>
                </c:pt>
                <c:pt idx="27">
                  <c:v>34.090850757855989</c:v>
                </c:pt>
                <c:pt idx="28">
                  <c:v>34.090850757855989</c:v>
                </c:pt>
                <c:pt idx="29">
                  <c:v>34.090850757855989</c:v>
                </c:pt>
                <c:pt idx="30">
                  <c:v>34.090850757855989</c:v>
                </c:pt>
                <c:pt idx="31">
                  <c:v>29.722911005300855</c:v>
                </c:pt>
                <c:pt idx="32">
                  <c:v>29.722911005300855</c:v>
                </c:pt>
                <c:pt idx="33">
                  <c:v>29.722911005300855</c:v>
                </c:pt>
                <c:pt idx="34">
                  <c:v>29.722911005300855</c:v>
                </c:pt>
                <c:pt idx="35">
                  <c:v>29.722911005300855</c:v>
                </c:pt>
                <c:pt idx="36">
                  <c:v>29.722911005300855</c:v>
                </c:pt>
                <c:pt idx="37">
                  <c:v>29.722911005300855</c:v>
                </c:pt>
                <c:pt idx="38">
                  <c:v>29.722911005300855</c:v>
                </c:pt>
                <c:pt idx="39">
                  <c:v>29.722911005300855</c:v>
                </c:pt>
                <c:pt idx="40">
                  <c:v>29.722911005300855</c:v>
                </c:pt>
                <c:pt idx="41">
                  <c:v>29.722911005300855</c:v>
                </c:pt>
                <c:pt idx="42">
                  <c:v>29.722911005300855</c:v>
                </c:pt>
                <c:pt idx="43">
                  <c:v>29.722911005300855</c:v>
                </c:pt>
                <c:pt idx="44">
                  <c:v>29.722911005300855</c:v>
                </c:pt>
                <c:pt idx="45">
                  <c:v>29.722911005300855</c:v>
                </c:pt>
                <c:pt idx="46">
                  <c:v>29.722911005300855</c:v>
                </c:pt>
                <c:pt idx="47">
                  <c:v>29.722911005300855</c:v>
                </c:pt>
                <c:pt idx="48">
                  <c:v>29.722911005300855</c:v>
                </c:pt>
                <c:pt idx="49">
                  <c:v>29.722911005300855</c:v>
                </c:pt>
                <c:pt idx="50">
                  <c:v>29.722911005300855</c:v>
                </c:pt>
                <c:pt idx="51">
                  <c:v>29.722911005300855</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4.8698438864795284</c:v>
                </c:pt>
                <c:pt idx="1">
                  <c:v>4.8698438864795284</c:v>
                </c:pt>
                <c:pt idx="2">
                  <c:v>4.8698438864795284</c:v>
                </c:pt>
                <c:pt idx="3">
                  <c:v>4.8698438864795284</c:v>
                </c:pt>
                <c:pt idx="4">
                  <c:v>4.8698438864795284</c:v>
                </c:pt>
                <c:pt idx="5">
                  <c:v>4.8698438864795284</c:v>
                </c:pt>
                <c:pt idx="6">
                  <c:v>4.8698438864795284</c:v>
                </c:pt>
                <c:pt idx="7">
                  <c:v>5.3324790556950834</c:v>
                </c:pt>
                <c:pt idx="8">
                  <c:v>5.7951142249106393</c:v>
                </c:pt>
                <c:pt idx="9">
                  <c:v>6.2577493941261935</c:v>
                </c:pt>
                <c:pt idx="10">
                  <c:v>6.7203845633417485</c:v>
                </c:pt>
                <c:pt idx="11">
                  <c:v>7.1830197325573035</c:v>
                </c:pt>
                <c:pt idx="12">
                  <c:v>7.6456549017728594</c:v>
                </c:pt>
                <c:pt idx="13">
                  <c:v>8.1082900709884154</c:v>
                </c:pt>
                <c:pt idx="14">
                  <c:v>8.5709252402039695</c:v>
                </c:pt>
                <c:pt idx="15">
                  <c:v>9.0335604094195254</c:v>
                </c:pt>
                <c:pt idx="16">
                  <c:v>9.4961955786350796</c:v>
                </c:pt>
                <c:pt idx="17">
                  <c:v>9.9588307478506355</c:v>
                </c:pt>
                <c:pt idx="18">
                  <c:v>10.42146591706619</c:v>
                </c:pt>
                <c:pt idx="19">
                  <c:v>10.884101086281744</c:v>
                </c:pt>
                <c:pt idx="20">
                  <c:v>11.346736255497301</c:v>
                </c:pt>
                <c:pt idx="21">
                  <c:v>11.809371424712856</c:v>
                </c:pt>
                <c:pt idx="22">
                  <c:v>12.272006593928412</c:v>
                </c:pt>
                <c:pt idx="23">
                  <c:v>12.734641763143966</c:v>
                </c:pt>
                <c:pt idx="24">
                  <c:v>13.197276932359522</c:v>
                </c:pt>
                <c:pt idx="25">
                  <c:v>13.659912101575076</c:v>
                </c:pt>
                <c:pt idx="26">
                  <c:v>14.122547270790632</c:v>
                </c:pt>
                <c:pt idx="27">
                  <c:v>19.235883351594133</c:v>
                </c:pt>
                <c:pt idx="28">
                  <c:v>25.079696015369571</c:v>
                </c:pt>
                <c:pt idx="29">
                  <c:v>19.966359934566068</c:v>
                </c:pt>
                <c:pt idx="30">
                  <c:v>29.949539901849096</c:v>
                </c:pt>
                <c:pt idx="31">
                  <c:v>26.297156986989453</c:v>
                </c:pt>
                <c:pt idx="32">
                  <c:v>26.297156986989453</c:v>
                </c:pt>
                <c:pt idx="33">
                  <c:v>23.375250655101734</c:v>
                </c:pt>
                <c:pt idx="34">
                  <c:v>29.219063318877168</c:v>
                </c:pt>
                <c:pt idx="35">
                  <c:v>26.053664792665479</c:v>
                </c:pt>
                <c:pt idx="36">
                  <c:v>26.784141375637407</c:v>
                </c:pt>
                <c:pt idx="37">
                  <c:v>12.418101910522797</c:v>
                </c:pt>
                <c:pt idx="38">
                  <c:v>7.3047658297192921</c:v>
                </c:pt>
                <c:pt idx="39">
                  <c:v>18.748898962946186</c:v>
                </c:pt>
                <c:pt idx="40">
                  <c:v>12.418101910522797</c:v>
                </c:pt>
                <c:pt idx="41">
                  <c:v>10.71365655025496</c:v>
                </c:pt>
                <c:pt idx="42">
                  <c:v>15.826992631058468</c:v>
                </c:pt>
                <c:pt idx="43">
                  <c:v>15.096516048086537</c:v>
                </c:pt>
                <c:pt idx="44">
                  <c:v>7.7917502183672465</c:v>
                </c:pt>
                <c:pt idx="45">
                  <c:v>10.957148744578939</c:v>
                </c:pt>
                <c:pt idx="46">
                  <c:v>11.687625327550867</c:v>
                </c:pt>
                <c:pt idx="47">
                  <c:v>19.235883351594133</c:v>
                </c:pt>
                <c:pt idx="48">
                  <c:v>8.0352424126912219</c:v>
                </c:pt>
                <c:pt idx="49">
                  <c:v>14.366039465114607</c:v>
                </c:pt>
                <c:pt idx="50">
                  <c:v>10.226672161607009</c:v>
                </c:pt>
                <c:pt idx="51">
                  <c:v>18.992391157270159</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7.3047658297192591E-2</c:v>
                </c:pt>
                <c:pt idx="1">
                  <c:v>7.3047658297192591E-2</c:v>
                </c:pt>
                <c:pt idx="2">
                  <c:v>7.3047658297192591E-2</c:v>
                </c:pt>
                <c:pt idx="3">
                  <c:v>7.3047658297192591E-2</c:v>
                </c:pt>
                <c:pt idx="4">
                  <c:v>7.3047658297192591E-2</c:v>
                </c:pt>
                <c:pt idx="5">
                  <c:v>7.3047658297192591E-2</c:v>
                </c:pt>
                <c:pt idx="6">
                  <c:v>7.3047658297192591E-2</c:v>
                </c:pt>
                <c:pt idx="7">
                  <c:v>7.3047658297192591E-2</c:v>
                </c:pt>
                <c:pt idx="8">
                  <c:v>7.3047658297192591E-2</c:v>
                </c:pt>
                <c:pt idx="9">
                  <c:v>7.3047658297192591E-2</c:v>
                </c:pt>
                <c:pt idx="10">
                  <c:v>7.3047658297192591E-2</c:v>
                </c:pt>
                <c:pt idx="11">
                  <c:v>7.3047658297192591E-2</c:v>
                </c:pt>
                <c:pt idx="12">
                  <c:v>7.3047658297192591E-2</c:v>
                </c:pt>
                <c:pt idx="13">
                  <c:v>7.3047658297191065E-2</c:v>
                </c:pt>
                <c:pt idx="14">
                  <c:v>7.3047658297192591E-2</c:v>
                </c:pt>
                <c:pt idx="15">
                  <c:v>7.3047658297194132E-2</c:v>
                </c:pt>
                <c:pt idx="16">
                  <c:v>7.3047658297194132E-2</c:v>
                </c:pt>
                <c:pt idx="17">
                  <c:v>7.3047658297194132E-2</c:v>
                </c:pt>
                <c:pt idx="18">
                  <c:v>7.3047658297194132E-2</c:v>
                </c:pt>
                <c:pt idx="19">
                  <c:v>7.3047658297194132E-2</c:v>
                </c:pt>
                <c:pt idx="20">
                  <c:v>7.3047658297192591E-2</c:v>
                </c:pt>
                <c:pt idx="21">
                  <c:v>7.3047658297192591E-2</c:v>
                </c:pt>
                <c:pt idx="22">
                  <c:v>7.3047658297192591E-2</c:v>
                </c:pt>
                <c:pt idx="23">
                  <c:v>7.3047658297192591E-2</c:v>
                </c:pt>
                <c:pt idx="24">
                  <c:v>7.3047658297192591E-2</c:v>
                </c:pt>
                <c:pt idx="25">
                  <c:v>7.3047658297195672E-2</c:v>
                </c:pt>
                <c:pt idx="26">
                  <c:v>7.3047658297194132E-2</c:v>
                </c:pt>
                <c:pt idx="27">
                  <c:v>0.70612736353953509</c:v>
                </c:pt>
                <c:pt idx="28">
                  <c:v>1.2905086299170758</c:v>
                </c:pt>
                <c:pt idx="29">
                  <c:v>0.77917502183672616</c:v>
                </c:pt>
                <c:pt idx="30">
                  <c:v>1.7774930185650286</c:v>
                </c:pt>
                <c:pt idx="31">
                  <c:v>1.412254727079064</c:v>
                </c:pt>
                <c:pt idx="32">
                  <c:v>1.412254727079064</c:v>
                </c:pt>
                <c:pt idx="33">
                  <c:v>1.1200640938902906</c:v>
                </c:pt>
                <c:pt idx="34">
                  <c:v>1.7044453602678344</c:v>
                </c:pt>
                <c:pt idx="35">
                  <c:v>1.387905507646664</c:v>
                </c:pt>
                <c:pt idx="36">
                  <c:v>1.460953165943855</c:v>
                </c:pt>
                <c:pt idx="37">
                  <c:v>1.2418101910522787</c:v>
                </c:pt>
                <c:pt idx="38">
                  <c:v>0.73047658297193052</c:v>
                </c:pt>
                <c:pt idx="39">
                  <c:v>1.8748898962946197</c:v>
                </c:pt>
                <c:pt idx="40">
                  <c:v>1.2418101910522787</c:v>
                </c:pt>
                <c:pt idx="41">
                  <c:v>1.071365655025498</c:v>
                </c:pt>
                <c:pt idx="42">
                  <c:v>1.5826992631058463</c:v>
                </c:pt>
                <c:pt idx="43">
                  <c:v>1.5096516048086552</c:v>
                </c:pt>
                <c:pt idx="44">
                  <c:v>0.77917502183672305</c:v>
                </c:pt>
                <c:pt idx="45">
                  <c:v>1.0957148744578951</c:v>
                </c:pt>
                <c:pt idx="46">
                  <c:v>1.1687625327550877</c:v>
                </c:pt>
                <c:pt idx="47">
                  <c:v>1.9235883351594198</c:v>
                </c:pt>
                <c:pt idx="48">
                  <c:v>0.80352424126912314</c:v>
                </c:pt>
                <c:pt idx="49">
                  <c:v>1.4366039465114611</c:v>
                </c:pt>
                <c:pt idx="50">
                  <c:v>1.0226672161607024</c:v>
                </c:pt>
                <c:pt idx="51">
                  <c:v>1.8992391157270228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12.983876697900113</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0.70084404234193443</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19.953168901183449</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5.0553286713286703</c:v>
                </c:pt>
                <c:pt idx="1">
                  <c:v>5.0553286713286703</c:v>
                </c:pt>
                <c:pt idx="2">
                  <c:v>5.0553286713286703</c:v>
                </c:pt>
                <c:pt idx="3">
                  <c:v>5.0553286713286703</c:v>
                </c:pt>
                <c:pt idx="4">
                  <c:v>5.0553286713286703</c:v>
                </c:pt>
                <c:pt idx="5">
                  <c:v>5.0553286713286703</c:v>
                </c:pt>
                <c:pt idx="6">
                  <c:v>5.0553286713286703</c:v>
                </c:pt>
                <c:pt idx="7">
                  <c:v>5.5355848951048943</c:v>
                </c:pt>
                <c:pt idx="8">
                  <c:v>6.0158411188811183</c:v>
                </c:pt>
                <c:pt idx="9">
                  <c:v>6.4960973426573414</c:v>
                </c:pt>
                <c:pt idx="10">
                  <c:v>6.9763535664335654</c:v>
                </c:pt>
                <c:pt idx="11">
                  <c:v>7.4566097902097885</c:v>
                </c:pt>
                <c:pt idx="12">
                  <c:v>7.9368660139860134</c:v>
                </c:pt>
                <c:pt idx="13">
                  <c:v>8.4171222377622357</c:v>
                </c:pt>
                <c:pt idx="14">
                  <c:v>8.8973784615384606</c:v>
                </c:pt>
                <c:pt idx="15">
                  <c:v>9.3776346853146837</c:v>
                </c:pt>
                <c:pt idx="16">
                  <c:v>9.8578909090909086</c:v>
                </c:pt>
                <c:pt idx="17">
                  <c:v>10.338147132867132</c:v>
                </c:pt>
                <c:pt idx="18">
                  <c:v>10.818403356643357</c:v>
                </c:pt>
                <c:pt idx="19">
                  <c:v>11.29865958041958</c:v>
                </c:pt>
                <c:pt idx="20">
                  <c:v>11.778915804195801</c:v>
                </c:pt>
                <c:pt idx="21">
                  <c:v>12.259172027972026</c:v>
                </c:pt>
                <c:pt idx="22">
                  <c:v>12.739428251748249</c:v>
                </c:pt>
                <c:pt idx="23">
                  <c:v>13.219684475524474</c:v>
                </c:pt>
                <c:pt idx="24">
                  <c:v>13.699940699300697</c:v>
                </c:pt>
                <c:pt idx="25">
                  <c:v>14.18019692307692</c:v>
                </c:pt>
                <c:pt idx="26">
                  <c:v>14.660453146853145</c:v>
                </c:pt>
                <c:pt idx="27">
                  <c:v>19.968548251748249</c:v>
                </c:pt>
                <c:pt idx="28">
                  <c:v>26.034942657342654</c:v>
                </c:pt>
                <c:pt idx="29">
                  <c:v>20.726847552447548</c:v>
                </c:pt>
                <c:pt idx="30">
                  <c:v>31.090271328671321</c:v>
                </c:pt>
                <c:pt idx="31">
                  <c:v>27.298774825174821</c:v>
                </c:pt>
                <c:pt idx="32">
                  <c:v>27.298774825174821</c:v>
                </c:pt>
                <c:pt idx="33">
                  <c:v>24.26557762237762</c:v>
                </c:pt>
                <c:pt idx="34">
                  <c:v>30.331972027972025</c:v>
                </c:pt>
                <c:pt idx="35">
                  <c:v>27.046008391608389</c:v>
                </c:pt>
                <c:pt idx="36">
                  <c:v>27.804307692307688</c:v>
                </c:pt>
                <c:pt idx="37">
                  <c:v>12.891088111888111</c:v>
                </c:pt>
                <c:pt idx="38">
                  <c:v>7.5829930069930063</c:v>
                </c:pt>
                <c:pt idx="39">
                  <c:v>19.463015384615382</c:v>
                </c:pt>
                <c:pt idx="40">
                  <c:v>12.891088111888111</c:v>
                </c:pt>
                <c:pt idx="41">
                  <c:v>11.121723076923077</c:v>
                </c:pt>
                <c:pt idx="42">
                  <c:v>16.429818181818181</c:v>
                </c:pt>
                <c:pt idx="43">
                  <c:v>15.67151888111888</c:v>
                </c:pt>
                <c:pt idx="44">
                  <c:v>8.0885258741258728</c:v>
                </c:pt>
                <c:pt idx="45">
                  <c:v>11.374489510489509</c:v>
                </c:pt>
                <c:pt idx="46">
                  <c:v>12.13278881118881</c:v>
                </c:pt>
                <c:pt idx="47">
                  <c:v>19.968548251748249</c:v>
                </c:pt>
                <c:pt idx="48">
                  <c:v>8.3412923076923065</c:v>
                </c:pt>
                <c:pt idx="49">
                  <c:v>14.913219580419577</c:v>
                </c:pt>
                <c:pt idx="50">
                  <c:v>10.616190209790208</c:v>
                </c:pt>
                <c:pt idx="51">
                  <c:v>19.715781818181817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7.5829930069930995E-2</c:v>
                </c:pt>
                <c:pt idx="1">
                  <c:v>7.5829930069930995E-2</c:v>
                </c:pt>
                <c:pt idx="2">
                  <c:v>7.5829930069930995E-2</c:v>
                </c:pt>
                <c:pt idx="3">
                  <c:v>7.5829930069930995E-2</c:v>
                </c:pt>
                <c:pt idx="4">
                  <c:v>7.5829930069930995E-2</c:v>
                </c:pt>
                <c:pt idx="5">
                  <c:v>7.5829930069930995E-2</c:v>
                </c:pt>
                <c:pt idx="6">
                  <c:v>7.5829930069930995E-2</c:v>
                </c:pt>
                <c:pt idx="7">
                  <c:v>7.5829930069930107E-2</c:v>
                </c:pt>
                <c:pt idx="8">
                  <c:v>7.5829930069930107E-2</c:v>
                </c:pt>
                <c:pt idx="9">
                  <c:v>7.5829930069930995E-2</c:v>
                </c:pt>
                <c:pt idx="10">
                  <c:v>7.5829930069930107E-2</c:v>
                </c:pt>
                <c:pt idx="11">
                  <c:v>7.5829930069930995E-2</c:v>
                </c:pt>
                <c:pt idx="12">
                  <c:v>7.5829930069930107E-2</c:v>
                </c:pt>
                <c:pt idx="13">
                  <c:v>7.5829930069930995E-2</c:v>
                </c:pt>
                <c:pt idx="14">
                  <c:v>7.5829930069929219E-2</c:v>
                </c:pt>
                <c:pt idx="15">
                  <c:v>7.5829930069929219E-2</c:v>
                </c:pt>
                <c:pt idx="16">
                  <c:v>7.5829930069929219E-2</c:v>
                </c:pt>
                <c:pt idx="17">
                  <c:v>7.5829930069929219E-2</c:v>
                </c:pt>
                <c:pt idx="18">
                  <c:v>7.5829930069929219E-2</c:v>
                </c:pt>
                <c:pt idx="19">
                  <c:v>7.5829930069929219E-2</c:v>
                </c:pt>
                <c:pt idx="20">
                  <c:v>7.5829930069932772E-2</c:v>
                </c:pt>
                <c:pt idx="21">
                  <c:v>7.5829930069930995E-2</c:v>
                </c:pt>
                <c:pt idx="22">
                  <c:v>7.5829930069930995E-2</c:v>
                </c:pt>
                <c:pt idx="23">
                  <c:v>7.5829930069929219E-2</c:v>
                </c:pt>
                <c:pt idx="24">
                  <c:v>7.5829930069930995E-2</c:v>
                </c:pt>
                <c:pt idx="25">
                  <c:v>7.5829930069929219E-2</c:v>
                </c:pt>
                <c:pt idx="26">
                  <c:v>7.5829930069929219E-2</c:v>
                </c:pt>
                <c:pt idx="27">
                  <c:v>0.73302265734265859</c:v>
                </c:pt>
                <c:pt idx="28">
                  <c:v>1.3396620979020959</c:v>
                </c:pt>
                <c:pt idx="29">
                  <c:v>0.80885258741258781</c:v>
                </c:pt>
                <c:pt idx="30">
                  <c:v>1.8451949650349704</c:v>
                </c:pt>
                <c:pt idx="31">
                  <c:v>1.4660453146853172</c:v>
                </c:pt>
                <c:pt idx="32">
                  <c:v>1.4660453146853172</c:v>
                </c:pt>
                <c:pt idx="33">
                  <c:v>1.1627255944055932</c:v>
                </c:pt>
                <c:pt idx="34">
                  <c:v>1.7693650349650305</c:v>
                </c:pt>
                <c:pt idx="35">
                  <c:v>1.4407686713286694</c:v>
                </c:pt>
                <c:pt idx="36">
                  <c:v>1.5165986013986021</c:v>
                </c:pt>
                <c:pt idx="37">
                  <c:v>1.2891088111888092</c:v>
                </c:pt>
                <c:pt idx="38">
                  <c:v>0.75829930069930018</c:v>
                </c:pt>
                <c:pt idx="39">
                  <c:v>1.9463015384615403</c:v>
                </c:pt>
                <c:pt idx="40">
                  <c:v>1.2891088111888092</c:v>
                </c:pt>
                <c:pt idx="41">
                  <c:v>1.1121723076923082</c:v>
                </c:pt>
                <c:pt idx="42">
                  <c:v>1.6429818181818199</c:v>
                </c:pt>
                <c:pt idx="43">
                  <c:v>1.5671518881118889</c:v>
                </c:pt>
                <c:pt idx="44">
                  <c:v>0.80885258741258781</c:v>
                </c:pt>
                <c:pt idx="45">
                  <c:v>1.1374489510489525</c:v>
                </c:pt>
                <c:pt idx="46">
                  <c:v>1.2132788811188799</c:v>
                </c:pt>
                <c:pt idx="47">
                  <c:v>1.9968548251748288</c:v>
                </c:pt>
                <c:pt idx="48">
                  <c:v>0.83412923076923207</c:v>
                </c:pt>
                <c:pt idx="49">
                  <c:v>1.4913219580419597</c:v>
                </c:pt>
                <c:pt idx="50">
                  <c:v>1.0616190209790233</c:v>
                </c:pt>
                <c:pt idx="51">
                  <c:v>1.9715781818181846</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4.3679397525551371</c:v>
                </c:pt>
                <c:pt idx="1">
                  <c:v>4.3679397525551371</c:v>
                </c:pt>
                <c:pt idx="2">
                  <c:v>4.3679397525551371</c:v>
                </c:pt>
                <c:pt idx="3">
                  <c:v>4.3679397525551371</c:v>
                </c:pt>
                <c:pt idx="4">
                  <c:v>4.3679397525551371</c:v>
                </c:pt>
                <c:pt idx="5">
                  <c:v>4.3679397525551371</c:v>
                </c:pt>
                <c:pt idx="6">
                  <c:v>5.9884249201052793</c:v>
                </c:pt>
                <c:pt idx="7">
                  <c:v>5.9884249201052793</c:v>
                </c:pt>
                <c:pt idx="8">
                  <c:v>5.9884249201052793</c:v>
                </c:pt>
                <c:pt idx="9">
                  <c:v>5.9884249201052793</c:v>
                </c:pt>
                <c:pt idx="10">
                  <c:v>7.8404079687340129</c:v>
                </c:pt>
                <c:pt idx="11">
                  <c:v>10.039637838980635</c:v>
                </c:pt>
                <c:pt idx="12">
                  <c:v>10.039637838980635</c:v>
                </c:pt>
                <c:pt idx="13">
                  <c:v>10.039637838980635</c:v>
                </c:pt>
                <c:pt idx="14">
                  <c:v>10.039637838980635</c:v>
                </c:pt>
                <c:pt idx="15">
                  <c:v>14.090850757855993</c:v>
                </c:pt>
                <c:pt idx="16">
                  <c:v>14.090850757855993</c:v>
                </c:pt>
                <c:pt idx="17">
                  <c:v>14.090850757855993</c:v>
                </c:pt>
                <c:pt idx="18">
                  <c:v>14.090850757855993</c:v>
                </c:pt>
                <c:pt idx="19">
                  <c:v>14.090850757855993</c:v>
                </c:pt>
                <c:pt idx="20">
                  <c:v>14.090850757855993</c:v>
                </c:pt>
                <c:pt idx="21">
                  <c:v>14.090850757855993</c:v>
                </c:pt>
                <c:pt idx="22">
                  <c:v>14.090850757855993</c:v>
                </c:pt>
                <c:pt idx="23">
                  <c:v>14.090850757855993</c:v>
                </c:pt>
                <c:pt idx="24">
                  <c:v>14.090850757855993</c:v>
                </c:pt>
                <c:pt idx="25">
                  <c:v>14.090850757855993</c:v>
                </c:pt>
                <c:pt idx="26">
                  <c:v>14.090850757855993</c:v>
                </c:pt>
                <c:pt idx="27">
                  <c:v>34.090850757855989</c:v>
                </c:pt>
                <c:pt idx="28">
                  <c:v>34.090850757855989</c:v>
                </c:pt>
                <c:pt idx="29">
                  <c:v>34.090850757855989</c:v>
                </c:pt>
                <c:pt idx="30">
                  <c:v>34.090850757855989</c:v>
                </c:pt>
                <c:pt idx="31">
                  <c:v>29.722911005300855</c:v>
                </c:pt>
                <c:pt idx="32">
                  <c:v>29.722911005300855</c:v>
                </c:pt>
                <c:pt idx="33">
                  <c:v>29.722911005300855</c:v>
                </c:pt>
                <c:pt idx="34">
                  <c:v>29.722911005300855</c:v>
                </c:pt>
                <c:pt idx="35">
                  <c:v>29.722911005300855</c:v>
                </c:pt>
                <c:pt idx="36">
                  <c:v>29.722911005300855</c:v>
                </c:pt>
                <c:pt idx="37">
                  <c:v>29.722911005300855</c:v>
                </c:pt>
                <c:pt idx="38">
                  <c:v>29.722911005300855</c:v>
                </c:pt>
                <c:pt idx="39">
                  <c:v>29.722911005300855</c:v>
                </c:pt>
                <c:pt idx="40">
                  <c:v>29.722911005300855</c:v>
                </c:pt>
                <c:pt idx="41">
                  <c:v>29.722911005300855</c:v>
                </c:pt>
                <c:pt idx="42">
                  <c:v>29.722911005300855</c:v>
                </c:pt>
                <c:pt idx="43">
                  <c:v>29.722911005300855</c:v>
                </c:pt>
                <c:pt idx="44">
                  <c:v>29.722911005300855</c:v>
                </c:pt>
                <c:pt idx="45">
                  <c:v>29.722911005300855</c:v>
                </c:pt>
                <c:pt idx="46">
                  <c:v>29.722911005300855</c:v>
                </c:pt>
                <c:pt idx="47">
                  <c:v>29.722911005300855</c:v>
                </c:pt>
                <c:pt idx="48">
                  <c:v>29.722911005300855</c:v>
                </c:pt>
                <c:pt idx="49">
                  <c:v>29.722911005300855</c:v>
                </c:pt>
                <c:pt idx="50">
                  <c:v>29.722911005300855</c:v>
                </c:pt>
                <c:pt idx="51">
                  <c:v>29.722911005300855</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(hide)'!$AD$4:$AD$55</c:f>
              <c:numCache>
                <c:formatCode>General</c:formatCode>
                <c:ptCount val="52"/>
                <c:pt idx="0">
                  <c:v>4.8698438864795284</c:v>
                </c:pt>
                <c:pt idx="1">
                  <c:v>4.8698438864795284</c:v>
                </c:pt>
                <c:pt idx="2">
                  <c:v>4.8698438864795284</c:v>
                </c:pt>
                <c:pt idx="3">
                  <c:v>4.8698438864795284</c:v>
                </c:pt>
                <c:pt idx="4">
                  <c:v>4.8698438864795284</c:v>
                </c:pt>
                <c:pt idx="5">
                  <c:v>4.8698438864795284</c:v>
                </c:pt>
                <c:pt idx="6">
                  <c:v>4.8698438864795284</c:v>
                </c:pt>
                <c:pt idx="7">
                  <c:v>5.3324790556950834</c:v>
                </c:pt>
                <c:pt idx="8">
                  <c:v>5.7951142249106393</c:v>
                </c:pt>
                <c:pt idx="9">
                  <c:v>6.2577493941261935</c:v>
                </c:pt>
                <c:pt idx="10">
                  <c:v>6.7203845633417485</c:v>
                </c:pt>
                <c:pt idx="11">
                  <c:v>7.1830197325573035</c:v>
                </c:pt>
                <c:pt idx="12">
                  <c:v>7.6456549017728594</c:v>
                </c:pt>
                <c:pt idx="13">
                  <c:v>8.1082900709884154</c:v>
                </c:pt>
                <c:pt idx="14">
                  <c:v>8.5709252402039695</c:v>
                </c:pt>
                <c:pt idx="15">
                  <c:v>9.0335604094195254</c:v>
                </c:pt>
                <c:pt idx="16">
                  <c:v>9.4961955786350796</c:v>
                </c:pt>
                <c:pt idx="17">
                  <c:v>9.9588307478506355</c:v>
                </c:pt>
                <c:pt idx="18">
                  <c:v>10.42146591706619</c:v>
                </c:pt>
                <c:pt idx="19">
                  <c:v>10.884101086281744</c:v>
                </c:pt>
                <c:pt idx="20">
                  <c:v>11.346736255497301</c:v>
                </c:pt>
                <c:pt idx="21">
                  <c:v>11.809371424712856</c:v>
                </c:pt>
                <c:pt idx="22">
                  <c:v>12.272006593928412</c:v>
                </c:pt>
                <c:pt idx="23">
                  <c:v>12.734641763143966</c:v>
                </c:pt>
                <c:pt idx="24">
                  <c:v>13.197276932359522</c:v>
                </c:pt>
                <c:pt idx="25">
                  <c:v>13.659912101575076</c:v>
                </c:pt>
                <c:pt idx="26">
                  <c:v>14.122547270790632</c:v>
                </c:pt>
                <c:pt idx="27">
                  <c:v>19.235883351594133</c:v>
                </c:pt>
                <c:pt idx="28">
                  <c:v>25.079696015369571</c:v>
                </c:pt>
                <c:pt idx="29">
                  <c:v>19.966359934566068</c:v>
                </c:pt>
                <c:pt idx="30">
                  <c:v>29.949539901849096</c:v>
                </c:pt>
                <c:pt idx="31">
                  <c:v>26.297156986989453</c:v>
                </c:pt>
                <c:pt idx="32">
                  <c:v>23.375250655101734</c:v>
                </c:pt>
                <c:pt idx="33">
                  <c:v>29.219063318877168</c:v>
                </c:pt>
                <c:pt idx="34">
                  <c:v>26.053664792665479</c:v>
                </c:pt>
                <c:pt idx="35">
                  <c:v>26.784141375637407</c:v>
                </c:pt>
                <c:pt idx="36">
                  <c:v>12.418101910522797</c:v>
                </c:pt>
                <c:pt idx="37">
                  <c:v>7.3047658297192921</c:v>
                </c:pt>
                <c:pt idx="38">
                  <c:v>18.748898962946186</c:v>
                </c:pt>
                <c:pt idx="39">
                  <c:v>12.418101910522797</c:v>
                </c:pt>
                <c:pt idx="40">
                  <c:v>10.71365655025496</c:v>
                </c:pt>
                <c:pt idx="41">
                  <c:v>15.826992631058468</c:v>
                </c:pt>
                <c:pt idx="42">
                  <c:v>15.096516048086537</c:v>
                </c:pt>
                <c:pt idx="43">
                  <c:v>7.7917502183672465</c:v>
                </c:pt>
                <c:pt idx="44">
                  <c:v>10.957148744578939</c:v>
                </c:pt>
                <c:pt idx="45">
                  <c:v>11.687625327550867</c:v>
                </c:pt>
                <c:pt idx="46">
                  <c:v>19.235883351594133</c:v>
                </c:pt>
                <c:pt idx="47">
                  <c:v>8.0352424126912219</c:v>
                </c:pt>
                <c:pt idx="48">
                  <c:v>14.366039465114607</c:v>
                </c:pt>
                <c:pt idx="49">
                  <c:v>10.226672161607009</c:v>
                </c:pt>
                <c:pt idx="50">
                  <c:v>18.992391157270159</c:v>
                </c:pt>
                <c:pt idx="51">
                  <c:v>13.4285945169673</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(hide)'!$AE$4:$AE$55</c:f>
              <c:numCache>
                <c:formatCode>General</c:formatCode>
                <c:ptCount val="52"/>
                <c:pt idx="0">
                  <c:v>7.3047658297192591E-2</c:v>
                </c:pt>
                <c:pt idx="1">
                  <c:v>7.3047658297192591E-2</c:v>
                </c:pt>
                <c:pt idx="2">
                  <c:v>7.3047658297192591E-2</c:v>
                </c:pt>
                <c:pt idx="3">
                  <c:v>7.3047658297192591E-2</c:v>
                </c:pt>
                <c:pt idx="4">
                  <c:v>7.3047658297192591E-2</c:v>
                </c:pt>
                <c:pt idx="5">
                  <c:v>7.3047658297192591E-2</c:v>
                </c:pt>
                <c:pt idx="6">
                  <c:v>7.3047658297192591E-2</c:v>
                </c:pt>
                <c:pt idx="7">
                  <c:v>7.3047658297192591E-2</c:v>
                </c:pt>
                <c:pt idx="8">
                  <c:v>7.3047658297192591E-2</c:v>
                </c:pt>
                <c:pt idx="9">
                  <c:v>7.3047658297192591E-2</c:v>
                </c:pt>
                <c:pt idx="10">
                  <c:v>7.3047658297192591E-2</c:v>
                </c:pt>
                <c:pt idx="11">
                  <c:v>7.3047658297192591E-2</c:v>
                </c:pt>
                <c:pt idx="12">
                  <c:v>7.3047658297192591E-2</c:v>
                </c:pt>
                <c:pt idx="13">
                  <c:v>7.3047658297191065E-2</c:v>
                </c:pt>
                <c:pt idx="14">
                  <c:v>7.3047658297192591E-2</c:v>
                </c:pt>
                <c:pt idx="15">
                  <c:v>7.3047658297194132E-2</c:v>
                </c:pt>
                <c:pt idx="16">
                  <c:v>7.3047658297194132E-2</c:v>
                </c:pt>
                <c:pt idx="17">
                  <c:v>7.3047658297194132E-2</c:v>
                </c:pt>
                <c:pt idx="18">
                  <c:v>7.3047658297194132E-2</c:v>
                </c:pt>
                <c:pt idx="19">
                  <c:v>7.3047658297194132E-2</c:v>
                </c:pt>
                <c:pt idx="20">
                  <c:v>7.3047658297192591E-2</c:v>
                </c:pt>
                <c:pt idx="21">
                  <c:v>7.3047658297192591E-2</c:v>
                </c:pt>
                <c:pt idx="22">
                  <c:v>7.3047658297192591E-2</c:v>
                </c:pt>
                <c:pt idx="23">
                  <c:v>7.3047658297192591E-2</c:v>
                </c:pt>
                <c:pt idx="24">
                  <c:v>7.3047658297192591E-2</c:v>
                </c:pt>
                <c:pt idx="25">
                  <c:v>7.3047658297195672E-2</c:v>
                </c:pt>
                <c:pt idx="26">
                  <c:v>7.3047658297194132E-2</c:v>
                </c:pt>
                <c:pt idx="27">
                  <c:v>0.70612736353953509</c:v>
                </c:pt>
                <c:pt idx="28">
                  <c:v>1.2905086299170758</c:v>
                </c:pt>
                <c:pt idx="29">
                  <c:v>0.77917502183672616</c:v>
                </c:pt>
                <c:pt idx="30">
                  <c:v>1.7774930185650286</c:v>
                </c:pt>
                <c:pt idx="31">
                  <c:v>1.412254727079064</c:v>
                </c:pt>
                <c:pt idx="32">
                  <c:v>1.1200640938902906</c:v>
                </c:pt>
                <c:pt idx="33">
                  <c:v>1.7044453602678344</c:v>
                </c:pt>
                <c:pt idx="34">
                  <c:v>1.387905507646664</c:v>
                </c:pt>
                <c:pt idx="35">
                  <c:v>1.460953165943855</c:v>
                </c:pt>
                <c:pt idx="36">
                  <c:v>1.2418101910522787</c:v>
                </c:pt>
                <c:pt idx="37">
                  <c:v>0.73047658297193052</c:v>
                </c:pt>
                <c:pt idx="38">
                  <c:v>1.8748898962946197</c:v>
                </c:pt>
                <c:pt idx="39">
                  <c:v>1.2418101910522787</c:v>
                </c:pt>
                <c:pt idx="40">
                  <c:v>1.071365655025498</c:v>
                </c:pt>
                <c:pt idx="41">
                  <c:v>1.5826992631058463</c:v>
                </c:pt>
                <c:pt idx="42">
                  <c:v>1.5096516048086552</c:v>
                </c:pt>
                <c:pt idx="43">
                  <c:v>0.77917502183672305</c:v>
                </c:pt>
                <c:pt idx="44">
                  <c:v>1.0957148744578951</c:v>
                </c:pt>
                <c:pt idx="45">
                  <c:v>1.1687625327550877</c:v>
                </c:pt>
                <c:pt idx="46">
                  <c:v>1.9235883351594198</c:v>
                </c:pt>
                <c:pt idx="47">
                  <c:v>0.80352424126912314</c:v>
                </c:pt>
                <c:pt idx="48">
                  <c:v>1.4366039465114611</c:v>
                </c:pt>
                <c:pt idx="49">
                  <c:v>1.0226672161607024</c:v>
                </c:pt>
                <c:pt idx="50">
                  <c:v>1.8992391157270228</c:v>
                </c:pt>
                <c:pt idx="51">
                  <c:v>2.7392871861447339</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(hide)'!$C$4:$C$55</c:f>
              <c:numCache>
                <c:formatCode>#,##0</c:formatCode>
                <c:ptCount val="52"/>
                <c:pt idx="0">
                  <c:v>5.0553286713286703</c:v>
                </c:pt>
                <c:pt idx="1">
                  <c:v>5.0553286713286703</c:v>
                </c:pt>
                <c:pt idx="2">
                  <c:v>5.0553286713286703</c:v>
                </c:pt>
                <c:pt idx="3">
                  <c:v>5.0553286713286703</c:v>
                </c:pt>
                <c:pt idx="4">
                  <c:v>5.0553286713286703</c:v>
                </c:pt>
                <c:pt idx="5">
                  <c:v>5.0553286713286703</c:v>
                </c:pt>
                <c:pt idx="6">
                  <c:v>5.0553286713286703</c:v>
                </c:pt>
                <c:pt idx="7">
                  <c:v>5.5355848951048943</c:v>
                </c:pt>
                <c:pt idx="8">
                  <c:v>6.0158411188811183</c:v>
                </c:pt>
                <c:pt idx="9">
                  <c:v>6.4960973426573414</c:v>
                </c:pt>
                <c:pt idx="10">
                  <c:v>6.9763535664335654</c:v>
                </c:pt>
                <c:pt idx="11">
                  <c:v>7.4566097902097885</c:v>
                </c:pt>
                <c:pt idx="12">
                  <c:v>7.9368660139860134</c:v>
                </c:pt>
                <c:pt idx="13">
                  <c:v>8.4171222377622357</c:v>
                </c:pt>
                <c:pt idx="14">
                  <c:v>8.8973784615384606</c:v>
                </c:pt>
                <c:pt idx="15">
                  <c:v>9.3776346853146837</c:v>
                </c:pt>
                <c:pt idx="16">
                  <c:v>9.8578909090909086</c:v>
                </c:pt>
                <c:pt idx="17">
                  <c:v>10.338147132867132</c:v>
                </c:pt>
                <c:pt idx="18">
                  <c:v>10.818403356643357</c:v>
                </c:pt>
                <c:pt idx="19">
                  <c:v>11.29865958041958</c:v>
                </c:pt>
                <c:pt idx="20">
                  <c:v>11.778915804195801</c:v>
                </c:pt>
                <c:pt idx="21">
                  <c:v>12.259172027972026</c:v>
                </c:pt>
                <c:pt idx="22">
                  <c:v>12.739428251748249</c:v>
                </c:pt>
                <c:pt idx="23">
                  <c:v>13.219684475524474</c:v>
                </c:pt>
                <c:pt idx="24">
                  <c:v>13.699940699300697</c:v>
                </c:pt>
                <c:pt idx="25">
                  <c:v>14.18019692307692</c:v>
                </c:pt>
                <c:pt idx="26">
                  <c:v>14.660453146853145</c:v>
                </c:pt>
                <c:pt idx="27">
                  <c:v>19.968548251748249</c:v>
                </c:pt>
                <c:pt idx="28">
                  <c:v>26.034942657342654</c:v>
                </c:pt>
                <c:pt idx="29">
                  <c:v>20.726847552447548</c:v>
                </c:pt>
                <c:pt idx="30">
                  <c:v>31.090271328671321</c:v>
                </c:pt>
                <c:pt idx="31">
                  <c:v>27.298774825174821</c:v>
                </c:pt>
                <c:pt idx="32">
                  <c:v>27.298774825174821</c:v>
                </c:pt>
                <c:pt idx="33">
                  <c:v>24.26557762237762</c:v>
                </c:pt>
                <c:pt idx="34">
                  <c:v>30.331972027972025</c:v>
                </c:pt>
                <c:pt idx="35">
                  <c:v>27.046008391608389</c:v>
                </c:pt>
                <c:pt idx="36">
                  <c:v>27.804307692307688</c:v>
                </c:pt>
                <c:pt idx="37">
                  <c:v>12.891088111888111</c:v>
                </c:pt>
                <c:pt idx="38">
                  <c:v>7.5829930069930063</c:v>
                </c:pt>
                <c:pt idx="39">
                  <c:v>19.463015384615382</c:v>
                </c:pt>
                <c:pt idx="40">
                  <c:v>12.891088111888111</c:v>
                </c:pt>
                <c:pt idx="41">
                  <c:v>11.121723076923077</c:v>
                </c:pt>
                <c:pt idx="42">
                  <c:v>16.429818181818181</c:v>
                </c:pt>
                <c:pt idx="43">
                  <c:v>15.67151888111888</c:v>
                </c:pt>
                <c:pt idx="44">
                  <c:v>8.0885258741258728</c:v>
                </c:pt>
                <c:pt idx="45">
                  <c:v>11.374489510489509</c:v>
                </c:pt>
                <c:pt idx="46">
                  <c:v>12.13278881118881</c:v>
                </c:pt>
                <c:pt idx="47">
                  <c:v>19.968548251748249</c:v>
                </c:pt>
                <c:pt idx="48">
                  <c:v>8.3412923076923065</c:v>
                </c:pt>
                <c:pt idx="49">
                  <c:v>14.913219580419577</c:v>
                </c:pt>
                <c:pt idx="50">
                  <c:v>10.616190209790208</c:v>
                </c:pt>
                <c:pt idx="51">
                  <c:v>19.715781818181817</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(hide)'!$D$4:$D$55</c:f>
              <c:numCache>
                <c:formatCode>#,##0</c:formatCode>
                <c:ptCount val="52"/>
                <c:pt idx="0">
                  <c:v>7.5829930069930995E-2</c:v>
                </c:pt>
                <c:pt idx="1">
                  <c:v>7.5829930069930995E-2</c:v>
                </c:pt>
                <c:pt idx="2">
                  <c:v>7.5829930069930995E-2</c:v>
                </c:pt>
                <c:pt idx="3">
                  <c:v>7.5829930069930995E-2</c:v>
                </c:pt>
                <c:pt idx="4">
                  <c:v>7.5829930069930995E-2</c:v>
                </c:pt>
                <c:pt idx="5">
                  <c:v>7.5829930069930995E-2</c:v>
                </c:pt>
                <c:pt idx="6">
                  <c:v>7.5829930069930995E-2</c:v>
                </c:pt>
                <c:pt idx="7">
                  <c:v>7.5829930069930107E-2</c:v>
                </c:pt>
                <c:pt idx="8">
                  <c:v>7.5829930069930107E-2</c:v>
                </c:pt>
                <c:pt idx="9">
                  <c:v>7.5829930069930995E-2</c:v>
                </c:pt>
                <c:pt idx="10">
                  <c:v>7.5829930069930107E-2</c:v>
                </c:pt>
                <c:pt idx="11">
                  <c:v>7.5829930069930995E-2</c:v>
                </c:pt>
                <c:pt idx="12">
                  <c:v>7.5829930069930107E-2</c:v>
                </c:pt>
                <c:pt idx="13">
                  <c:v>7.5829930069930995E-2</c:v>
                </c:pt>
                <c:pt idx="14">
                  <c:v>7.5829930069929219E-2</c:v>
                </c:pt>
                <c:pt idx="15">
                  <c:v>7.5829930069929219E-2</c:v>
                </c:pt>
                <c:pt idx="16">
                  <c:v>7.5829930069929219E-2</c:v>
                </c:pt>
                <c:pt idx="17">
                  <c:v>7.5829930069929219E-2</c:v>
                </c:pt>
                <c:pt idx="18">
                  <c:v>7.5829930069929219E-2</c:v>
                </c:pt>
                <c:pt idx="19">
                  <c:v>7.5829930069929219E-2</c:v>
                </c:pt>
                <c:pt idx="20">
                  <c:v>7.5829930069932772E-2</c:v>
                </c:pt>
                <c:pt idx="21">
                  <c:v>7.5829930069930995E-2</c:v>
                </c:pt>
                <c:pt idx="22">
                  <c:v>7.5829930069930995E-2</c:v>
                </c:pt>
                <c:pt idx="23">
                  <c:v>7.5829930069929219E-2</c:v>
                </c:pt>
                <c:pt idx="24">
                  <c:v>7.5829930069930995E-2</c:v>
                </c:pt>
                <c:pt idx="25">
                  <c:v>7.5829930069929219E-2</c:v>
                </c:pt>
                <c:pt idx="26">
                  <c:v>7.5829930069929219E-2</c:v>
                </c:pt>
                <c:pt idx="27">
                  <c:v>0.73302265734265859</c:v>
                </c:pt>
                <c:pt idx="28">
                  <c:v>1.3396620979020959</c:v>
                </c:pt>
                <c:pt idx="29">
                  <c:v>0.80885258741258781</c:v>
                </c:pt>
                <c:pt idx="30">
                  <c:v>1.8451949650349704</c:v>
                </c:pt>
                <c:pt idx="31">
                  <c:v>1.4660453146853172</c:v>
                </c:pt>
                <c:pt idx="32">
                  <c:v>1.4660453146853172</c:v>
                </c:pt>
                <c:pt idx="33">
                  <c:v>1.1627255944055932</c:v>
                </c:pt>
                <c:pt idx="34">
                  <c:v>1.7693650349650305</c:v>
                </c:pt>
                <c:pt idx="35">
                  <c:v>1.4407686713286694</c:v>
                </c:pt>
                <c:pt idx="36">
                  <c:v>1.5165986013986021</c:v>
                </c:pt>
                <c:pt idx="37">
                  <c:v>1.2891088111888092</c:v>
                </c:pt>
                <c:pt idx="38">
                  <c:v>0.75829930069930018</c:v>
                </c:pt>
                <c:pt idx="39">
                  <c:v>1.9463015384615403</c:v>
                </c:pt>
                <c:pt idx="40">
                  <c:v>1.2891088111888092</c:v>
                </c:pt>
                <c:pt idx="41">
                  <c:v>1.1121723076923082</c:v>
                </c:pt>
                <c:pt idx="42">
                  <c:v>1.6429818181818199</c:v>
                </c:pt>
                <c:pt idx="43">
                  <c:v>1.5671518881118889</c:v>
                </c:pt>
                <c:pt idx="44">
                  <c:v>0.80885258741258781</c:v>
                </c:pt>
                <c:pt idx="45">
                  <c:v>1.1374489510489525</c:v>
                </c:pt>
                <c:pt idx="46">
                  <c:v>1.2132788811188799</c:v>
                </c:pt>
                <c:pt idx="47">
                  <c:v>1.9968548251748288</c:v>
                </c:pt>
                <c:pt idx="48">
                  <c:v>0.83412923076923207</c:v>
                </c:pt>
                <c:pt idx="49">
                  <c:v>1.4913219580419597</c:v>
                </c:pt>
                <c:pt idx="50">
                  <c:v>1.0616190209790233</c:v>
                </c:pt>
                <c:pt idx="51">
                  <c:v>1.9715781818181846</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4.3679397525551371</c:v>
                </c:pt>
                <c:pt idx="1">
                  <c:v>4.3679397525551371</c:v>
                </c:pt>
                <c:pt idx="2">
                  <c:v>4.3679397525551371</c:v>
                </c:pt>
                <c:pt idx="3">
                  <c:v>4.3679397525551371</c:v>
                </c:pt>
                <c:pt idx="4">
                  <c:v>4.3679397525551371</c:v>
                </c:pt>
                <c:pt idx="5">
                  <c:v>4.3679397525551371</c:v>
                </c:pt>
                <c:pt idx="6">
                  <c:v>5.9884249201052793</c:v>
                </c:pt>
                <c:pt idx="7">
                  <c:v>5.9884249201052793</c:v>
                </c:pt>
                <c:pt idx="8">
                  <c:v>5.9884249201052793</c:v>
                </c:pt>
                <c:pt idx="9">
                  <c:v>5.9884249201052793</c:v>
                </c:pt>
                <c:pt idx="10">
                  <c:v>7.8404079687340129</c:v>
                </c:pt>
                <c:pt idx="11">
                  <c:v>10.039637838980635</c:v>
                </c:pt>
                <c:pt idx="12">
                  <c:v>10.039637838980635</c:v>
                </c:pt>
                <c:pt idx="13">
                  <c:v>10.039637838980635</c:v>
                </c:pt>
                <c:pt idx="14">
                  <c:v>10.039637838980635</c:v>
                </c:pt>
                <c:pt idx="15">
                  <c:v>14.090850757855993</c:v>
                </c:pt>
                <c:pt idx="16">
                  <c:v>14.090850757855993</c:v>
                </c:pt>
                <c:pt idx="17">
                  <c:v>14.090850757855993</c:v>
                </c:pt>
                <c:pt idx="18">
                  <c:v>14.090850757855993</c:v>
                </c:pt>
                <c:pt idx="19">
                  <c:v>14.090850757855993</c:v>
                </c:pt>
                <c:pt idx="20">
                  <c:v>14.090850757855993</c:v>
                </c:pt>
                <c:pt idx="21">
                  <c:v>14.090850757855993</c:v>
                </c:pt>
                <c:pt idx="22">
                  <c:v>14.090850757855993</c:v>
                </c:pt>
                <c:pt idx="23">
                  <c:v>14.090850757855993</c:v>
                </c:pt>
                <c:pt idx="24">
                  <c:v>14.090850757855993</c:v>
                </c:pt>
                <c:pt idx="25">
                  <c:v>14.090850757855993</c:v>
                </c:pt>
                <c:pt idx="26">
                  <c:v>14.090850757855993</c:v>
                </c:pt>
                <c:pt idx="27">
                  <c:v>34.090850757855989</c:v>
                </c:pt>
                <c:pt idx="28">
                  <c:v>34.090850757855989</c:v>
                </c:pt>
                <c:pt idx="29">
                  <c:v>34.090850757855989</c:v>
                </c:pt>
                <c:pt idx="30">
                  <c:v>34.090850757855989</c:v>
                </c:pt>
                <c:pt idx="31">
                  <c:v>29.722911005300855</c:v>
                </c:pt>
                <c:pt idx="32">
                  <c:v>29.722911005300855</c:v>
                </c:pt>
                <c:pt idx="33">
                  <c:v>29.722911005300855</c:v>
                </c:pt>
                <c:pt idx="34">
                  <c:v>29.722911005300855</c:v>
                </c:pt>
                <c:pt idx="35">
                  <c:v>29.722911005300855</c:v>
                </c:pt>
                <c:pt idx="36">
                  <c:v>29.722911005300855</c:v>
                </c:pt>
                <c:pt idx="37">
                  <c:v>29.722911005300855</c:v>
                </c:pt>
                <c:pt idx="38">
                  <c:v>29.722911005300855</c:v>
                </c:pt>
                <c:pt idx="39">
                  <c:v>29.722911005300855</c:v>
                </c:pt>
                <c:pt idx="40">
                  <c:v>29.722911005300855</c:v>
                </c:pt>
                <c:pt idx="41">
                  <c:v>29.722911005300855</c:v>
                </c:pt>
                <c:pt idx="42">
                  <c:v>29.722911005300855</c:v>
                </c:pt>
                <c:pt idx="43">
                  <c:v>29.722911005300855</c:v>
                </c:pt>
                <c:pt idx="44">
                  <c:v>29.722911005300855</c:v>
                </c:pt>
                <c:pt idx="45">
                  <c:v>29.722911005300855</c:v>
                </c:pt>
                <c:pt idx="46">
                  <c:v>29.722911005300855</c:v>
                </c:pt>
                <c:pt idx="47">
                  <c:v>29.722911005300855</c:v>
                </c:pt>
                <c:pt idx="48">
                  <c:v>29.722911005300855</c:v>
                </c:pt>
                <c:pt idx="49">
                  <c:v>29.722911005300855</c:v>
                </c:pt>
                <c:pt idx="50">
                  <c:v>29.722911005300855</c:v>
                </c:pt>
                <c:pt idx="51">
                  <c:v>29.722911005300855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36"/>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Radio" checked="Checked" firstButton="1" fmlaLink="'Capacity calculation (hide)'!$E$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firstButton="1" fmlaLink="'Parameters calculator (hide)'!$B$34"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256540</xdr:colOff>
      <xdr:row>4</xdr:row>
      <xdr:rowOff>104140</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5</xdr:row>
          <xdr:rowOff>2982</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86136</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7</xdr:row>
          <xdr:rowOff>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17</xdr:row>
          <xdr:rowOff>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129540</xdr:colOff>
          <xdr:row>14</xdr:row>
          <xdr:rowOff>152400</xdr:rowOff>
        </xdr:from>
        <xdr:to>
          <xdr:col>24</xdr:col>
          <xdr:colOff>106680</xdr:colOff>
          <xdr:row>15</xdr:row>
          <xdr:rowOff>396240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449580</xdr:rowOff>
        </xdr:from>
        <xdr:to>
          <xdr:col>24</xdr:col>
          <xdr:colOff>99060</xdr:colOff>
          <xdr:row>17</xdr:row>
          <xdr:rowOff>137160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107315</xdr:colOff>
      <xdr:row>17</xdr:row>
      <xdr:rowOff>522941</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40</xdr:row>
      <xdr:rowOff>171450</xdr:rowOff>
    </xdr:from>
    <xdr:to>
      <xdr:col>13</xdr:col>
      <xdr:colOff>349885</xdr:colOff>
      <xdr:row>56</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19</xdr:col>
      <xdr:colOff>370840</xdr:colOff>
      <xdr:row>18</xdr:row>
      <xdr:rowOff>58196</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23</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40</xdr:row>
      <xdr:rowOff>161925</xdr:rowOff>
    </xdr:from>
    <xdr:to>
      <xdr:col>21</xdr:col>
      <xdr:colOff>0</xdr:colOff>
      <xdr:row>61</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45</xdr:row>
          <xdr:rowOff>144780</xdr:rowOff>
        </xdr:from>
        <xdr:to>
          <xdr:col>4</xdr:col>
          <xdr:colOff>274320</xdr:colOff>
          <xdr:row>47</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42</xdr:row>
      <xdr:rowOff>97155</xdr:rowOff>
    </xdr:from>
    <xdr:to>
      <xdr:col>4</xdr:col>
      <xdr:colOff>602615</xdr:colOff>
      <xdr:row>44</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42</xdr:row>
      <xdr:rowOff>121920</xdr:rowOff>
    </xdr:from>
    <xdr:to>
      <xdr:col>13</xdr:col>
      <xdr:colOff>72390</xdr:colOff>
      <xdr:row>56</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22860</xdr:colOff>
          <xdr:row>15</xdr:row>
          <xdr:rowOff>7620</xdr:rowOff>
        </xdr:from>
        <xdr:to>
          <xdr:col>1</xdr:col>
          <xdr:colOff>937260</xdr:colOff>
          <xdr:row>16</xdr:row>
          <xdr:rowOff>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15</xdr:row>
          <xdr:rowOff>0</xdr:rowOff>
        </xdr:from>
        <xdr:to>
          <xdr:col>2</xdr:col>
          <xdr:colOff>937260</xdr:colOff>
          <xdr:row>15</xdr:row>
          <xdr:rowOff>533400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38100</xdr:rowOff>
        </xdr:from>
        <xdr:to>
          <xdr:col>1</xdr:col>
          <xdr:colOff>922020</xdr:colOff>
          <xdr:row>17</xdr:row>
          <xdr:rowOff>556260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45720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0.xml"/><Relationship Id="rId2" Type="http://schemas.openxmlformats.org/officeDocument/2006/relationships/drawing" Target="../drawings/drawing14.xml"/><Relationship Id="rId1" Type="http://schemas.openxmlformats.org/officeDocument/2006/relationships/printerSettings" Target="../printerSettings/printerSettings20.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6" Type="http://schemas.openxmlformats.org/officeDocument/2006/relationships/comments" Target="../comments18.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3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G4" sqref="G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1246</v>
      </c>
      <c r="B3" s="290">
        <v>44027</v>
      </c>
      <c r="C3" s="289" t="s">
        <v>5</v>
      </c>
      <c r="D3" s="292" t="s">
        <v>1247</v>
      </c>
      <c r="E3" s="289"/>
    </row>
    <row r="4" spans="1:5" s="67" customFormat="1" ht="151.80000000000001" x14ac:dyDescent="0.25">
      <c r="A4" s="289" t="s">
        <v>1236</v>
      </c>
      <c r="B4" s="290">
        <v>44025</v>
      </c>
      <c r="C4" s="289" t="s">
        <v>5</v>
      </c>
      <c r="D4" s="292" t="s">
        <v>1245</v>
      </c>
      <c r="E4" s="292"/>
    </row>
    <row r="5" spans="1:5" s="67" customFormat="1" ht="69" x14ac:dyDescent="0.25">
      <c r="A5" s="289" t="s">
        <v>1232</v>
      </c>
      <c r="B5" s="290">
        <v>43997</v>
      </c>
      <c r="C5" s="289" t="s">
        <v>5</v>
      </c>
      <c r="D5" s="292" t="s">
        <v>1237</v>
      </c>
      <c r="E5" s="289"/>
    </row>
    <row r="6" spans="1:5" s="67" customFormat="1" ht="151.80000000000001" x14ac:dyDescent="0.25">
      <c r="A6" s="289">
        <v>3.4</v>
      </c>
      <c r="B6" s="290">
        <v>43993</v>
      </c>
      <c r="C6" s="289" t="s">
        <v>5</v>
      </c>
      <c r="D6" s="292" t="s">
        <v>1230</v>
      </c>
      <c r="E6" s="292"/>
    </row>
    <row r="7" spans="1:5" s="67" customFormat="1" ht="138" x14ac:dyDescent="0.25">
      <c r="A7" s="289">
        <v>3.3</v>
      </c>
      <c r="B7" s="290">
        <v>43980</v>
      </c>
      <c r="C7" s="289" t="s">
        <v>5</v>
      </c>
      <c r="D7" s="292" t="s">
        <v>1228</v>
      </c>
      <c r="E7" s="289"/>
    </row>
    <row r="8" spans="1:5" s="67" customFormat="1" ht="41.4" x14ac:dyDescent="0.25">
      <c r="A8" s="335">
        <v>3.2</v>
      </c>
      <c r="B8" s="290">
        <v>43965</v>
      </c>
      <c r="C8" s="289" t="s">
        <v>5</v>
      </c>
      <c r="D8" s="292" t="s">
        <v>1211</v>
      </c>
      <c r="E8" s="292"/>
    </row>
    <row r="9" spans="1:5" s="67" customFormat="1" ht="41.4" x14ac:dyDescent="0.25">
      <c r="A9" s="335">
        <v>3.1</v>
      </c>
      <c r="B9" s="290">
        <v>43964</v>
      </c>
      <c r="C9" s="289" t="s">
        <v>5</v>
      </c>
      <c r="D9" s="292" t="s">
        <v>1206</v>
      </c>
      <c r="E9" s="292"/>
    </row>
    <row r="10" spans="1:5" s="67" customFormat="1" ht="96.6" x14ac:dyDescent="0.25">
      <c r="A10" s="335">
        <v>3</v>
      </c>
      <c r="B10" s="290">
        <v>43963</v>
      </c>
      <c r="C10" s="289" t="s">
        <v>5</v>
      </c>
      <c r="D10" s="292" t="s">
        <v>1202</v>
      </c>
      <c r="E10" s="292" t="s">
        <v>1203</v>
      </c>
    </row>
    <row r="11" spans="1:5" s="67" customFormat="1" ht="69" x14ac:dyDescent="0.25">
      <c r="A11" s="289">
        <v>2.13</v>
      </c>
      <c r="B11" s="290">
        <v>43903</v>
      </c>
      <c r="C11" s="289" t="s">
        <v>5</v>
      </c>
      <c r="D11" s="292" t="s">
        <v>1174</v>
      </c>
      <c r="E11" s="285"/>
    </row>
    <row r="12" spans="1:5" s="67" customFormat="1" ht="27.6" x14ac:dyDescent="0.25">
      <c r="A12" s="289">
        <v>2.12</v>
      </c>
      <c r="B12" s="290">
        <v>43887</v>
      </c>
      <c r="C12" s="289" t="s">
        <v>276</v>
      </c>
      <c r="D12" s="292" t="s">
        <v>1175</v>
      </c>
      <c r="E12" s="285"/>
    </row>
    <row r="13" spans="1:5" s="67" customFormat="1" ht="55.2" x14ac:dyDescent="0.25">
      <c r="A13" s="289">
        <v>2.11</v>
      </c>
      <c r="B13" s="290">
        <v>43846</v>
      </c>
      <c r="C13" s="292" t="s">
        <v>1166</v>
      </c>
      <c r="D13" s="292" t="s">
        <v>1173</v>
      </c>
      <c r="E13" s="292" t="s">
        <v>1171</v>
      </c>
    </row>
    <row r="14" spans="1:5" s="67" customFormat="1" ht="41.4" x14ac:dyDescent="0.25">
      <c r="A14" s="328">
        <v>2.1</v>
      </c>
      <c r="B14" s="290">
        <v>43756</v>
      </c>
      <c r="C14" s="289" t="s">
        <v>276</v>
      </c>
      <c r="D14" s="292" t="s">
        <v>1170</v>
      </c>
      <c r="E14" s="285"/>
    </row>
    <row r="15" spans="1:5" s="67" customFormat="1" ht="55.2" x14ac:dyDescent="0.25">
      <c r="A15" s="289">
        <v>2.02</v>
      </c>
      <c r="B15" s="290">
        <v>43718</v>
      </c>
      <c r="C15" s="289" t="s">
        <v>5</v>
      </c>
      <c r="D15" s="292" t="s">
        <v>1169</v>
      </c>
      <c r="E15" s="285"/>
    </row>
    <row r="16" spans="1:5" s="67" customFormat="1" ht="55.2" x14ac:dyDescent="0.25">
      <c r="A16" s="289">
        <v>2.0099999999999998</v>
      </c>
      <c r="B16" s="290">
        <v>43693</v>
      </c>
      <c r="C16" s="289" t="s">
        <v>1108</v>
      </c>
      <c r="D16" s="292" t="s">
        <v>1168</v>
      </c>
      <c r="E16" s="285"/>
    </row>
    <row r="17" spans="1:5" s="67" customFormat="1" ht="96.6" x14ac:dyDescent="0.25">
      <c r="A17" s="324">
        <v>2</v>
      </c>
      <c r="B17" s="314">
        <v>43665</v>
      </c>
      <c r="C17" s="292" t="s">
        <v>1166</v>
      </c>
      <c r="D17" s="292" t="s">
        <v>1167</v>
      </c>
      <c r="E17" s="285"/>
    </row>
    <row r="18" spans="1:5" s="67" customFormat="1" ht="248.4" x14ac:dyDescent="0.25">
      <c r="A18" s="285">
        <v>1.05</v>
      </c>
      <c r="B18" s="314">
        <v>43570</v>
      </c>
      <c r="C18" s="292" t="s">
        <v>1165</v>
      </c>
      <c r="D18" s="292" t="s">
        <v>1160</v>
      </c>
      <c r="E18" s="316" t="s">
        <v>1159</v>
      </c>
    </row>
    <row r="19" spans="1:5" s="67" customFormat="1" ht="82.8" x14ac:dyDescent="0.25">
      <c r="A19" s="289">
        <v>1.04</v>
      </c>
      <c r="B19" s="290">
        <v>43516</v>
      </c>
      <c r="C19" s="289" t="s">
        <v>1108</v>
      </c>
      <c r="D19" s="292" t="s">
        <v>1111</v>
      </c>
      <c r="E19" s="292"/>
    </row>
    <row r="20" spans="1:5" s="67" customFormat="1" ht="124.2" x14ac:dyDescent="0.25">
      <c r="A20" s="289" t="s">
        <v>1107</v>
      </c>
      <c r="B20" s="290">
        <v>43486</v>
      </c>
      <c r="C20" s="289" t="s">
        <v>1108</v>
      </c>
      <c r="D20" s="292" t="s">
        <v>1109</v>
      </c>
      <c r="E20" s="292" t="s">
        <v>1110</v>
      </c>
    </row>
    <row r="21" spans="1:5" s="291" customFormat="1" ht="165.6" x14ac:dyDescent="0.25">
      <c r="A21" s="289" t="s">
        <v>1107</v>
      </c>
      <c r="B21" s="290">
        <v>43395</v>
      </c>
      <c r="C21" s="289" t="s">
        <v>5</v>
      </c>
      <c r="D21" s="292" t="s">
        <v>1106</v>
      </c>
      <c r="E21" s="292" t="s">
        <v>1105</v>
      </c>
    </row>
    <row r="22" spans="1:5" s="291" customFormat="1" ht="165.6" x14ac:dyDescent="0.25">
      <c r="A22" s="289">
        <v>1.03</v>
      </c>
      <c r="B22" s="290">
        <v>43319</v>
      </c>
      <c r="C22" s="289" t="s">
        <v>5</v>
      </c>
      <c r="D22" s="292" t="s">
        <v>1104</v>
      </c>
      <c r="E22" s="289"/>
    </row>
    <row r="23" spans="1:5" ht="409.6" x14ac:dyDescent="0.25">
      <c r="A23" s="286">
        <v>1.02</v>
      </c>
      <c r="B23" s="287">
        <v>43292</v>
      </c>
      <c r="C23" s="286" t="s">
        <v>5</v>
      </c>
      <c r="D23" s="288" t="s">
        <v>1103</v>
      </c>
      <c r="E23" s="288" t="s">
        <v>944</v>
      </c>
    </row>
    <row r="24" spans="1:5" ht="41.4" x14ac:dyDescent="0.25">
      <c r="A24" s="286" t="s">
        <v>932</v>
      </c>
      <c r="B24" s="287">
        <v>43291</v>
      </c>
      <c r="C24" s="286" t="s">
        <v>5</v>
      </c>
      <c r="D24" s="288" t="s">
        <v>933</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8">
        <f t="shared" si="0"/>
        <v>43976</v>
      </c>
      <c r="S14" s="7">
        <f t="shared" si="1"/>
        <v>42545</v>
      </c>
      <c r="V14">
        <v>7</v>
      </c>
      <c r="AE14" s="67" t="str">
        <f>IF(Capacity!B28="","",ROW(A12)&amp;". "&amp;Capacity!B28)</f>
        <v/>
      </c>
      <c r="AF14" s="67"/>
      <c r="AI14" s="67">
        <v>31</v>
      </c>
    </row>
    <row r="15" spans="1:35" x14ac:dyDescent="0.25">
      <c r="A15">
        <v>13</v>
      </c>
      <c r="K15" s="318">
        <f t="shared" si="0"/>
        <v>43983</v>
      </c>
      <c r="S15" s="7">
        <f t="shared" si="1"/>
        <v>42552</v>
      </c>
      <c r="V15">
        <v>7.5</v>
      </c>
      <c r="AE15" s="67" t="str">
        <f>IF(Capacity!B29="","",ROW(A13)&amp;". "&amp;Capacity!B29)</f>
        <v/>
      </c>
      <c r="AF15" s="67"/>
      <c r="AI15" s="67">
        <v>32</v>
      </c>
    </row>
    <row r="16" spans="1:35" x14ac:dyDescent="0.25">
      <c r="A16">
        <v>14</v>
      </c>
      <c r="E16" t="s">
        <v>88</v>
      </c>
      <c r="K16" s="318">
        <f t="shared" si="0"/>
        <v>43990</v>
      </c>
      <c r="S16" s="7">
        <f t="shared" si="1"/>
        <v>42559</v>
      </c>
      <c r="V16">
        <v>8</v>
      </c>
      <c r="AE16" s="67" t="str">
        <f>IF(Capacity!B30="","",ROW(A14)&amp;". "&amp;Capacity!B30)</f>
        <v/>
      </c>
      <c r="AF16" s="67"/>
      <c r="AI16" s="67">
        <v>33</v>
      </c>
    </row>
    <row r="17" spans="1:35" x14ac:dyDescent="0.25">
      <c r="A17">
        <v>15</v>
      </c>
      <c r="E17" t="s">
        <v>87</v>
      </c>
      <c r="K17" s="318">
        <f t="shared" si="0"/>
        <v>43997</v>
      </c>
      <c r="S17" s="7">
        <f t="shared" si="1"/>
        <v>42566</v>
      </c>
      <c r="V17">
        <v>8.5</v>
      </c>
      <c r="AE17" s="67" t="str">
        <f>IF(Capacity!B31="","",ROW(A15)&amp;". "&amp;Capacity!B31)</f>
        <v/>
      </c>
      <c r="AF17" s="67"/>
      <c r="AI17" s="67">
        <v>34</v>
      </c>
    </row>
    <row r="18" spans="1:35" x14ac:dyDescent="0.25">
      <c r="A18">
        <v>16</v>
      </c>
      <c r="K18" s="318">
        <f t="shared" si="0"/>
        <v>44004</v>
      </c>
      <c r="S18" s="7">
        <f t="shared" si="1"/>
        <v>42573</v>
      </c>
      <c r="V18">
        <v>9</v>
      </c>
      <c r="AE18" s="67" t="str">
        <f>IF(Capacity!B32="","",ROW(A16)&amp;". "&amp;Capacity!B32)</f>
        <v/>
      </c>
      <c r="AF18" s="67"/>
      <c r="AI18" s="67">
        <v>35</v>
      </c>
    </row>
    <row r="19" spans="1:35" x14ac:dyDescent="0.25">
      <c r="A19">
        <v>17</v>
      </c>
      <c r="E19" t="s">
        <v>402</v>
      </c>
      <c r="K19" s="318">
        <f t="shared" si="0"/>
        <v>44011</v>
      </c>
      <c r="S19" s="7">
        <f t="shared" si="1"/>
        <v>42580</v>
      </c>
      <c r="V19">
        <v>9.5</v>
      </c>
      <c r="AE19" s="67" t="str">
        <f>IF(Capacity!B33="","",ROW(A17)&amp;". "&amp;Capacity!B33)</f>
        <v/>
      </c>
      <c r="AF19" s="67"/>
      <c r="AI19" s="67">
        <v>36</v>
      </c>
    </row>
    <row r="20" spans="1:35" x14ac:dyDescent="0.25">
      <c r="A20">
        <v>18</v>
      </c>
      <c r="E20" t="s">
        <v>401</v>
      </c>
      <c r="K20" s="318">
        <f t="shared" si="0"/>
        <v>44018</v>
      </c>
      <c r="S20" s="7">
        <f t="shared" si="1"/>
        <v>42587</v>
      </c>
      <c r="V20">
        <v>10</v>
      </c>
      <c r="AE20" s="67" t="str">
        <f>IF(Capacity!B34="","",ROW(A18)&amp;". "&amp;Capacity!B34)</f>
        <v/>
      </c>
      <c r="AF20" s="67"/>
      <c r="AI20" s="67">
        <v>37</v>
      </c>
    </row>
    <row r="21" spans="1:35" x14ac:dyDescent="0.25">
      <c r="A21">
        <v>19</v>
      </c>
      <c r="K21" s="318">
        <f t="shared" si="0"/>
        <v>44025</v>
      </c>
      <c r="S21" s="7">
        <f t="shared" si="1"/>
        <v>42594</v>
      </c>
      <c r="V21">
        <v>10.5</v>
      </c>
      <c r="AE21" s="67" t="str">
        <f>IF(Capacity!B35="","",ROW(A19)&amp;". "&amp;Capacity!B35)</f>
        <v/>
      </c>
      <c r="AF21" s="67"/>
      <c r="AI21" s="67">
        <v>38</v>
      </c>
    </row>
    <row r="22" spans="1:35" x14ac:dyDescent="0.25">
      <c r="A22">
        <v>20</v>
      </c>
      <c r="E22" t="s">
        <v>24</v>
      </c>
      <c r="K22" s="318">
        <f t="shared" si="0"/>
        <v>44032</v>
      </c>
      <c r="S22" s="7">
        <f t="shared" si="1"/>
        <v>42601</v>
      </c>
      <c r="V22">
        <v>11</v>
      </c>
      <c r="AE22" s="67" t="str">
        <f>IF(Capacity!B36="","",ROW(A20)&amp;". "&amp;Capacity!B36)</f>
        <v/>
      </c>
      <c r="AF22" s="67"/>
      <c r="AI22" s="67">
        <v>39</v>
      </c>
    </row>
    <row r="23" spans="1:35" x14ac:dyDescent="0.25">
      <c r="A23">
        <v>21</v>
      </c>
      <c r="E23" t="s">
        <v>421</v>
      </c>
      <c r="K23" s="318">
        <f t="shared" si="0"/>
        <v>44039</v>
      </c>
      <c r="S23" s="7">
        <f t="shared" si="1"/>
        <v>42608</v>
      </c>
      <c r="V23">
        <v>11.5</v>
      </c>
      <c r="AE23" s="67" t="str">
        <f>IF(Capacity!B37="","",ROW(A21)&amp;". "&amp;Capacity!B37)</f>
        <v/>
      </c>
      <c r="AF23" s="67"/>
      <c r="AI23" s="67">
        <v>40</v>
      </c>
    </row>
    <row r="24" spans="1:35" x14ac:dyDescent="0.25">
      <c r="A24">
        <v>22</v>
      </c>
      <c r="H24" t="s">
        <v>249</v>
      </c>
      <c r="K24" s="318">
        <f t="shared" si="0"/>
        <v>44046</v>
      </c>
      <c r="S24" s="7">
        <f t="shared" si="1"/>
        <v>42615</v>
      </c>
      <c r="V24">
        <v>12</v>
      </c>
      <c r="AE24" s="67" t="str">
        <f>IF(Capacity!B38="","",ROW(A22)&amp;". "&amp;Capacity!B38)</f>
        <v/>
      </c>
      <c r="AF24" s="67"/>
      <c r="AI24" s="67">
        <v>41</v>
      </c>
    </row>
    <row r="25" spans="1:35" x14ac:dyDescent="0.25">
      <c r="A25">
        <v>23</v>
      </c>
      <c r="E25" t="s">
        <v>480</v>
      </c>
      <c r="H25" t="s">
        <v>1229</v>
      </c>
      <c r="K25" s="318">
        <f t="shared" si="0"/>
        <v>44053</v>
      </c>
      <c r="S25" s="7">
        <f t="shared" si="1"/>
        <v>42622</v>
      </c>
      <c r="AE25" s="67" t="str">
        <f>IF(Capacity!B39="","",ROW(A23)&amp;". "&amp;Capacity!B39)</f>
        <v/>
      </c>
      <c r="AF25" s="67"/>
      <c r="AI25" s="67">
        <v>42</v>
      </c>
    </row>
    <row r="26" spans="1:35" x14ac:dyDescent="0.25">
      <c r="A26">
        <v>24</v>
      </c>
      <c r="E26" t="s">
        <v>481</v>
      </c>
      <c r="K26" s="318">
        <f t="shared" si="0"/>
        <v>44060</v>
      </c>
      <c r="S26" s="7">
        <f t="shared" si="1"/>
        <v>42629</v>
      </c>
      <c r="AE26" s="67" t="str">
        <f>IF(Capacity!B40="","",ROW(A24)&amp;". "&amp;Capacity!B40)</f>
        <v/>
      </c>
      <c r="AF26" s="67"/>
      <c r="AI26" s="67">
        <v>43</v>
      </c>
    </row>
    <row r="27" spans="1:35" x14ac:dyDescent="0.25">
      <c r="A27">
        <v>25</v>
      </c>
      <c r="K27" s="318">
        <f t="shared" si="0"/>
        <v>44067</v>
      </c>
      <c r="S27" s="7">
        <f t="shared" si="1"/>
        <v>42636</v>
      </c>
      <c r="AE27" s="67" t="str">
        <f>IF(Capacity!B41="","",ROW(A25)&amp;". "&amp;Capacity!B41)</f>
        <v/>
      </c>
      <c r="AF27" s="67"/>
      <c r="AI27" s="67">
        <v>44</v>
      </c>
    </row>
    <row r="28" spans="1:35" x14ac:dyDescent="0.25">
      <c r="A28">
        <v>26</v>
      </c>
      <c r="K28" s="318">
        <f t="shared" si="0"/>
        <v>44074</v>
      </c>
      <c r="S28" s="7">
        <f t="shared" si="1"/>
        <v>42643</v>
      </c>
      <c r="AE28" s="67" t="str">
        <f>IF(Capacity!B42="","",ROW(A26)&amp;". "&amp;Capacity!B42)</f>
        <v/>
      </c>
      <c r="AF28" s="67"/>
      <c r="AI28" s="67">
        <v>45</v>
      </c>
    </row>
    <row r="29" spans="1:35" x14ac:dyDescent="0.25">
      <c r="A29">
        <v>27</v>
      </c>
      <c r="C29" t="s">
        <v>194</v>
      </c>
      <c r="E29" t="s">
        <v>482</v>
      </c>
      <c r="K29" s="318">
        <f t="shared" si="0"/>
        <v>44081</v>
      </c>
      <c r="S29" s="7">
        <f t="shared" si="1"/>
        <v>42650</v>
      </c>
      <c r="AE29" s="67" t="str">
        <f>IF(Capacity!B43="","",ROW(A27)&amp;". "&amp;Capacity!B43)</f>
        <v/>
      </c>
      <c r="AF29" s="67"/>
      <c r="AI29" s="67">
        <v>46</v>
      </c>
    </row>
    <row r="30" spans="1:35" x14ac:dyDescent="0.25">
      <c r="A30">
        <v>28</v>
      </c>
      <c r="C30" t="s">
        <v>192</v>
      </c>
      <c r="K30" s="318">
        <f t="shared" si="0"/>
        <v>44088</v>
      </c>
      <c r="S30" s="7">
        <f t="shared" si="1"/>
        <v>42657</v>
      </c>
      <c r="AE30" s="67" t="str">
        <f>IF(Capacity!B44="","",ROW(A28)&amp;". "&amp;Capacity!B44)</f>
        <v/>
      </c>
      <c r="AF30" s="67"/>
      <c r="AI30" s="67">
        <v>47</v>
      </c>
    </row>
    <row r="31" spans="1:35" x14ac:dyDescent="0.25">
      <c r="A31">
        <v>29</v>
      </c>
      <c r="C31" t="s">
        <v>193</v>
      </c>
      <c r="K31" s="318">
        <f t="shared" si="0"/>
        <v>44095</v>
      </c>
      <c r="S31" s="7">
        <f t="shared" si="1"/>
        <v>42664</v>
      </c>
      <c r="AE31" s="67" t="str">
        <f>IF(Capacity!B45="","",ROW(A29)&amp;". "&amp;Capacity!B45)</f>
        <v/>
      </c>
      <c r="AF31" s="67"/>
      <c r="AI31" s="67">
        <v>48</v>
      </c>
    </row>
    <row r="32" spans="1:35" x14ac:dyDescent="0.25">
      <c r="A32">
        <v>30</v>
      </c>
      <c r="K32" s="318">
        <f t="shared" si="0"/>
        <v>44102</v>
      </c>
      <c r="S32" s="7">
        <f t="shared" si="1"/>
        <v>42671</v>
      </c>
      <c r="AE32" s="67" t="str">
        <f>IF(Capacity!B46="","",ROW(A30)&amp;". "&amp;Capacity!B46)</f>
        <v/>
      </c>
      <c r="AF32" s="67"/>
      <c r="AI32" s="67">
        <v>49</v>
      </c>
    </row>
    <row r="33" spans="1:35" x14ac:dyDescent="0.25">
      <c r="A33">
        <v>31</v>
      </c>
      <c r="K33" s="318">
        <f t="shared" si="0"/>
        <v>44109</v>
      </c>
      <c r="S33" s="7">
        <f t="shared" si="1"/>
        <v>42678</v>
      </c>
      <c r="AE33" s="67" t="str">
        <f>IF(Capacity!B47="","",ROW(A31)&amp;". "&amp;Capacity!B47)</f>
        <v/>
      </c>
      <c r="AF33" s="67"/>
      <c r="AI33" s="67">
        <v>50</v>
      </c>
    </row>
    <row r="34" spans="1:35" x14ac:dyDescent="0.25">
      <c r="A34">
        <v>32</v>
      </c>
      <c r="C34" t="s">
        <v>24</v>
      </c>
      <c r="K34" s="318">
        <f t="shared" si="0"/>
        <v>44116</v>
      </c>
      <c r="S34" s="7">
        <f t="shared" si="1"/>
        <v>42685</v>
      </c>
      <c r="AE34" s="67" t="str">
        <f>IF(Capacity!B48="","",ROW(A32)&amp;". "&amp;Capacity!B48)</f>
        <v/>
      </c>
      <c r="AF34" s="67"/>
      <c r="AI34" s="67">
        <v>51</v>
      </c>
    </row>
    <row r="35" spans="1:35" x14ac:dyDescent="0.25">
      <c r="A35">
        <v>33</v>
      </c>
      <c r="C35" t="s">
        <v>102</v>
      </c>
      <c r="K35" s="318">
        <f t="shared" si="0"/>
        <v>44123</v>
      </c>
      <c r="S35" s="7">
        <f t="shared" si="1"/>
        <v>42692</v>
      </c>
      <c r="AE35" s="67" t="str">
        <f>IF(Capacity!B49="","",ROW(A33)&amp;". "&amp;Capacity!B49)</f>
        <v/>
      </c>
      <c r="AF35" s="67"/>
      <c r="AI35" s="67">
        <v>52</v>
      </c>
    </row>
    <row r="36" spans="1:35" x14ac:dyDescent="0.25">
      <c r="A36">
        <v>34</v>
      </c>
      <c r="K36" s="318">
        <f t="shared" si="0"/>
        <v>44130</v>
      </c>
      <c r="S36" s="7">
        <f t="shared" si="1"/>
        <v>42699</v>
      </c>
      <c r="AE36" s="67" t="str">
        <f>IF(Capacity!B50="","",ROW(A34)&amp;". "&amp;Capacity!B50)</f>
        <v/>
      </c>
      <c r="AF36" s="67"/>
    </row>
    <row r="37" spans="1:35" x14ac:dyDescent="0.25">
      <c r="A37">
        <v>35</v>
      </c>
      <c r="K37" s="318">
        <f t="shared" si="0"/>
        <v>44137</v>
      </c>
      <c r="S37" s="7">
        <f t="shared" si="1"/>
        <v>42706</v>
      </c>
      <c r="AE37" s="67" t="str">
        <f>IF(Capacity!B51="","",ROW(A35)&amp;". "&amp;Capacity!B51)</f>
        <v/>
      </c>
      <c r="AF37" s="67"/>
    </row>
    <row r="38" spans="1:35" x14ac:dyDescent="0.25">
      <c r="A38">
        <v>36</v>
      </c>
      <c r="K38" s="318">
        <f t="shared" si="0"/>
        <v>44144</v>
      </c>
      <c r="S38" s="7">
        <f t="shared" si="1"/>
        <v>42713</v>
      </c>
      <c r="AE38" s="67" t="str">
        <f>IF(Capacity!B52="","",ROW(A36)&amp;". "&amp;Capacity!B52)</f>
        <v/>
      </c>
      <c r="AF38" s="67"/>
    </row>
    <row r="39" spans="1:35" x14ac:dyDescent="0.25">
      <c r="A39">
        <v>37</v>
      </c>
      <c r="K39" s="318">
        <f t="shared" si="0"/>
        <v>44151</v>
      </c>
      <c r="S39" s="7">
        <f t="shared" si="1"/>
        <v>42720</v>
      </c>
      <c r="AE39" s="67" t="str">
        <f>IF(Capacity!B53="","",ROW(A37)&amp;". "&amp;Capacity!B53)</f>
        <v/>
      </c>
      <c r="AF39" s="67"/>
    </row>
    <row r="40" spans="1:35" x14ac:dyDescent="0.25">
      <c r="A40">
        <v>38</v>
      </c>
      <c r="K40" s="318">
        <f t="shared" si="0"/>
        <v>44158</v>
      </c>
      <c r="S40" s="7">
        <f t="shared" si="1"/>
        <v>42727</v>
      </c>
      <c r="AE40" s="67" t="str">
        <f>IF(Capacity!B54="","",ROW(A38)&amp;". "&amp;Capacity!B54)</f>
        <v/>
      </c>
      <c r="AF40" s="67"/>
    </row>
    <row r="41" spans="1:35" x14ac:dyDescent="0.25">
      <c r="A41">
        <v>39</v>
      </c>
      <c r="K41" s="318">
        <f t="shared" si="0"/>
        <v>44165</v>
      </c>
      <c r="S41" s="7">
        <f t="shared" si="1"/>
        <v>42734</v>
      </c>
      <c r="AE41" s="67" t="str">
        <f>IF(Capacity!B55="","",ROW(A39)&amp;". "&amp;Capacity!B55)</f>
        <v/>
      </c>
      <c r="AF41" s="67"/>
    </row>
    <row r="42" spans="1:35" x14ac:dyDescent="0.25">
      <c r="A42">
        <v>40</v>
      </c>
      <c r="K42" s="318">
        <f t="shared" si="0"/>
        <v>44172</v>
      </c>
      <c r="S42" s="7">
        <f t="shared" si="1"/>
        <v>42741</v>
      </c>
      <c r="AE42" s="67" t="str">
        <f>IF(Capacity!B56="","",ROW(A40)&amp;". "&amp;Capacity!B56)</f>
        <v/>
      </c>
      <c r="AF42" s="67"/>
    </row>
    <row r="43" spans="1:35" x14ac:dyDescent="0.25">
      <c r="A43">
        <v>41</v>
      </c>
      <c r="K43" s="318">
        <f t="shared" si="0"/>
        <v>44179</v>
      </c>
      <c r="S43" s="7">
        <f t="shared" si="1"/>
        <v>42748</v>
      </c>
      <c r="AE43" s="67" t="str">
        <f>IF(Capacity!B57="","",ROW(A41)&amp;". "&amp;Capacity!B57)</f>
        <v/>
      </c>
      <c r="AF43" s="67"/>
    </row>
    <row r="44" spans="1:35" x14ac:dyDescent="0.25">
      <c r="A44">
        <v>42</v>
      </c>
      <c r="K44" s="318">
        <f t="shared" si="0"/>
        <v>44186</v>
      </c>
      <c r="S44" s="7">
        <f t="shared" si="1"/>
        <v>42755</v>
      </c>
      <c r="AE44" s="67" t="str">
        <f>IF(Capacity!B58="","",ROW(A42)&amp;". "&amp;Capacity!B58)</f>
        <v/>
      </c>
      <c r="AF44" s="67"/>
    </row>
    <row r="45" spans="1:35" x14ac:dyDescent="0.25">
      <c r="A45">
        <v>43</v>
      </c>
      <c r="K45" s="318">
        <f t="shared" si="0"/>
        <v>44193</v>
      </c>
      <c r="S45" s="7">
        <f t="shared" si="1"/>
        <v>42762</v>
      </c>
      <c r="AE45" s="67" t="str">
        <f>IF(Capacity!B59="","",ROW(A43)&amp;". "&amp;Capacity!B59)</f>
        <v/>
      </c>
      <c r="AF45" s="67"/>
    </row>
    <row r="46" spans="1:35" x14ac:dyDescent="0.25">
      <c r="A46">
        <v>44</v>
      </c>
      <c r="K46" s="318">
        <f t="shared" si="0"/>
        <v>44200</v>
      </c>
      <c r="S46" s="7">
        <f t="shared" si="1"/>
        <v>42769</v>
      </c>
      <c r="AE46" s="67" t="str">
        <f>IF(Capacity!B60="","",ROW(A44)&amp;". "&amp;Capacity!B60)</f>
        <v/>
      </c>
      <c r="AF46" s="67"/>
    </row>
    <row r="47" spans="1:35" x14ac:dyDescent="0.25">
      <c r="A47">
        <v>45</v>
      </c>
      <c r="K47" s="318">
        <f t="shared" si="0"/>
        <v>44207</v>
      </c>
      <c r="S47" s="7">
        <f t="shared" si="1"/>
        <v>42776</v>
      </c>
      <c r="AE47" s="67" t="str">
        <f>IF(Capacity!B61="","",ROW(A45)&amp;". "&amp;Capacity!B61)</f>
        <v/>
      </c>
      <c r="AF47" s="67"/>
    </row>
    <row r="48" spans="1:35" x14ac:dyDescent="0.25">
      <c r="A48">
        <v>46</v>
      </c>
      <c r="K48" s="318">
        <f t="shared" si="0"/>
        <v>44214</v>
      </c>
      <c r="S48" s="7">
        <f t="shared" si="1"/>
        <v>42783</v>
      </c>
      <c r="AE48" s="67" t="str">
        <f>IF(Capacity!B62="","",ROW(A46)&amp;". "&amp;Capacity!B62)</f>
        <v/>
      </c>
      <c r="AF48" s="67"/>
    </row>
    <row r="49" spans="1:32" x14ac:dyDescent="0.25">
      <c r="A49">
        <v>47</v>
      </c>
      <c r="K49" s="318">
        <f t="shared" si="0"/>
        <v>44221</v>
      </c>
      <c r="S49" s="7">
        <f t="shared" si="1"/>
        <v>42790</v>
      </c>
      <c r="AE49" s="67" t="str">
        <f>IF(Capacity!B63="","",ROW(A47)&amp;". "&amp;Capacity!B63)</f>
        <v/>
      </c>
      <c r="AF49" s="67"/>
    </row>
    <row r="50" spans="1:32" x14ac:dyDescent="0.25">
      <c r="A50">
        <v>48</v>
      </c>
      <c r="K50" s="318">
        <f t="shared" si="0"/>
        <v>44228</v>
      </c>
      <c r="S50" s="7">
        <f t="shared" si="1"/>
        <v>42797</v>
      </c>
      <c r="AE50" s="67" t="str">
        <f>IF(Capacity!B64="","",ROW(A48)&amp;". "&amp;Capacity!B64)</f>
        <v/>
      </c>
      <c r="AF50" s="67"/>
    </row>
    <row r="51" spans="1:32" x14ac:dyDescent="0.25">
      <c r="A51">
        <v>49</v>
      </c>
      <c r="K51" s="318">
        <f t="shared" si="0"/>
        <v>44235</v>
      </c>
      <c r="S51" s="7">
        <f t="shared" si="1"/>
        <v>42804</v>
      </c>
      <c r="AE51" s="67" t="str">
        <f>IF(Capacity!B65="","",ROW(A49)&amp;". "&amp;Capacity!B65)</f>
        <v/>
      </c>
      <c r="AF51" s="67"/>
    </row>
    <row r="52" spans="1:32" x14ac:dyDescent="0.25">
      <c r="A52">
        <v>50</v>
      </c>
      <c r="K52" s="318">
        <f t="shared" si="0"/>
        <v>44242</v>
      </c>
      <c r="S52" s="7">
        <f t="shared" si="1"/>
        <v>42811</v>
      </c>
      <c r="AE52" s="67" t="str">
        <f>IF(Capacity!B66="","",ROW(A50)&amp;". "&amp;Capacity!B66)</f>
        <v/>
      </c>
      <c r="AF52" s="67"/>
    </row>
    <row r="53" spans="1:32" x14ac:dyDescent="0.25">
      <c r="A53">
        <v>51</v>
      </c>
      <c r="K53" s="318">
        <f t="shared" si="0"/>
        <v>44249</v>
      </c>
      <c r="S53" s="7">
        <f t="shared" si="1"/>
        <v>42818</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53" priority="7">
      <formula>IF(B5&lt;&gt;"",TRUE,FALSE)</formula>
    </cfRule>
  </conditionalFormatting>
  <conditionalFormatting sqref="B8">
    <cfRule type="expression" dxfId="52" priority="6">
      <formula>IF(B8&lt;&gt;"",TRUE,FALSE)</formula>
    </cfRule>
  </conditionalFormatting>
  <conditionalFormatting sqref="B17">
    <cfRule type="expression" dxfId="51" priority="4">
      <formula>IF(B17&lt;&gt;"",TRUE,FALSE)</formula>
    </cfRule>
  </conditionalFormatting>
  <conditionalFormatting sqref="B9">
    <cfRule type="expression" dxfId="50" priority="3">
      <formula>IF(B9&lt;&gt;"",TRUE,FALSE)</formula>
    </cfRule>
  </conditionalFormatting>
  <conditionalFormatting sqref="B10">
    <cfRule type="expression" dxfId="49" priority="2">
      <formula>IF(B10&lt;&gt;"",TRUE,FALSE)</formula>
    </cfRule>
  </conditionalFormatting>
  <conditionalFormatting sqref="B13">
    <cfRule type="expression" dxfId="4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A3" sqref="A3"/>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380" t="s">
        <v>872</v>
      </c>
      <c r="D5" s="381"/>
      <c r="E5" s="381"/>
      <c r="F5" s="381"/>
      <c r="G5" s="382"/>
    </row>
    <row r="7" spans="1:9" x14ac:dyDescent="0.25">
      <c r="A7" s="2" t="s">
        <v>28</v>
      </c>
      <c r="C7" s="380" t="s">
        <v>898</v>
      </c>
      <c r="D7" s="381"/>
      <c r="E7" s="381"/>
      <c r="F7" s="381"/>
      <c r="G7" s="382"/>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77" t="s">
        <v>925</v>
      </c>
      <c r="B11" s="377"/>
      <c r="C11" s="377"/>
      <c r="D11" s="377"/>
      <c r="E11" s="377"/>
      <c r="F11" s="377"/>
      <c r="G11" s="377"/>
      <c r="H11" s="377"/>
      <c r="I11" s="209">
        <v>2</v>
      </c>
    </row>
    <row r="12" spans="1:9" x14ac:dyDescent="0.25">
      <c r="I12" s="4"/>
    </row>
    <row r="13" spans="1:9" x14ac:dyDescent="0.25">
      <c r="A13" s="377" t="s">
        <v>424</v>
      </c>
      <c r="B13" s="377"/>
      <c r="C13" s="377"/>
      <c r="D13" s="377"/>
      <c r="E13" s="377"/>
      <c r="F13" s="377"/>
      <c r="G13" s="377"/>
      <c r="H13" s="377"/>
      <c r="I13" s="209" t="s">
        <v>22</v>
      </c>
    </row>
    <row r="14" spans="1:9" x14ac:dyDescent="0.25">
      <c r="I14" s="4"/>
    </row>
    <row r="15" spans="1:9" x14ac:dyDescent="0.25">
      <c r="A15" s="377" t="s">
        <v>425</v>
      </c>
      <c r="B15" s="377"/>
      <c r="C15" s="377"/>
      <c r="D15" s="377"/>
      <c r="E15" s="377"/>
      <c r="F15" s="377"/>
      <c r="G15" s="377"/>
      <c r="H15" s="377"/>
      <c r="I15" s="209" t="s">
        <v>22</v>
      </c>
    </row>
    <row r="16" spans="1:9" x14ac:dyDescent="0.25">
      <c r="I16" s="4"/>
    </row>
    <row r="17" spans="1:9" x14ac:dyDescent="0.25">
      <c r="A17" s="377" t="s">
        <v>29</v>
      </c>
      <c r="B17" s="377"/>
      <c r="C17" s="377"/>
      <c r="D17" s="377"/>
      <c r="E17" s="377"/>
      <c r="F17" s="377"/>
      <c r="G17" s="377"/>
      <c r="H17" s="377"/>
      <c r="I17" s="209" t="s">
        <v>21</v>
      </c>
    </row>
    <row r="18" spans="1:9" x14ac:dyDescent="0.25">
      <c r="I18" s="4"/>
    </row>
    <row r="19" spans="1:9" x14ac:dyDescent="0.25">
      <c r="A19" s="377" t="s">
        <v>30</v>
      </c>
      <c r="B19" s="377"/>
      <c r="C19" s="377"/>
      <c r="D19" s="377"/>
      <c r="E19" s="377"/>
      <c r="F19" s="377"/>
      <c r="G19" s="377"/>
      <c r="H19" s="377"/>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378" t="s">
        <v>926</v>
      </c>
      <c r="H26" s="378"/>
      <c r="I26" s="378"/>
    </row>
    <row r="27" spans="1:9" ht="19.5" customHeight="1" x14ac:dyDescent="0.25">
      <c r="A27" s="373" t="s">
        <v>31</v>
      </c>
      <c r="B27" s="374"/>
      <c r="C27" s="375" t="s">
        <v>1240</v>
      </c>
      <c r="D27" s="376"/>
      <c r="E27" s="376"/>
      <c r="F27" s="376"/>
      <c r="G27" s="379">
        <v>30</v>
      </c>
      <c r="H27" s="379"/>
      <c r="I27" s="379"/>
    </row>
    <row r="28" spans="1:9" ht="19.5" customHeight="1" x14ac:dyDescent="0.25">
      <c r="A28" s="373" t="s">
        <v>33</v>
      </c>
      <c r="B28" s="374"/>
      <c r="C28" s="375" t="s">
        <v>1241</v>
      </c>
      <c r="D28" s="376"/>
      <c r="E28" s="376"/>
      <c r="F28" s="376"/>
      <c r="G28" s="379">
        <v>30</v>
      </c>
      <c r="H28" s="379"/>
      <c r="I28" s="379"/>
    </row>
    <row r="29" spans="1:9" ht="19.5" hidden="1" customHeight="1" x14ac:dyDescent="0.25">
      <c r="A29" s="373" t="s">
        <v>35</v>
      </c>
      <c r="B29" s="374"/>
      <c r="C29" s="375" t="s">
        <v>1242</v>
      </c>
      <c r="D29" s="376"/>
      <c r="E29" s="376"/>
      <c r="F29" s="376"/>
      <c r="G29" s="379">
        <v>20</v>
      </c>
      <c r="H29" s="379"/>
      <c r="I29" s="379"/>
    </row>
    <row r="30" spans="1:9" ht="19.5" hidden="1" customHeight="1" x14ac:dyDescent="0.25">
      <c r="A30" s="373" t="s">
        <v>37</v>
      </c>
      <c r="B30" s="374"/>
      <c r="C30" s="375" t="s">
        <v>38</v>
      </c>
      <c r="D30" s="376"/>
      <c r="E30" s="376"/>
      <c r="F30" s="376"/>
      <c r="G30" s="379">
        <v>2</v>
      </c>
      <c r="H30" s="379"/>
      <c r="I30" s="379"/>
    </row>
    <row r="31" spans="1:9" ht="19.5" hidden="1" customHeight="1" x14ac:dyDescent="0.25">
      <c r="A31" s="373" t="s">
        <v>39</v>
      </c>
      <c r="B31" s="374"/>
      <c r="C31" s="375" t="s">
        <v>40</v>
      </c>
      <c r="D31" s="376"/>
      <c r="E31" s="376"/>
      <c r="F31" s="376"/>
      <c r="G31" s="379">
        <v>4</v>
      </c>
      <c r="H31" s="379"/>
      <c r="I31" s="379"/>
    </row>
    <row r="32" spans="1:9" ht="19.5" hidden="1" customHeight="1" x14ac:dyDescent="0.25">
      <c r="A32" s="373" t="s">
        <v>41</v>
      </c>
      <c r="B32" s="374"/>
      <c r="C32" s="375" t="s">
        <v>42</v>
      </c>
      <c r="D32" s="376"/>
      <c r="E32" s="376"/>
      <c r="F32" s="376"/>
      <c r="G32" s="379">
        <v>8</v>
      </c>
      <c r="H32" s="379"/>
      <c r="I32" s="379"/>
    </row>
    <row r="33" spans="1:9" ht="19.5" hidden="1" customHeight="1" x14ac:dyDescent="0.25">
      <c r="A33" s="373" t="s">
        <v>43</v>
      </c>
      <c r="B33" s="374"/>
      <c r="C33" s="375" t="s">
        <v>44</v>
      </c>
      <c r="D33" s="376"/>
      <c r="E33" s="376"/>
      <c r="F33" s="376"/>
      <c r="G33" s="379">
        <v>16</v>
      </c>
      <c r="H33" s="379"/>
      <c r="I33" s="379"/>
    </row>
    <row r="34" spans="1:9" ht="19.5" hidden="1" customHeight="1" x14ac:dyDescent="0.25">
      <c r="A34" s="373" t="s">
        <v>45</v>
      </c>
      <c r="B34" s="374"/>
      <c r="C34" s="375" t="s">
        <v>46</v>
      </c>
      <c r="D34" s="376"/>
      <c r="E34" s="376"/>
      <c r="F34" s="376"/>
      <c r="G34" s="379">
        <v>32</v>
      </c>
      <c r="H34" s="379"/>
      <c r="I34" s="379"/>
    </row>
    <row r="35" spans="1:9" ht="19.5" hidden="1" customHeight="1" x14ac:dyDescent="0.25">
      <c r="A35" s="373" t="s">
        <v>47</v>
      </c>
      <c r="B35" s="374"/>
      <c r="C35" s="375" t="s">
        <v>48</v>
      </c>
      <c r="D35" s="376"/>
      <c r="E35" s="376"/>
      <c r="F35" s="376"/>
      <c r="G35" s="379">
        <v>64</v>
      </c>
      <c r="H35" s="379"/>
      <c r="I35" s="379"/>
    </row>
    <row r="36" spans="1:9" ht="19.5" hidden="1" customHeight="1" x14ac:dyDescent="0.25">
      <c r="A36" s="373" t="s">
        <v>49</v>
      </c>
      <c r="B36" s="374"/>
      <c r="C36" s="375" t="s">
        <v>50</v>
      </c>
      <c r="D36" s="376"/>
      <c r="E36" s="376"/>
      <c r="F36" s="376"/>
      <c r="G36" s="379">
        <v>128</v>
      </c>
      <c r="H36" s="379"/>
      <c r="I36" s="379"/>
    </row>
  </sheetData>
  <sheetProtection algorithmName="SHA-512" hashValue="SUF6yIwoYvGAgVQtbj77wv2uAXhaaz0xe3HANnCmGTRcDOuN+kkpGBOb8cefLe6muOopMsqVa/VtSBv5Rt1GLw==" saltValue="8N/jTkjO0qr7SJvMN+NDbg=="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2">
        <v>42461</v>
      </c>
      <c r="K6" s="72"/>
    </row>
    <row r="7" spans="1:57" ht="14.25" hidden="1" customHeight="1" x14ac:dyDescent="0.25">
      <c r="B7" t="s">
        <v>1176</v>
      </c>
      <c r="C7" s="162">
        <v>4</v>
      </c>
    </row>
    <row r="8" spans="1:57" x14ac:dyDescent="0.25">
      <c r="B8" t="s">
        <v>1177</v>
      </c>
      <c r="C8" s="334" t="s">
        <v>1285</v>
      </c>
    </row>
    <row r="9" spans="1:57" x14ac:dyDescent="0.25">
      <c r="B9" s="340" t="str">
        <f>IF(LEFT(C8,1)="M","Note: SPC Chart is disabled when using your own forecast.","")</f>
        <v>Note: SPC Chart is disabled when using your own forecast.</v>
      </c>
    </row>
    <row r="10" spans="1:57" x14ac:dyDescent="0.25">
      <c r="B10" s="460" t="s">
        <v>128</v>
      </c>
      <c r="C10" s="460" t="s">
        <v>56</v>
      </c>
      <c r="D10" s="461" t="s">
        <v>1205</v>
      </c>
      <c r="E10" s="462" t="str">
        <f ca="1">OFFSET('Control sheet (hide)'!$AA$3,QUOTIENT(COLUMN(Demand!E9)-4,5),0,1,1)</f>
        <v>Test name 1</v>
      </c>
      <c r="F10" s="462"/>
      <c r="G10" s="462"/>
      <c r="H10" s="462"/>
      <c r="I10" s="462"/>
      <c r="J10" s="462" t="str">
        <f ca="1">OFFSET('Control sheet (hide)'!$AA$3,QUOTIENT(COLUMN(Demand!J9)-4,5),0,1,1)</f>
        <v>Test name 2</v>
      </c>
      <c r="K10" s="462"/>
      <c r="L10" s="462"/>
      <c r="M10" s="462"/>
      <c r="N10" s="462"/>
      <c r="O10" s="462" t="str">
        <f ca="1">OFFSET('Control sheet (hide)'!$AA$3,QUOTIENT(COLUMN(Demand!O9)-4,5),0,1,1)</f>
        <v>Another modality</v>
      </c>
      <c r="P10" s="462"/>
      <c r="Q10" s="462"/>
      <c r="R10" s="462"/>
      <c r="S10" s="462"/>
      <c r="T10" s="462" t="str">
        <f ca="1">OFFSET('Control sheet (hide)'!$AA$3,QUOTIENT(COLUMN(Demand!T9)-4,5),0,1,1)</f>
        <v>Modality 4</v>
      </c>
      <c r="U10" s="462"/>
      <c r="V10" s="462"/>
      <c r="W10" s="462"/>
      <c r="X10" s="462"/>
      <c r="Y10" s="462" t="str">
        <f ca="1">OFFSET('Control sheet (hide)'!$AA$3,QUOTIENT(COLUMN(Demand!Y9)-4,5),0,1,1)</f>
        <v>Modality 5</v>
      </c>
      <c r="Z10" s="462"/>
      <c r="AA10" s="462"/>
      <c r="AB10" s="462"/>
      <c r="AC10" s="462"/>
      <c r="AD10" s="462" t="str">
        <f ca="1">OFFSET('Control sheet (hide)'!$AA$3,QUOTIENT(COLUMN(Demand!AD9)-4,5),0,1,1)</f>
        <v>Modality 6</v>
      </c>
      <c r="AE10" s="462"/>
      <c r="AF10" s="462"/>
      <c r="AG10" s="462"/>
      <c r="AH10" s="462"/>
      <c r="AI10" s="462" t="str">
        <f ca="1">OFFSET('Control sheet (hide)'!$AA$3,QUOTIENT(COLUMN(Demand!AI9)-4,5),0,1,1)</f>
        <v>Modality 7</v>
      </c>
      <c r="AJ10" s="462"/>
      <c r="AK10" s="462"/>
      <c r="AL10" s="462"/>
      <c r="AM10" s="462"/>
      <c r="AN10" s="462" t="str">
        <f ca="1">OFFSET('Control sheet (hide)'!$AA$3,QUOTIENT(COLUMN(Demand!AN9)-4,5),0,1,1)</f>
        <v>Modality 8</v>
      </c>
      <c r="AO10" s="462"/>
      <c r="AP10" s="462"/>
      <c r="AQ10" s="462"/>
      <c r="AR10" s="462"/>
      <c r="AS10" s="462" t="str">
        <f ca="1">OFFSET('Control sheet (hide)'!$AA$3,QUOTIENT(COLUMN(Demand!AS9)-4,5),0,1,1)</f>
        <v>Modality 9</v>
      </c>
      <c r="AT10" s="462"/>
      <c r="AU10" s="462"/>
      <c r="AV10" s="462"/>
      <c r="AW10" s="462"/>
      <c r="AX10" s="462" t="str">
        <f ca="1">OFFSET('Control sheet (hide)'!$AA$3,QUOTIENT(COLUMN(Demand!AX9)-4,5),0,1,1)</f>
        <v>Modality 10</v>
      </c>
      <c r="AY10" s="462"/>
      <c r="AZ10" s="462"/>
      <c r="BA10" s="462"/>
      <c r="BB10" s="462"/>
      <c r="BC10" s="461" t="str">
        <f>"Total"&amp;IF(Setup!$I$17&lt;&gt;"Patients","
(Patients)","")</f>
        <v>Total
(Patients)</v>
      </c>
      <c r="BD10" s="461" t="str">
        <f>"Total
("&amp;Setup!$I$17&amp;")"</f>
        <v>Total
(Minutes)</v>
      </c>
      <c r="BE10" s="461" t="s">
        <v>111</v>
      </c>
    </row>
    <row r="11" spans="1:57" ht="14.25" customHeight="1" x14ac:dyDescent="0.25">
      <c r="B11" s="460"/>
      <c r="C11" s="460"/>
      <c r="D11" s="461"/>
      <c r="E11" s="463" t="str">
        <f>IF(Setup!$I$17&lt;&gt;"Patients",Setup!$I$17&amp;":","")</f>
        <v>Minutes:</v>
      </c>
      <c r="F11" s="341">
        <v>30</v>
      </c>
      <c r="G11" s="463"/>
      <c r="H11" s="463"/>
      <c r="I11" s="463"/>
      <c r="J11" s="463" t="str">
        <f>IF(Setup!$I$17&lt;&gt;"Patients",Setup!$I$17&amp;":","")</f>
        <v>Minutes:</v>
      </c>
      <c r="K11" s="341">
        <v>40</v>
      </c>
      <c r="L11" s="463"/>
      <c r="M11" s="463"/>
      <c r="N11" s="463"/>
      <c r="O11" s="463" t="str">
        <f>IF(Setup!$I$17&lt;&gt;"Patients",Setup!$I$17&amp;":","")</f>
        <v>Minutes:</v>
      </c>
      <c r="P11" s="341">
        <v>1</v>
      </c>
      <c r="Q11" s="463"/>
      <c r="R11" s="463"/>
      <c r="S11" s="463"/>
      <c r="T11" s="463" t="str">
        <f>IF(Setup!$I$17&lt;&gt;"Patients",Setup!$I$17&amp;":","")</f>
        <v>Minutes:</v>
      </c>
      <c r="U11" s="341">
        <v>1</v>
      </c>
      <c r="V11" s="463"/>
      <c r="W11" s="463"/>
      <c r="X11" s="463"/>
      <c r="Y11" s="463" t="str">
        <f>IF(Setup!$I$17&lt;&gt;"Patients",Setup!$I$17&amp;":","")</f>
        <v>Minutes:</v>
      </c>
      <c r="Z11" s="341">
        <v>1</v>
      </c>
      <c r="AA11" s="463"/>
      <c r="AB11" s="463"/>
      <c r="AC11" s="463"/>
      <c r="AD11" s="463" t="str">
        <f>IF(Setup!$I$17&lt;&gt;"Patients",Setup!$I$17&amp;":","")</f>
        <v>Minutes:</v>
      </c>
      <c r="AE11" s="341">
        <v>1</v>
      </c>
      <c r="AF11" s="463"/>
      <c r="AG11" s="463"/>
      <c r="AH11" s="463"/>
      <c r="AI11" s="463" t="str">
        <f>IF(Setup!$I$17&lt;&gt;"Patients",Setup!$I$17&amp;":","")</f>
        <v>Minutes:</v>
      </c>
      <c r="AJ11" s="341">
        <v>1</v>
      </c>
      <c r="AK11" s="463"/>
      <c r="AL11" s="463"/>
      <c r="AM11" s="463"/>
      <c r="AN11" s="463" t="str">
        <f>IF(Setup!$I$17&lt;&gt;"Patients",Setup!$I$17&amp;":","")</f>
        <v>Minutes:</v>
      </c>
      <c r="AO11" s="341">
        <v>1</v>
      </c>
      <c r="AP11" s="463"/>
      <c r="AQ11" s="463"/>
      <c r="AR11" s="463"/>
      <c r="AS11" s="463" t="str">
        <f>IF(Setup!$I$17&lt;&gt;"Patients",Setup!$I$17&amp;":","")</f>
        <v>Minutes:</v>
      </c>
      <c r="AT11" s="341">
        <v>1</v>
      </c>
      <c r="AU11" s="463"/>
      <c r="AV11" s="463"/>
      <c r="AW11" s="463"/>
      <c r="AX11" s="463" t="str">
        <f>IF(Setup!$I$17&lt;&gt;"Patients",Setup!$I$17&amp;":","")</f>
        <v>Minutes:</v>
      </c>
      <c r="AY11" s="341">
        <v>1</v>
      </c>
      <c r="AZ11" s="463"/>
      <c r="BA11" s="463"/>
      <c r="BB11" s="463"/>
      <c r="BC11" s="461"/>
      <c r="BD11" s="461"/>
      <c r="BE11" s="461"/>
    </row>
    <row r="12" spans="1:57" ht="14.4" thickBot="1" x14ac:dyDescent="0.3">
      <c r="B12" s="460"/>
      <c r="C12" s="460"/>
      <c r="D12" s="461"/>
      <c r="E12" s="463" t="str">
        <f ca="1">OFFSET(Setup!$B$21,MOD(COLUMN(A1),5),0,1,1)</f>
        <v>2WW</v>
      </c>
      <c r="F12" s="463" t="str">
        <f ca="1">OFFSET(Setup!$B$21,MOD(COLUMN(B1),5),0,1,1)</f>
        <v>Urgent</v>
      </c>
      <c r="G12" s="463" t="str">
        <f ca="1">OFFSET(Setup!$B$21,MOD(COLUMN(C1),5),0,1,1)</f>
        <v>Routine</v>
      </c>
      <c r="H12" s="463" t="s">
        <v>61</v>
      </c>
      <c r="I12" s="463" t="s">
        <v>57</v>
      </c>
      <c r="J12" s="463" t="str">
        <f ca="1">OFFSET(Setup!$B$21,MOD(COLUMN(F1),5),0,1,1)</f>
        <v>2WW</v>
      </c>
      <c r="K12" s="463" t="str">
        <f ca="1">OFFSET(Setup!$B$21,MOD(COLUMN(G1),5),0,1,1)</f>
        <v>Urgent</v>
      </c>
      <c r="L12" s="463" t="str">
        <f ca="1">OFFSET(Setup!$B$21,MOD(COLUMN(H1),5),0,1,1)</f>
        <v>Routine</v>
      </c>
      <c r="M12" s="463" t="s">
        <v>61</v>
      </c>
      <c r="N12" s="463" t="s">
        <v>57</v>
      </c>
      <c r="O12" s="463" t="str">
        <f ca="1">OFFSET(Setup!$B$21,MOD(COLUMN(K1),5),0,1,1)</f>
        <v>2WW</v>
      </c>
      <c r="P12" s="463" t="str">
        <f ca="1">OFFSET(Setup!$B$21,MOD(COLUMN(L1),5),0,1,1)</f>
        <v>Urgent</v>
      </c>
      <c r="Q12" s="463" t="str">
        <f ca="1">OFFSET(Setup!$B$21,MOD(COLUMN(M1),5),0,1,1)</f>
        <v>Routine</v>
      </c>
      <c r="R12" s="463" t="s">
        <v>61</v>
      </c>
      <c r="S12" s="463" t="s">
        <v>57</v>
      </c>
      <c r="T12" s="463" t="str">
        <f ca="1">OFFSET(Setup!$B$21,MOD(COLUMN(P1),5),0,1,1)</f>
        <v>2WW</v>
      </c>
      <c r="U12" s="463" t="str">
        <f ca="1">OFFSET(Setup!$B$21,MOD(COLUMN(Q1),5),0,1,1)</f>
        <v>Urgent</v>
      </c>
      <c r="V12" s="463" t="str">
        <f ca="1">OFFSET(Setup!$B$21,MOD(COLUMN(R1),5),0,1,1)</f>
        <v>Routine</v>
      </c>
      <c r="W12" s="463" t="s">
        <v>61</v>
      </c>
      <c r="X12" s="463" t="s">
        <v>57</v>
      </c>
      <c r="Y12" s="463" t="str">
        <f ca="1">OFFSET(Setup!$B$21,MOD(COLUMN(U1),5),0,1,1)</f>
        <v>2WW</v>
      </c>
      <c r="Z12" s="463" t="str">
        <f ca="1">OFFSET(Setup!$B$21,MOD(COLUMN(V1),5),0,1,1)</f>
        <v>Urgent</v>
      </c>
      <c r="AA12" s="463" t="str">
        <f ca="1">OFFSET(Setup!$B$21,MOD(COLUMN(W1),5),0,1,1)</f>
        <v>Routine</v>
      </c>
      <c r="AB12" s="463" t="s">
        <v>61</v>
      </c>
      <c r="AC12" s="463" t="s">
        <v>57</v>
      </c>
      <c r="AD12" s="463" t="str">
        <f ca="1">OFFSET(Setup!$B$21,MOD(COLUMN(Z1),5),0,1,1)</f>
        <v>2WW</v>
      </c>
      <c r="AE12" s="463" t="str">
        <f ca="1">OFFSET(Setup!$B$21,MOD(COLUMN(AA1),5),0,1,1)</f>
        <v>Urgent</v>
      </c>
      <c r="AF12" s="463" t="str">
        <f ca="1">OFFSET(Setup!$B$21,MOD(COLUMN(AB1),5),0,1,1)</f>
        <v>Routine</v>
      </c>
      <c r="AG12" s="463" t="s">
        <v>61</v>
      </c>
      <c r="AH12" s="463" t="s">
        <v>57</v>
      </c>
      <c r="AI12" s="463" t="str">
        <f ca="1">OFFSET(Setup!$B$21,MOD(COLUMN(AE1),5),0,1,1)</f>
        <v>2WW</v>
      </c>
      <c r="AJ12" s="463" t="str">
        <f ca="1">OFFSET(Setup!$B$21,MOD(COLUMN(AF1),5),0,1,1)</f>
        <v>Urgent</v>
      </c>
      <c r="AK12" s="463" t="str">
        <f ca="1">OFFSET(Setup!$B$21,MOD(COLUMN(AG1),5),0,1,1)</f>
        <v>Routine</v>
      </c>
      <c r="AL12" s="463" t="s">
        <v>61</v>
      </c>
      <c r="AM12" s="463" t="s">
        <v>57</v>
      </c>
      <c r="AN12" s="463" t="str">
        <f ca="1">OFFSET(Setup!$B$21,MOD(COLUMN(AJ1),5),0,1,1)</f>
        <v>2WW</v>
      </c>
      <c r="AO12" s="463" t="str">
        <f ca="1">OFFSET(Setup!$B$21,MOD(COLUMN(AK1),5),0,1,1)</f>
        <v>Urgent</v>
      </c>
      <c r="AP12" s="463" t="str">
        <f ca="1">OFFSET(Setup!$B$21,MOD(COLUMN(AL1),5),0,1,1)</f>
        <v>Routine</v>
      </c>
      <c r="AQ12" s="463" t="s">
        <v>61</v>
      </c>
      <c r="AR12" s="463" t="s">
        <v>57</v>
      </c>
      <c r="AS12" s="463" t="str">
        <f ca="1">OFFSET(Setup!$B$21,MOD(COLUMN(AO1),5),0,1,1)</f>
        <v>2WW</v>
      </c>
      <c r="AT12" s="463" t="str">
        <f ca="1">OFFSET(Setup!$B$21,MOD(COLUMN(AP1),5),0,1,1)</f>
        <v>Urgent</v>
      </c>
      <c r="AU12" s="463" t="str">
        <f ca="1">OFFSET(Setup!$B$21,MOD(COLUMN(AQ1),5),0,1,1)</f>
        <v>Routine</v>
      </c>
      <c r="AV12" s="463" t="s">
        <v>61</v>
      </c>
      <c r="AW12" s="463" t="s">
        <v>57</v>
      </c>
      <c r="AX12" s="463" t="str">
        <f ca="1">OFFSET(Setup!$B$21,MOD(COLUMN(AT1),5),0,1,1)</f>
        <v>2WW</v>
      </c>
      <c r="AY12" s="463" t="str">
        <f ca="1">OFFSET(Setup!$B$21,MOD(COLUMN(AU1),5),0,1,1)</f>
        <v>Urgent</v>
      </c>
      <c r="AZ12" s="463" t="str">
        <f ca="1">OFFSET(Setup!$B$21,MOD(COLUMN(AV1),5),0,1,1)</f>
        <v>Routine</v>
      </c>
      <c r="BA12" s="463" t="s">
        <v>61</v>
      </c>
      <c r="BB12" s="463" t="s">
        <v>57</v>
      </c>
      <c r="BC12" s="461"/>
      <c r="BD12" s="461"/>
      <c r="BE12" s="461"/>
    </row>
    <row r="13" spans="1:57" x14ac:dyDescent="0.25">
      <c r="A13">
        <v>1</v>
      </c>
      <c r="B13" s="259">
        <f>IF(C6&lt;&gt;"",YEAR(D13),1)</f>
        <v>2016</v>
      </c>
      <c r="C13" s="260">
        <f>IF(C$6&lt;&gt;"",WEEKNUM($C$6, 21),1)</f>
        <v>13</v>
      </c>
      <c r="D13" s="453">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454">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454">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454">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454">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454">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454">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454">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454">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454">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454">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454">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454">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454">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454">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454">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454">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454">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454">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454">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454">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454">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454">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454">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454">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454">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454">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454">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454">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454">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454">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454">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454">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454">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454">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454">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454">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454">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454">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454">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454">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454">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454">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454">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454">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454">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454">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454">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454">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454">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454">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455">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456">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456">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456">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456">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456">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456">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456">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456">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456">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456">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456">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456">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456">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456">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456">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456">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456">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456">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456">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456">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456">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456">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456">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456">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456">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456">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456">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456">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456">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456">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456">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456">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456">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456">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456">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456">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456">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456">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456">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456">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456">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456">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456">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456">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456">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456">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456">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456">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456">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456">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456">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456">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456">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456">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456">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456">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456">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456">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456">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456">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456">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456">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456">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456">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456">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456">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456">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456">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456">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456">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456">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456">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456">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456">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456">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456">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456">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456">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456">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456">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456">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456">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456">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456">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456">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456">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456">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456">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456">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456">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456">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456">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456">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456">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456">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456">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456">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456">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456">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456"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456"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456"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456"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456"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456"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456"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456"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456"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456"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456"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456"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456"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456"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456"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456"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456"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456"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456"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456"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456"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456"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456"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456"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456"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456"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456"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456"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456"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456"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456"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456"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456"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456"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456"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456"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456"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456"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456"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456"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456"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456"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456"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456"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456"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456"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456"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456"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456"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456"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456"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456"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456"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456"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456"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456"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456"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456"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456"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456"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456"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456"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456"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456"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456"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456"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456"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456"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456"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456"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456"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456"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456"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456"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456"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456"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456"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456"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456"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456"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456"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456"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456"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456"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456"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456"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456"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456"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456"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456"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456"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456"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456"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456"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456"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456"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456"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456"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456"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456"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456"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456"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456"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456"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456"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456"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456"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456"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456"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0b2v3tTW3QS76+C5XrDT5u9c99OcVLkz9o6+R+/fDxqghxcB004sCjPBhRGdaBTqzkTVonbeepb13GPmZT/2DA==" saltValue="ojnDcnSG0pmaj6PfcDBhOw=="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7" priority="4">
      <formula>IF(ROW(C65)-12&lt;=$A$6,TRUE,FALSE)</formula>
    </cfRule>
  </conditionalFormatting>
  <conditionalFormatting sqref="BC65:BE272">
    <cfRule type="expression" dxfId="46" priority="3">
      <formula>IF(ROW(A65)-12&lt;=$A$6,TRUE,FALSE)</formula>
    </cfRule>
  </conditionalFormatting>
  <conditionalFormatting sqref="C65:BB272">
    <cfRule type="expression" dxfId="4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5430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IF('Demand adjustments for Covid'!$F$9="Yes",IF(DR4=0,DQ4,((SUM(DR$4:DR4)-1)*$EE$8)+'Demand adjustments for Covid'!F$13),'Demand background (hide)'!DO4)</f>
        <v>200</v>
      </c>
      <c r="DT4" s="5">
        <f ca="1">IF(AND('Demand adjustments for Covid'!$F$9="Yes",MaxRows&gt;=10),IF(OR(AND(DN4&gt;='Demand adjustments for Covid'!$F$12,DN4&lt;'Demand adjustments for Covid'!$F$17),DR4=1),DS4+3,DP4),'Demand background (hide)'!DP4)</f>
        <v>203</v>
      </c>
      <c r="DU4" s="5">
        <f ca="1">IF(DS4&lt;='Demand adjustments for Covid'!$F$17,DO4-DS4,0)</f>
        <v>190</v>
      </c>
      <c r="DV4" s="5">
        <f ca="1">IF(AND(ROW(A1)&gt;$EE$5,ROW(A1)&lt;=$EA$5),OFFSET('Demand adjustments for Covid'!$F$35,0,ROW(A1)-'Demand background (hide)'!$EE$5,1,1),0)</f>
        <v>0</v>
      </c>
      <c r="DW4" s="5">
        <f ca="1">IF(AND(ROW(A1)&gt;$EE$5,ROW(A1)&lt;=$EA$5),OFFSET('Demand adjustments for Covid'!$F$36,0,ROW(A1)-'Demand background (hide)'!$EE$5,1,1),0)</f>
        <v>0</v>
      </c>
      <c r="DX4" s="5">
        <f ca="1">SUM(DV4:DW4,DT4)</f>
        <v>203</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IF('Demand adjustments for Covid'!$F$9="Yes",IF(DR5=0,DQ5,((SUM(DR$4:DR5)-1)*$EE$8)+'Demand adjustments for Covid'!F$13),'Demand background (hide)'!DO5)</f>
        <v>200</v>
      </c>
      <c r="DT5" s="5">
        <f>IF('Demand adjustments for Covid'!$F$9="Yes",IF(OR(AND(DN5&gt;='Demand adjustments for Covid'!$F$12,DN5&lt;'Demand adjustments for Covid'!$F$17),DR5=1),DS5+3,DP5),'Demand background (hide)'!DP5)</f>
        <v>203</v>
      </c>
      <c r="DU5" s="5">
        <f ca="1">IF(DS5&lt;='Demand adjustments for Covid'!$F$17,DO5-DS5,0)</f>
        <v>410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203</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IF('Demand adjustments for Covid'!$F$9="Yes",IF(DR6=0,DQ6,((SUM(DR$4:DR6)-1)*$EE$8)+'Demand adjustments for Covid'!F$13),'Demand background (hide)'!DO6)</f>
        <v>200</v>
      </c>
      <c r="DT6" s="5">
        <f>IF('Demand adjustments for Covid'!$F$9="Yes",IF(OR(AND(DN6&gt;='Demand adjustments for Covid'!$F$12,DN6&lt;'Demand adjustments for Covid'!$F$17),DR6=1),DS6+3,DP6),'Demand background (hide)'!DP6)</f>
        <v>203</v>
      </c>
      <c r="DU6" s="5">
        <f ca="1">IF(DS6&lt;='Demand adjustments for Covid'!$F$17,DO6-DS6,0)</f>
        <v>180</v>
      </c>
      <c r="DV6" s="5">
        <f ca="1">IF(AND(ROW(A3)&gt;$EE$5,ROW(A3)&lt;=$EA$5),OFFSET('Demand adjustments for Covid'!$F$35,0,ROW(A3)-'Demand background (hide)'!$EE$5,1,1),0)</f>
        <v>0</v>
      </c>
      <c r="DW6" s="5">
        <f ca="1">IF(AND(ROW(A3)&gt;$EE$5,ROW(A3)&lt;=$EA$5),OFFSET('Demand adjustments for Covid'!$F$36,0,ROW(A3)-'Demand background (hide)'!$EE$5,1,1),0)</f>
        <v>0</v>
      </c>
      <c r="DX6" s="5">
        <f t="shared" ca="1" si="11"/>
        <v>203</v>
      </c>
      <c r="EA6" s="318"/>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IF('Demand adjustments for Covid'!$F$9="Yes",IF(DR7=0,DQ7,((SUM(DR$4:DR7)-1)*$EE$8)+'Demand adjustments for Covid'!F$13),'Demand background (hide)'!DO7)</f>
        <v>200</v>
      </c>
      <c r="DT7" s="5">
        <f>IF('Demand adjustments for Covid'!$F$9="Yes",IF(OR(AND(DN7&gt;='Demand adjustments for Covid'!$F$12,DN7&lt;'Demand adjustments for Covid'!$F$17),DR7=1),DS7+3,DP7),'Demand background (hide)'!DP7)</f>
        <v>203</v>
      </c>
      <c r="DU7" s="5">
        <f ca="1">IF(DS7&lt;='Demand adjustments for Covid'!$F$17,DO7-DS7,0)</f>
        <v>550</v>
      </c>
      <c r="DV7" s="5">
        <f ca="1">IF(AND(ROW(A4)&gt;$EE$5,ROW(A4)&lt;=$EA$5),OFFSET('Demand adjustments for Covid'!$F$35,0,ROW(A4)-'Demand background (hide)'!$EE$5,1,1),0)</f>
        <v>0</v>
      </c>
      <c r="DW7" s="5">
        <f ca="1">IF(AND(ROW(A4)&gt;$EE$5,ROW(A4)&lt;=$EA$5),OFFSET('Demand adjustments for Covid'!$F$36,0,ROW(A4)-'Demand background (hide)'!$EE$5,1,1),0)</f>
        <v>0</v>
      </c>
      <c r="DX7" s="5">
        <f t="shared" ca="1" si="11"/>
        <v>203</v>
      </c>
      <c r="ED7" s="5" t="s">
        <v>1196</v>
      </c>
      <c r="EE7" s="5">
        <f ca="1">INDEX($DO$4:$DO$55,EE5)</f>
        <v>580</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IF('Demand adjustments for Covid'!$F$9="Yes",IF(DR8=0,DQ8,((SUM(DR$4:DR8)-1)*$EE$8)+'Demand adjustments for Covid'!F$13),'Demand background (hide)'!DO8)</f>
        <v>200</v>
      </c>
      <c r="DT8" s="5">
        <f>IF('Demand adjustments for Covid'!$F$9="Yes",IF(OR(AND(DN8&gt;='Demand adjustments for Covid'!$F$12,DN8&lt;'Demand adjustments for Covid'!$F$17),DR8=1),DS8+3,DP8),'Demand background (hide)'!DP8)</f>
        <v>203</v>
      </c>
      <c r="DU8" s="5">
        <f ca="1">IF(DS8&lt;='Demand adjustments for Covid'!$F$17,DO8-DS8,0)</f>
        <v>290</v>
      </c>
      <c r="DV8" s="5">
        <f ca="1">IF(AND(ROW(A5)&gt;$EE$5,ROW(A5)&lt;=$EA$5),OFFSET('Demand adjustments for Covid'!$F$35,0,ROW(A5)-'Demand background (hide)'!$EE$5,1,1),0)</f>
        <v>0</v>
      </c>
      <c r="DW8" s="5">
        <f ca="1">IF(AND(ROW(A5)&gt;$EE$5,ROW(A5)&lt;=$EA$5),OFFSET('Demand adjustments for Covid'!$F$36,0,ROW(A5)-'Demand background (hide)'!$EE$5,1,1),0)</f>
        <v>0</v>
      </c>
      <c r="DX8" s="5">
        <f t="shared" ca="1" si="11"/>
        <v>203</v>
      </c>
      <c r="ED8" s="5" t="s">
        <v>1197</v>
      </c>
      <c r="EE8" s="5">
        <f ca="1">IF('Demand adjustments for Covid'!F18&gt;0,(EE7-'Demand adjustments for Covid'!F13)/'Demand adjustments for Covid'!F18,0)</f>
        <v>19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IF('Demand adjustments for Covid'!$F$9="Yes",IF(DR9=0,DQ9,((SUM(DR$4:DR9)-1)*$EE$8)+'Demand adjustments for Covid'!F$13),'Demand background (hide)'!DO9)</f>
        <v>200</v>
      </c>
      <c r="DT9" s="5">
        <f>IF('Demand adjustments for Covid'!$F$9="Yes",IF(OR(AND(DN9&gt;='Demand adjustments for Covid'!$F$12,DN9&lt;'Demand adjustments for Covid'!$F$17),DR9=1),DS9+3,DP9),'Demand background (hide)'!DP9)</f>
        <v>203</v>
      </c>
      <c r="DU9" s="5">
        <f ca="1">IF(DS9&lt;='Demand adjustments for Covid'!$F$17,DO9-DS9,0)</f>
        <v>200</v>
      </c>
      <c r="DV9" s="5">
        <f ca="1">IF(AND(ROW(A6)&gt;$EE$5,ROW(A6)&lt;=$EA$5),OFFSET('Demand adjustments for Covid'!$F$35,0,ROW(A6)-'Demand background (hide)'!$EE$5,1,1),0)</f>
        <v>0</v>
      </c>
      <c r="DW9" s="5">
        <f ca="1">IF(AND(ROW(A6)&gt;$EE$5,ROW(A6)&lt;=$EA$5),OFFSET('Demand adjustments for Covid'!$F$36,0,ROW(A6)-'Demand background (hide)'!$EE$5,1,1),0)</f>
        <v>0</v>
      </c>
      <c r="DX9" s="5">
        <f t="shared" ca="1" si="11"/>
        <v>203</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200</v>
      </c>
      <c r="DT10" s="5">
        <f ca="1">IF('Demand adjustments for Covid'!$F$9="Yes",IF(OR(AND(DN10&gt;='Demand adjustments for Covid'!$F$12,DN10&lt;'Demand adjustments for Covid'!$F$17),DR10=1),DS10+3,DP10),'Demand background (hide)'!DP10)</f>
        <v>203</v>
      </c>
      <c r="DU10" s="5">
        <f ca="1">IF(DS10&lt;='Demand adjustments for Covid'!$F$17,DO10-DS10,0)</f>
        <v>390</v>
      </c>
      <c r="DV10" s="5">
        <f ca="1">IF(AND(ROW(A7)&gt;$EE$5,ROW(A7)&lt;=$EA$5),OFFSET('Demand adjustments for Covid'!$F$35,0,ROW(A7)-'Demand background (hide)'!$EE$5,1,1),0)</f>
        <v>0</v>
      </c>
      <c r="DW10" s="5">
        <f ca="1">IF(AND(ROW(A7)&gt;$EE$5,ROW(A7)&lt;=$EA$5),OFFSET('Demand adjustments for Covid'!$F$36,0,ROW(A7)-'Demand background (hide)'!$EE$5,1,1),0)</f>
        <v>0</v>
      </c>
      <c r="DX10" s="5">
        <f t="shared" ca="1" si="11"/>
        <v>203</v>
      </c>
      <c r="ED10" s="5" t="s">
        <v>1200</v>
      </c>
      <c r="EE10" s="5">
        <f ca="1">SUM(DU4:DU55)</f>
        <v>5430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219</v>
      </c>
      <c r="DT11" s="5">
        <f ca="1">IF('Demand adjustments for Covid'!$F$9="Yes",IF(OR(AND(DN11&gt;='Demand adjustments for Covid'!$F$12,DN11&lt;'Demand adjustments for Covid'!$F$17),DR11=1),DS11+3,DP11),'Demand background (hide)'!DP11)</f>
        <v>222</v>
      </c>
      <c r="DU11" s="5">
        <f ca="1">IF(DS11&lt;='Demand adjustments for Covid'!$F$17,DO11-DS11,0)</f>
        <v>231</v>
      </c>
      <c r="DV11" s="5">
        <f ca="1">IF(AND(ROW(A8)&gt;$EE$5,ROW(A8)&lt;=$EA$5),OFFSET('Demand adjustments for Covid'!$F$35,0,ROW(A8)-'Demand background (hide)'!$EE$5,1,1),0)</f>
        <v>0</v>
      </c>
      <c r="DW11" s="5">
        <f ca="1">IF(AND(ROW(A8)&gt;$EE$5,ROW(A8)&lt;=$EA$5),OFFSET('Demand adjustments for Covid'!$F$36,0,ROW(A8)-'Demand background (hide)'!$EE$5,1,1),0)</f>
        <v>0</v>
      </c>
      <c r="DX11" s="5">
        <f t="shared" ca="1" si="11"/>
        <v>222</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238</v>
      </c>
      <c r="DT12" s="5">
        <f ca="1">IF('Demand adjustments for Covid'!$F$9="Yes",IF(OR(AND(DN12&gt;='Demand adjustments for Covid'!$F$12,DN12&lt;'Demand adjustments for Covid'!$F$17),DR12=1),DS12+3,DP12),'Demand background (hide)'!DP12)</f>
        <v>241</v>
      </c>
      <c r="DU12" s="5">
        <f ca="1">IF(DS12&lt;='Demand adjustments for Covid'!$F$17,DO12-DS12,0)</f>
        <v>22</v>
      </c>
      <c r="DV12" s="5">
        <f ca="1">IF(AND(ROW(A9)&gt;$EE$5,ROW(A9)&lt;=$EA$5),OFFSET('Demand adjustments for Covid'!$F$35,0,ROW(A9)-'Demand background (hide)'!$EE$5,1,1),0)</f>
        <v>0</v>
      </c>
      <c r="DW12" s="5">
        <f ca="1">IF(AND(ROW(A9)&gt;$EE$5,ROW(A9)&lt;=$EA$5),OFFSET('Demand adjustments for Covid'!$F$36,0,ROW(A9)-'Demand background (hide)'!$EE$5,1,1),0)</f>
        <v>0</v>
      </c>
      <c r="DX12" s="5">
        <f t="shared" ca="1" si="11"/>
        <v>241</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257</v>
      </c>
      <c r="DT13" s="5">
        <f ca="1">IF('Demand adjustments for Covid'!$F$9="Yes",IF(OR(AND(DN13&gt;='Demand adjustments for Covid'!$F$12,DN13&lt;'Demand adjustments for Covid'!$F$17),DR13=1),DS13+3,DP13),'Demand background (hide)'!DP13)</f>
        <v>260</v>
      </c>
      <c r="DU13" s="5">
        <f ca="1">IF(DS13&lt;='Demand adjustments for Covid'!$F$17,DO13-DS13,0)</f>
        <v>343</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260</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276</v>
      </c>
      <c r="DT14" s="5">
        <f ca="1">IF('Demand adjustments for Covid'!$F$9="Yes",IF(OR(AND(DN14&gt;='Demand adjustments for Covid'!$F$12,DN14&lt;'Demand adjustments for Covid'!$F$17),DR14=1),DS14+3,DP14),'Demand background (hide)'!DP14)</f>
        <v>279</v>
      </c>
      <c r="DU14" s="5">
        <f ca="1">IF(DS14&lt;='Demand adjustments for Covid'!$F$17,DO14-DS14,0)</f>
        <v>404</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279</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295</v>
      </c>
      <c r="DT15" s="5">
        <f ca="1">IF('Demand adjustments for Covid'!$F$9="Yes",IF(OR(AND(DN15&gt;='Demand adjustments for Covid'!$F$12,DN15&lt;'Demand adjustments for Covid'!$F$17),DR15=1),DS15+3,DP15),'Demand background (hide)'!DP15)</f>
        <v>298</v>
      </c>
      <c r="DU15" s="5">
        <f ca="1">IF(DS15&lt;='Demand adjustments for Covid'!$F$17,DO15-DS15,0)</f>
        <v>55</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298</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314</v>
      </c>
      <c r="DT16" s="5">
        <f ca="1">IF('Demand adjustments for Covid'!$F$9="Yes",IF(OR(AND(DN16&gt;='Demand adjustments for Covid'!$F$12,DN16&lt;'Demand adjustments for Covid'!$F$17),DR16=1),DS16+3,DP16),'Demand background (hide)'!DP16)</f>
        <v>317</v>
      </c>
      <c r="DU16" s="5">
        <f ca="1">IF(DS16&lt;='Demand adjustments for Covid'!$F$17,DO16-DS16,0)</f>
        <v>86</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317</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333</v>
      </c>
      <c r="DT17" s="5">
        <f ca="1">IF('Demand adjustments for Covid'!$F$9="Yes",IF(OR(AND(DN17&gt;='Demand adjustments for Covid'!$F$12,DN17&lt;'Demand adjustments for Covid'!$F$17),DR17=1),DS17+3,DP17),'Demand background (hide)'!DP17)</f>
        <v>336</v>
      </c>
      <c r="DU17" s="5">
        <f ca="1">IF(DS17&lt;='Demand adjustments for Covid'!$F$17,DO17-DS17,0)</f>
        <v>337</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336</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352</v>
      </c>
      <c r="DT18" s="5">
        <f ca="1">IF('Demand adjustments for Covid'!$F$9="Yes",IF(OR(AND(DN18&gt;='Demand adjustments for Covid'!$F$12,DN18&lt;'Demand adjustments for Covid'!$F$17),DR18=1),DS18+3,DP18),'Demand background (hide)'!DP18)</f>
        <v>355</v>
      </c>
      <c r="DU18" s="5">
        <f ca="1">IF(DS18&lt;='Demand adjustments for Covid'!$F$17,DO18-DS18,0)</f>
        <v>178</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355</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371</v>
      </c>
      <c r="DT19" s="5">
        <f ca="1">IF('Demand adjustments for Covid'!$F$9="Yes",IF(OR(AND(DN19&gt;='Demand adjustments for Covid'!$F$12,DN19&lt;'Demand adjustments for Covid'!$F$17),DR19=1),DS19+3,DP19),'Demand background (hide)'!DP19)</f>
        <v>374</v>
      </c>
      <c r="DU19" s="5">
        <f ca="1">IF(DS19&lt;='Demand adjustments for Covid'!$F$17,DO19-DS19,0)</f>
        <v>139</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374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390</v>
      </c>
      <c r="DT20" s="5">
        <f ca="1">IF('Demand adjustments for Covid'!$F$9="Yes",IF(OR(AND(DN20&gt;='Demand adjustments for Covid'!$F$12,DN20&lt;'Demand adjustments for Covid'!$F$17),DR20=1),DS20+3,DP20),'Demand background (hide)'!DP20)</f>
        <v>393</v>
      </c>
      <c r="DU20" s="5">
        <f ca="1">IF(DS20&lt;='Demand adjustments for Covid'!$F$17,DO20-DS20,0)</f>
        <v>210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393</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409</v>
      </c>
      <c r="DT21" s="5">
        <f ca="1">IF('Demand adjustments for Covid'!$F$9="Yes",IF(OR(AND(DN21&gt;='Demand adjustments for Covid'!$F$12,DN21&lt;'Demand adjustments for Covid'!$F$17),DR21=1),DS21+3,DP21),'Demand background (hide)'!DP21)</f>
        <v>412</v>
      </c>
      <c r="DU21" s="5">
        <f ca="1">IF(DS21&lt;='Demand adjustments for Covid'!$F$17,DO21-DS21,0)</f>
        <v>111</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412</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428</v>
      </c>
      <c r="DT22" s="5">
        <f ca="1">IF('Demand adjustments for Covid'!$F$9="Yes",IF(OR(AND(DN22&gt;='Demand adjustments for Covid'!$F$12,DN22&lt;'Demand adjustments for Covid'!$F$17),DR22=1),DS22+3,DP22),'Demand background (hide)'!DP22)</f>
        <v>431</v>
      </c>
      <c r="DU22" s="5">
        <f ca="1">IF(DS22&lt;='Demand adjustments for Covid'!$F$17,DO22-DS22,0)</f>
        <v>172</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431</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447</v>
      </c>
      <c r="DT23" s="5">
        <f ca="1">IF('Demand adjustments for Covid'!$F$9="Yes",IF(OR(AND(DN23&gt;='Demand adjustments for Covid'!$F$12,DN23&lt;'Demand adjustments for Covid'!$F$17),DR23=1),DS23+3,DP23),'Demand background (hide)'!DP23)</f>
        <v>450</v>
      </c>
      <c r="DU23" s="5">
        <f ca="1">IF(DS23&lt;='Demand adjustments for Covid'!$F$17,DO23-DS23,0)</f>
        <v>263</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466</v>
      </c>
      <c r="DT24" s="5">
        <f ca="1">IF('Demand adjustments for Covid'!$F$9="Yes",IF(OR(AND(DN24&gt;='Demand adjustments for Covid'!$F$12,DN24&lt;'Demand adjustments for Covid'!$F$17),DR24=1),DS24+3,DP24),'Demand background (hide)'!DP24)</f>
        <v>469</v>
      </c>
      <c r="DU24" s="5">
        <f ca="1">IF(DS24&lt;='Demand adjustments for Covid'!$F$17,DO24-DS24,0)</f>
        <v>204</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469</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485</v>
      </c>
      <c r="DT25" s="5">
        <f ca="1">IF('Demand adjustments for Covid'!$F$9="Yes",IF(OR(AND(DN25&gt;='Demand adjustments for Covid'!$F$12,DN25&lt;'Demand adjustments for Covid'!$F$17),DR25=1),DS25+3,DP25),'Demand background (hide)'!DP25)</f>
        <v>488</v>
      </c>
      <c r="DU25" s="5">
        <f ca="1">IF(DS25&lt;='Demand adjustments for Covid'!$F$17,DO25-DS25,0)</f>
        <v>115</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488</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504</v>
      </c>
      <c r="DT26" s="5">
        <f ca="1">IF('Demand adjustments for Covid'!$F$9="Yes",IF(OR(AND(DN26&gt;='Demand adjustments for Covid'!$F$12,DN26&lt;'Demand adjustments for Covid'!$F$17),DR26=1),DS26+3,DP26),'Demand background (hide)'!DP26)</f>
        <v>507</v>
      </c>
      <c r="DU26" s="5">
        <f ca="1">IF(DS26&lt;='Demand adjustments for Covid'!$F$17,DO26-DS26,0)</f>
        <v>156</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507</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523</v>
      </c>
      <c r="DT27" s="5">
        <f ca="1">IF('Demand adjustments for Covid'!$F$9="Yes",IF(OR(AND(DN27&gt;='Demand adjustments for Covid'!$F$12,DN27&lt;'Demand adjustments for Covid'!$F$17),DR27=1),DS27+3,DP27),'Demand background (hide)'!DP27)</f>
        <v>526</v>
      </c>
      <c r="DU27" s="5">
        <f ca="1">IF(DS27&lt;='Demand adjustments for Covid'!$F$17,DO27-DS27,0)</f>
        <v>-103</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526</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542</v>
      </c>
      <c r="DT28" s="5">
        <f ca="1">IF('Demand adjustments for Covid'!$F$9="Yes",IF(OR(AND(DN28&gt;='Demand adjustments for Covid'!$F$12,DN28&lt;'Demand adjustments for Covid'!$F$17),DR28=1),DS28+3,DP28),'Demand background (hide)'!DP28)</f>
        <v>545</v>
      </c>
      <c r="DU28" s="5">
        <f ca="1">IF(DS28&lt;='Demand adjustments for Covid'!$F$17,DO28-DS28,0)</f>
        <v>188</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545</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561</v>
      </c>
      <c r="DT29" s="5">
        <f ca="1">IF('Demand adjustments for Covid'!$F$9="Yes",IF(OR(AND(DN29&gt;='Demand adjustments for Covid'!$F$12,DN29&lt;'Demand adjustments for Covid'!$F$17),DR29=1),DS29+3,DP29),'Demand background (hide)'!DP29)</f>
        <v>564</v>
      </c>
      <c r="DU29" s="5">
        <f ca="1">IF(DS29&lt;='Demand adjustments for Covid'!$F$17,DO29-DS29,0)</f>
        <v>109</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564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583</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583</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B36" sqref="B36"/>
    </sheetView>
  </sheetViews>
  <sheetFormatPr defaultColWidth="8.796875" defaultRowHeight="13.8" x14ac:dyDescent="0.25"/>
  <cols>
    <col min="1" max="3" width="10.3984375" style="351" customWidth="1"/>
    <col min="4" max="4" width="17.8984375" style="351" customWidth="1"/>
    <col min="5" max="5" width="13.8984375" style="351" customWidth="1"/>
    <col min="6" max="6" width="9.8984375" style="351" bestFit="1" customWidth="1"/>
    <col min="7" max="16384" width="8.796875" style="351"/>
  </cols>
  <sheetData>
    <row r="2" spans="1:18" x14ac:dyDescent="0.25">
      <c r="A2" s="350" t="s">
        <v>1179</v>
      </c>
      <c r="B2" s="350"/>
      <c r="C2" s="350"/>
      <c r="D2" s="350"/>
      <c r="E2" s="350"/>
      <c r="F2" s="350"/>
      <c r="G2" s="350"/>
      <c r="H2" s="350"/>
      <c r="I2" s="350"/>
      <c r="J2" s="350"/>
      <c r="K2" s="350"/>
      <c r="L2" s="350"/>
      <c r="M2" s="350"/>
      <c r="N2" s="350"/>
      <c r="O2" s="350"/>
      <c r="P2" s="350"/>
      <c r="Q2" s="350"/>
      <c r="R2" s="350"/>
    </row>
    <row r="3" spans="1:18" x14ac:dyDescent="0.25">
      <c r="A3" s="352" t="s">
        <v>1180</v>
      </c>
      <c r="B3" s="352"/>
      <c r="C3" s="352"/>
      <c r="D3" s="352"/>
      <c r="E3" s="352"/>
      <c r="F3" s="352"/>
      <c r="G3" s="352"/>
      <c r="H3" s="352"/>
      <c r="I3" s="352"/>
      <c r="J3" s="352"/>
      <c r="K3" s="352"/>
      <c r="L3" s="352"/>
      <c r="M3" s="352"/>
      <c r="N3" s="352"/>
      <c r="O3" s="352"/>
      <c r="P3" s="352"/>
      <c r="Q3" s="352"/>
      <c r="R3" s="352"/>
    </row>
    <row r="5" spans="1:18" x14ac:dyDescent="0.25">
      <c r="A5" s="351" t="s">
        <v>1210</v>
      </c>
    </row>
    <row r="6" spans="1:18" x14ac:dyDescent="0.25">
      <c r="A6" s="351" t="s">
        <v>1188</v>
      </c>
    </row>
    <row r="7" spans="1:18" x14ac:dyDescent="0.25">
      <c r="A7" s="351" t="s">
        <v>1189</v>
      </c>
    </row>
    <row r="9" spans="1:18" x14ac:dyDescent="0.25">
      <c r="A9" s="284" t="s">
        <v>1181</v>
      </c>
      <c r="F9" s="338" t="s">
        <v>20</v>
      </c>
    </row>
    <row r="10" spans="1:18" x14ac:dyDescent="0.25">
      <c r="A10" s="353" t="str">
        <f>IF(AND(F9="Yes",Demand!C6="",LEFT(Demand!C8,1)="M"),"You must enter a start date on the 'Demand' sheet, otherwise the model will show errors!","")</f>
        <v/>
      </c>
    </row>
    <row r="11" spans="1:18" x14ac:dyDescent="0.25">
      <c r="A11" s="284" t="s">
        <v>1186</v>
      </c>
    </row>
    <row r="12" spans="1:18" x14ac:dyDescent="0.25">
      <c r="A12" s="351" t="s">
        <v>1183</v>
      </c>
      <c r="F12" s="167">
        <v>43969</v>
      </c>
    </row>
    <row r="13" spans="1:18" x14ac:dyDescent="0.25">
      <c r="A13" s="351" t="str">
        <f>"Current (restricted) level of demand ("&amp;Setup!$I$17&amp;"):"</f>
        <v>Current (restricted) level of demand (Minutes):</v>
      </c>
      <c r="D13" s="219"/>
      <c r="F13" s="338">
        <v>200</v>
      </c>
    </row>
    <row r="14" spans="1:18" x14ac:dyDescent="0.25">
      <c r="D14" s="219"/>
      <c r="F14" s="219"/>
    </row>
    <row r="16" spans="1:18" x14ac:dyDescent="0.25">
      <c r="A16" s="284" t="s">
        <v>1187</v>
      </c>
    </row>
    <row r="17" spans="1:6" x14ac:dyDescent="0.25">
      <c r="A17" s="351" t="s">
        <v>1185</v>
      </c>
      <c r="F17" s="167">
        <v>44011</v>
      </c>
    </row>
    <row r="18" spans="1:6" x14ac:dyDescent="0.25">
      <c r="A18" s="351" t="s">
        <v>1238</v>
      </c>
      <c r="F18" s="338">
        <v>20</v>
      </c>
    </row>
    <row r="20" spans="1:6" x14ac:dyDescent="0.25">
      <c r="A20" s="351" t="s">
        <v>1182</v>
      </c>
      <c r="F20" s="338" t="s">
        <v>22</v>
      </c>
    </row>
    <row r="23" spans="1:6" x14ac:dyDescent="0.25">
      <c r="A23" s="284" t="s">
        <v>1212</v>
      </c>
    </row>
    <row r="24" spans="1:6" x14ac:dyDescent="0.25">
      <c r="A24" s="351" t="s">
        <v>1213</v>
      </c>
    </row>
    <row r="26" spans="1:6" x14ac:dyDescent="0.25">
      <c r="A26" s="351" t="s">
        <v>1214</v>
      </c>
    </row>
    <row r="27" spans="1:6" x14ac:dyDescent="0.25">
      <c r="A27" s="351" t="s">
        <v>1215</v>
      </c>
    </row>
    <row r="28" spans="1:6" x14ac:dyDescent="0.25">
      <c r="A28" s="354" t="s">
        <v>1220</v>
      </c>
    </row>
    <row r="31" spans="1:6" x14ac:dyDescent="0.25">
      <c r="A31" s="284" t="s">
        <v>1216</v>
      </c>
    </row>
    <row r="33" spans="1:18" x14ac:dyDescent="0.25">
      <c r="D33" s="386" t="str">
        <f>"Number of patients ("&amp;Setup!$I$17&amp;")"</f>
        <v>Number of patients (Minutes)</v>
      </c>
      <c r="E33" s="385" t="s">
        <v>1219</v>
      </c>
      <c r="F33" s="386" t="str">
        <f>Setup!$I$17&amp;" remaining"</f>
        <v>Minutes remaining</v>
      </c>
      <c r="G33" s="355" t="str">
        <f>"Backlog / unseen patients ("&amp;Setup!$I$17&amp;") brought in post-transition, by week"</f>
        <v>Backlog / unseen patients (Minutes) brought in post-transition, by week</v>
      </c>
      <c r="H33" s="356"/>
      <c r="I33" s="356"/>
      <c r="J33" s="356"/>
      <c r="K33" s="356"/>
      <c r="L33" s="356"/>
      <c r="M33" s="356"/>
      <c r="N33" s="356"/>
      <c r="O33" s="356"/>
      <c r="P33" s="356"/>
      <c r="Q33" s="356"/>
      <c r="R33" s="357"/>
    </row>
    <row r="34" spans="1:18" x14ac:dyDescent="0.25">
      <c r="D34" s="386"/>
      <c r="E34" s="385"/>
      <c r="F34" s="386"/>
      <c r="G34" s="358">
        <v>1</v>
      </c>
      <c r="H34" s="358">
        <v>2</v>
      </c>
      <c r="I34" s="358">
        <v>3</v>
      </c>
      <c r="J34" s="358">
        <v>4</v>
      </c>
      <c r="K34" s="358">
        <v>5</v>
      </c>
      <c r="L34" s="358">
        <v>6</v>
      </c>
      <c r="M34" s="358">
        <v>7</v>
      </c>
      <c r="N34" s="358">
        <v>8</v>
      </c>
      <c r="O34" s="358">
        <v>9</v>
      </c>
      <c r="P34" s="358">
        <v>10</v>
      </c>
      <c r="Q34" s="358">
        <v>11</v>
      </c>
      <c r="R34" s="358">
        <v>12</v>
      </c>
    </row>
    <row r="35" spans="1:18" x14ac:dyDescent="0.25">
      <c r="A35" s="351" t="s">
        <v>1217</v>
      </c>
      <c r="D35" s="361">
        <f ca="1">SUM(OFFSET('Parameters calculator (hide)'!$C$68,0,0,Num_Modalities,1))</f>
        <v>2100</v>
      </c>
      <c r="E35" s="339">
        <v>0.04</v>
      </c>
      <c r="F35" s="359">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x14ac:dyDescent="0.25">
      <c r="A36" s="351" t="s">
        <v>1218</v>
      </c>
      <c r="D36" s="362">
        <f ca="1">'Demand background (hide)'!EA3</f>
        <v>5430</v>
      </c>
      <c r="E36" s="339">
        <v>0.05</v>
      </c>
      <c r="F36" s="360">
        <f ca="1">ROUNDUP(D36*(1-E36),0)-SUM(G36:N36)</f>
        <v>2759</v>
      </c>
      <c r="G36" s="338">
        <v>300</v>
      </c>
      <c r="H36" s="338">
        <v>300</v>
      </c>
      <c r="I36" s="338">
        <v>300</v>
      </c>
      <c r="J36" s="338">
        <v>300</v>
      </c>
      <c r="K36" s="338">
        <v>300</v>
      </c>
      <c r="L36" s="338">
        <v>300</v>
      </c>
      <c r="M36" s="338">
        <v>300</v>
      </c>
      <c r="N36" s="338">
        <v>300</v>
      </c>
      <c r="O36" s="338">
        <v>300</v>
      </c>
      <c r="P36" s="338">
        <v>300</v>
      </c>
      <c r="Q36" s="338"/>
      <c r="R36" s="338"/>
    </row>
    <row r="39" spans="1:18" x14ac:dyDescent="0.25">
      <c r="A39" s="351" t="s">
        <v>1227</v>
      </c>
    </row>
  </sheetData>
  <sheetProtection algorithmName="SHA-512" hashValue="786+NCnZVQ1bQnv95umVqaT/v/yDSxjpydc2VdhbSCB4za5dW59EUlaCB5QS9apmfy+7mI4EgayuT8MHdX5MHA==" saltValue="kC5GI9JrIYniKzB+FfiNyA==" spinCount="100000" sheet="1" objects="1" scenarios="1"/>
  <mergeCells count="3">
    <mergeCell ref="E33:E34"/>
    <mergeCell ref="D33:D34"/>
    <mergeCell ref="F33:F34"/>
  </mergeCells>
  <conditionalFormatting sqref="F35:F36">
    <cfRule type="expression" dxfId="44" priority="2">
      <formula>IF($F35&lt;0,1,0)</formula>
    </cfRule>
  </conditionalFormatting>
  <conditionalFormatting sqref="A11:R39">
    <cfRule type="expression" dxfId="43"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1" sqref="C11"/>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7" t="s">
        <v>186</v>
      </c>
      <c r="B7" s="372"/>
      <c r="C7" s="372"/>
    </row>
    <row r="8" spans="1:3" ht="14.25" customHeight="1" x14ac:dyDescent="0.25">
      <c r="A8" s="327" t="s">
        <v>187</v>
      </c>
      <c r="B8" s="372"/>
      <c r="C8" s="372" t="str">
        <f ca="1">IF('SPC background (hide)'!H7&lt;&gt;"",'SPC background (hide)'!H7&amp;" weeks","")</f>
        <v/>
      </c>
    </row>
    <row r="9" spans="1:3" ht="14.25" customHeight="1" x14ac:dyDescent="0.25">
      <c r="A9" s="327"/>
      <c r="B9" s="372"/>
      <c r="C9" s="372"/>
    </row>
    <row r="10" spans="1:3" ht="14.25" customHeight="1" x14ac:dyDescent="0.25">
      <c r="A10" s="327" t="s">
        <v>188</v>
      </c>
      <c r="B10" s="372"/>
      <c r="C10" s="372"/>
    </row>
    <row r="11" spans="1:3" ht="14.25" customHeight="1" x14ac:dyDescent="0.25">
      <c r="A11" s="327" t="s">
        <v>189</v>
      </c>
      <c r="B11" s="372"/>
      <c r="C11" s="372" t="str">
        <f ca="1">IF('SPC background (hide)'!H9&lt;&gt;"",'SPC background (hide)'!H9&amp;" weeks","")</f>
        <v/>
      </c>
    </row>
    <row r="12" spans="1:3" ht="14.25" customHeight="1" x14ac:dyDescent="0.25">
      <c r="A12" s="327"/>
      <c r="B12" s="372"/>
      <c r="C12" s="372"/>
    </row>
    <row r="13" spans="1:3" ht="14.25" customHeight="1" x14ac:dyDescent="0.25">
      <c r="A13" s="327" t="s">
        <v>190</v>
      </c>
      <c r="B13" s="372"/>
      <c r="C13" s="372"/>
    </row>
    <row r="14" spans="1:3" ht="14.25" customHeight="1" x14ac:dyDescent="0.25">
      <c r="A14" s="327" t="s">
        <v>191</v>
      </c>
      <c r="B14" s="372"/>
      <c r="C14" s="372"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Am5uIEawAgcu/umgQhmJIr2dEKOKtcJbk5qVL4h40No6LQEeWngwcRSdUQA9N8tFV5qT8ffxAm0nQCYbdvBxYg==" saltValue="VfwhVpi16HFIHHO3ohVR9g==" spinCount="100000" sheet="1" objects="1" scenarios="1"/>
  <conditionalFormatting sqref="C19">
    <cfRule type="expression" dxfId="4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87" t="s">
        <v>24</v>
      </c>
      <c r="D6" s="388"/>
    </row>
    <row r="8" spans="1:20" x14ac:dyDescent="0.25">
      <c r="B8" t="s">
        <v>218</v>
      </c>
      <c r="C8" s="210"/>
    </row>
    <row r="10" spans="1:20" x14ac:dyDescent="0.25">
      <c r="B10" s="384" t="s">
        <v>128</v>
      </c>
      <c r="C10" s="384" t="s">
        <v>56</v>
      </c>
      <c r="D10" s="384"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383" t="s">
        <v>222</v>
      </c>
      <c r="Q10" s="383" t="str">
        <f>"Total "&amp;"("&amp;Setup!$I$17&amp;")"</f>
        <v>Total (Minutes)</v>
      </c>
      <c r="R10" s="383" t="s">
        <v>111</v>
      </c>
    </row>
    <row r="11" spans="1:20" x14ac:dyDescent="0.25">
      <c r="B11" s="384"/>
      <c r="C11" s="384"/>
      <c r="D11" s="384"/>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383"/>
      <c r="Q11" s="383"/>
      <c r="R11" s="383"/>
    </row>
    <row r="12" spans="1:20" x14ac:dyDescent="0.25">
      <c r="B12" s="384"/>
      <c r="C12" s="384"/>
      <c r="D12" s="384"/>
      <c r="E12" s="6"/>
      <c r="F12" s="6"/>
      <c r="G12" s="6"/>
      <c r="H12" s="6"/>
      <c r="I12" s="6"/>
      <c r="J12" s="6"/>
      <c r="K12" s="6"/>
      <c r="L12" s="6"/>
      <c r="M12" s="6"/>
      <c r="N12" s="6"/>
      <c r="O12" s="6"/>
      <c r="P12" s="383"/>
      <c r="Q12" s="383"/>
      <c r="R12" s="383"/>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C0tSFUz+xaIzTP95hHHxz8Tbl/F4kz+XFMdXf9k5iLNzn8IaHe5QuXSJa0Mh6f5sLhculNroWcWJui/Wfm3WWg==" saltValue="TzdptyfrI/Rx5OCt2T90Kg==" spinCount="100000" sheet="1" objects="1" scenarios="1"/>
  <mergeCells count="7">
    <mergeCell ref="C6:D6"/>
    <mergeCell ref="R10:R12"/>
    <mergeCell ref="B10:B12"/>
    <mergeCell ref="C10:C12"/>
    <mergeCell ref="D10:D12"/>
    <mergeCell ref="P10:P12"/>
    <mergeCell ref="Q10:Q12"/>
  </mergeCells>
  <conditionalFormatting sqref="B13:R64">
    <cfRule type="expression" dxfId="4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tabSelected="1" topLeftCell="C1" zoomScaleNormal="100" workbookViewId="0">
      <selection activeCell="T28" sqref="T28"/>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459">
        <f>'Demand adjustments for Covid'!F12</f>
        <v>43969</v>
      </c>
      <c r="D3" s="72"/>
      <c r="F3" s="72"/>
      <c r="G3" s="72"/>
      <c r="H3" s="72"/>
      <c r="I3" s="72"/>
      <c r="J3" s="72"/>
      <c r="K3" s="72"/>
      <c r="L3" s="72"/>
      <c r="M3" s="72"/>
      <c r="N3" s="72"/>
      <c r="O3" s="72"/>
      <c r="P3" s="72"/>
      <c r="Q3" s="72"/>
      <c r="R3" s="72"/>
      <c r="S3" s="72"/>
      <c r="T3" s="72"/>
      <c r="U3" s="72"/>
    </row>
    <row r="4" spans="1:23" x14ac:dyDescent="0.25">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19</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389" t="s">
        <v>440</v>
      </c>
      <c r="C13" s="389"/>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0"/>
      <c r="N14" s="119" t="s">
        <v>436</v>
      </c>
      <c r="O14" s="72"/>
      <c r="P14" s="72"/>
      <c r="Q14" s="72"/>
      <c r="R14" s="72"/>
      <c r="S14" s="72"/>
      <c r="T14" s="72"/>
      <c r="U14" s="72"/>
    </row>
    <row r="15" spans="1:23" x14ac:dyDescent="0.25">
      <c r="A15" s="226"/>
      <c r="B15" s="72"/>
      <c r="C15" s="72"/>
      <c r="D15" s="72"/>
      <c r="E15" s="72"/>
      <c r="F15" s="72"/>
      <c r="G15" s="71"/>
      <c r="H15" s="225">
        <f>SUM(H17:H116)</f>
        <v>780.87579867285854</v>
      </c>
      <c r="I15" s="225">
        <f>H15/52</f>
        <v>15.016842282170357</v>
      </c>
      <c r="J15" s="67"/>
      <c r="K15" s="67"/>
      <c r="L15" s="67"/>
      <c r="M15" s="370"/>
      <c r="N15" s="72"/>
      <c r="O15" s="72"/>
      <c r="P15" s="72"/>
      <c r="Q15" s="72"/>
      <c r="R15" s="119" t="s">
        <v>255</v>
      </c>
      <c r="S15" s="119"/>
      <c r="T15" s="224">
        <f>SUM(T17:T116)</f>
        <v>66.208393988477241</v>
      </c>
      <c r="U15" s="224">
        <f>SUM(U17:U116)</f>
        <v>1.2732383459322545</v>
      </c>
      <c r="W15" s="72"/>
    </row>
    <row r="16" spans="1:23" ht="44.25" customHeight="1" x14ac:dyDescent="0.25">
      <c r="A16" s="293">
        <f>MAX(A17:A116)</f>
        <v>5</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1248</v>
      </c>
      <c r="M16" s="294">
        <f>MAX(M17:M116)</f>
        <v>2</v>
      </c>
      <c r="N16" s="296" t="s">
        <v>512</v>
      </c>
      <c r="O16" s="296" t="s">
        <v>513</v>
      </c>
      <c r="P16" s="296" t="s">
        <v>514</v>
      </c>
      <c r="Q16" s="296" t="s">
        <v>253</v>
      </c>
      <c r="R16" s="296" t="str">
        <f>C11&amp;" Per Clinic"</f>
        <v>Patients Per Clinic</v>
      </c>
      <c r="S16" s="296" t="s">
        <v>441</v>
      </c>
      <c r="T16" s="296" t="str">
        <f>"Total 
("&amp;C11&amp;")"</f>
        <v>Total 
(Patients)</v>
      </c>
      <c r="U16" s="296" t="s">
        <v>254</v>
      </c>
      <c r="V16" s="313" t="s">
        <v>1248</v>
      </c>
      <c r="W16" s="72"/>
    </row>
    <row r="17" spans="1:23" x14ac:dyDescent="0.25">
      <c r="A17" s="293">
        <f>IF(B17&lt;&gt;"",ROW(A1),0)</f>
        <v>1</v>
      </c>
      <c r="B17" s="163" t="s">
        <v>1258</v>
      </c>
      <c r="C17" s="163" t="s">
        <v>1259</v>
      </c>
      <c r="D17" s="163"/>
      <c r="E17" s="175">
        <v>30</v>
      </c>
      <c r="F17" s="175">
        <v>7.022102392717283</v>
      </c>
      <c r="G17" s="130"/>
      <c r="H17" s="222">
        <f>IF(ROW(A1)&lt;=$A$16,F17*E17,"")</f>
        <v>210.66307178151848</v>
      </c>
      <c r="I17" s="300">
        <f>IFERROR(H17/52,"")</f>
        <v>4.0512129188753558</v>
      </c>
      <c r="J17" s="67"/>
      <c r="K17" s="67"/>
      <c r="L17" s="363" t="s">
        <v>1243</v>
      </c>
      <c r="M17" s="294">
        <f>IF(N17&lt;&gt;"",ROW(A1),0)</f>
        <v>1</v>
      </c>
      <c r="N17" s="176" t="s">
        <v>1292</v>
      </c>
      <c r="O17" s="176"/>
      <c r="P17" s="176"/>
      <c r="Q17" s="177">
        <v>10</v>
      </c>
      <c r="R17" s="177">
        <v>3.0094724540216928</v>
      </c>
      <c r="S17" s="131"/>
      <c r="T17" s="223">
        <f>IF(ROW(A1)&lt;=$M$16,R17*Q17,"")</f>
        <v>30.09472454021693</v>
      </c>
      <c r="U17" s="301">
        <f>IFERROR(T17/52,"")</f>
        <v>0.57874470269647937</v>
      </c>
      <c r="V17" s="364" t="s">
        <v>1243</v>
      </c>
      <c r="W17" s="72"/>
    </row>
    <row r="18" spans="1:23" x14ac:dyDescent="0.25">
      <c r="A18" s="293">
        <f t="shared" ref="A18:A81" si="0">IF(B18&lt;&gt;"",ROW(A2),0)</f>
        <v>2</v>
      </c>
      <c r="B18" s="163" t="s">
        <v>1260</v>
      </c>
      <c r="C18" s="163" t="s">
        <v>1259</v>
      </c>
      <c r="D18" s="163"/>
      <c r="E18" s="175">
        <v>30</v>
      </c>
      <c r="F18" s="175">
        <v>7.022102392717283</v>
      </c>
      <c r="G18" s="130"/>
      <c r="H18" s="222">
        <f t="shared" ref="H18:H81" si="1">IF(ROW(A2)&lt;=$A$16,F18*E18,"")</f>
        <v>210.66307178151848</v>
      </c>
      <c r="I18" s="300">
        <f t="shared" ref="I18:I81" si="2">IFERROR(H18/52,"")</f>
        <v>4.0512129188753558</v>
      </c>
      <c r="J18" s="67"/>
      <c r="K18" s="67"/>
      <c r="L18" s="363" t="s">
        <v>1243</v>
      </c>
      <c r="M18" s="294">
        <f t="shared" ref="M18:M81" si="3">IF(N18&lt;&gt;"",ROW(A2),0)</f>
        <v>2</v>
      </c>
      <c r="N18" s="176" t="s">
        <v>1266</v>
      </c>
      <c r="O18" s="163"/>
      <c r="P18" s="163"/>
      <c r="Q18" s="175">
        <v>12</v>
      </c>
      <c r="R18" s="175">
        <v>3.0094724540216928</v>
      </c>
      <c r="S18" s="130"/>
      <c r="T18" s="223">
        <f t="shared" ref="T18:T81" si="4">IF(ROW(A2)&lt;=$M$16,R18*Q18,"")</f>
        <v>36.11366944826031</v>
      </c>
      <c r="U18" s="300">
        <f t="shared" ref="U18:U81" si="5">IFERROR(T18/52,"")</f>
        <v>0.69449364323577523</v>
      </c>
      <c r="V18" s="364" t="s">
        <v>1243</v>
      </c>
      <c r="W18" s="72"/>
    </row>
    <row r="19" spans="1:23" x14ac:dyDescent="0.25">
      <c r="A19" s="293">
        <f t="shared" si="0"/>
        <v>3</v>
      </c>
      <c r="B19" s="163" t="s">
        <v>1261</v>
      </c>
      <c r="C19" s="163" t="s">
        <v>1262</v>
      </c>
      <c r="D19" s="163"/>
      <c r="E19" s="175">
        <v>21</v>
      </c>
      <c r="F19" s="175">
        <v>4.0126299386955901</v>
      </c>
      <c r="G19" s="130"/>
      <c r="H19" s="222">
        <f t="shared" si="1"/>
        <v>84.265228712607396</v>
      </c>
      <c r="I19" s="300">
        <f t="shared" si="2"/>
        <v>1.6204851675501422</v>
      </c>
      <c r="J19" s="67"/>
      <c r="K19" s="67"/>
      <c r="L19" s="363" t="s">
        <v>1243</v>
      </c>
      <c r="M19" s="294">
        <f t="shared" si="3"/>
        <v>0</v>
      </c>
      <c r="N19" s="176"/>
      <c r="O19" s="163"/>
      <c r="P19" s="163"/>
      <c r="Q19" s="175"/>
      <c r="R19" s="175"/>
      <c r="S19" s="130"/>
      <c r="T19" s="223" t="str">
        <f t="shared" si="4"/>
        <v/>
      </c>
      <c r="U19" s="222" t="str">
        <f t="shared" si="5"/>
        <v/>
      </c>
      <c r="V19" s="364" t="s">
        <v>1243</v>
      </c>
      <c r="W19" s="72"/>
    </row>
    <row r="20" spans="1:23" x14ac:dyDescent="0.25">
      <c r="A20" s="293">
        <f t="shared" si="0"/>
        <v>4</v>
      </c>
      <c r="B20" s="163" t="s">
        <v>1263</v>
      </c>
      <c r="C20" s="163" t="s">
        <v>1264</v>
      </c>
      <c r="D20" s="163"/>
      <c r="E20" s="175">
        <v>12</v>
      </c>
      <c r="F20" s="175">
        <v>4.0126299386955901</v>
      </c>
      <c r="G20" s="130"/>
      <c r="H20" s="222">
        <f t="shared" si="1"/>
        <v>48.151559264347085</v>
      </c>
      <c r="I20" s="300">
        <f t="shared" si="2"/>
        <v>0.92599152431436704</v>
      </c>
      <c r="J20" s="67"/>
      <c r="K20" s="67"/>
      <c r="L20" s="363" t="s">
        <v>1243</v>
      </c>
      <c r="M20" s="294">
        <f t="shared" si="3"/>
        <v>0</v>
      </c>
      <c r="N20" s="176"/>
      <c r="O20" s="163"/>
      <c r="P20" s="163"/>
      <c r="Q20" s="175"/>
      <c r="R20" s="175"/>
      <c r="S20" s="130"/>
      <c r="T20" s="223" t="str">
        <f t="shared" si="4"/>
        <v/>
      </c>
      <c r="U20" s="222" t="str">
        <f t="shared" si="5"/>
        <v/>
      </c>
      <c r="V20" s="364" t="s">
        <v>1243</v>
      </c>
      <c r="W20" s="72"/>
    </row>
    <row r="21" spans="1:23" x14ac:dyDescent="0.25">
      <c r="A21" s="293">
        <f t="shared" si="0"/>
        <v>5</v>
      </c>
      <c r="B21" s="163" t="s">
        <v>1289</v>
      </c>
      <c r="C21" s="163" t="s">
        <v>1288</v>
      </c>
      <c r="D21" s="163"/>
      <c r="E21" s="175">
        <v>42</v>
      </c>
      <c r="F21" s="175">
        <v>5.4079254079254078</v>
      </c>
      <c r="G21" s="130"/>
      <c r="H21" s="222">
        <f t="shared" si="1"/>
        <v>227.13286713286712</v>
      </c>
      <c r="I21" s="222">
        <f t="shared" si="2"/>
        <v>4.3679397525551371</v>
      </c>
      <c r="J21" s="67"/>
      <c r="K21" s="67"/>
      <c r="L21" s="363" t="s">
        <v>1243</v>
      </c>
      <c r="M21" s="294">
        <f t="shared" si="3"/>
        <v>0</v>
      </c>
      <c r="N21" s="176"/>
      <c r="O21" s="163"/>
      <c r="P21" s="163"/>
      <c r="Q21" s="175"/>
      <c r="R21" s="175"/>
      <c r="S21" s="130"/>
      <c r="T21" s="223" t="str">
        <f t="shared" si="4"/>
        <v/>
      </c>
      <c r="U21" s="222" t="str">
        <f t="shared" si="5"/>
        <v/>
      </c>
      <c r="V21" s="364" t="s">
        <v>1243</v>
      </c>
      <c r="W21" s="72"/>
    </row>
    <row r="22" spans="1:23" x14ac:dyDescent="0.25">
      <c r="A22" s="293">
        <f t="shared" si="0"/>
        <v>0</v>
      </c>
      <c r="B22" s="163"/>
      <c r="C22" s="163"/>
      <c r="D22" s="163"/>
      <c r="E22" s="175"/>
      <c r="F22" s="175"/>
      <c r="G22" s="130"/>
      <c r="H22" s="222" t="str">
        <f t="shared" si="1"/>
        <v/>
      </c>
      <c r="I22" s="222" t="str">
        <f t="shared" si="2"/>
        <v/>
      </c>
      <c r="J22" s="67"/>
      <c r="K22" s="67"/>
      <c r="L22" s="363" t="s">
        <v>1243</v>
      </c>
      <c r="M22" s="294">
        <f t="shared" si="3"/>
        <v>0</v>
      </c>
      <c r="N22" s="176"/>
      <c r="O22" s="163"/>
      <c r="P22" s="163"/>
      <c r="Q22" s="175"/>
      <c r="R22" s="175"/>
      <c r="S22" s="130"/>
      <c r="T22" s="223" t="str">
        <f t="shared" si="4"/>
        <v/>
      </c>
      <c r="U22" s="222" t="str">
        <f t="shared" si="5"/>
        <v/>
      </c>
      <c r="V22" s="364" t="s">
        <v>1243</v>
      </c>
      <c r="W22" s="72"/>
    </row>
    <row r="23" spans="1:23" x14ac:dyDescent="0.25">
      <c r="A23" s="293">
        <f t="shared" si="0"/>
        <v>0</v>
      </c>
      <c r="B23" s="163"/>
      <c r="C23" s="163"/>
      <c r="D23" s="163"/>
      <c r="E23" s="175"/>
      <c r="F23" s="175"/>
      <c r="G23" s="130"/>
      <c r="H23" s="222" t="str">
        <f t="shared" si="1"/>
        <v/>
      </c>
      <c r="I23" s="222" t="str">
        <f t="shared" si="2"/>
        <v/>
      </c>
      <c r="J23" s="67"/>
      <c r="K23" s="67"/>
      <c r="L23" s="363" t="s">
        <v>1243</v>
      </c>
      <c r="M23" s="294">
        <f t="shared" si="3"/>
        <v>0</v>
      </c>
      <c r="N23" s="176"/>
      <c r="O23" s="163"/>
      <c r="P23" s="163"/>
      <c r="Q23" s="175"/>
      <c r="R23" s="175"/>
      <c r="S23" s="130"/>
      <c r="T23" s="223" t="str">
        <f t="shared" si="4"/>
        <v/>
      </c>
      <c r="U23" s="222" t="str">
        <f t="shared" si="5"/>
        <v/>
      </c>
      <c r="V23" s="364" t="s">
        <v>1243</v>
      </c>
      <c r="W23" s="72"/>
    </row>
    <row r="24" spans="1:23" x14ac:dyDescent="0.25">
      <c r="A24" s="293">
        <f t="shared" si="0"/>
        <v>0</v>
      </c>
      <c r="B24" s="163"/>
      <c r="C24" s="163"/>
      <c r="D24" s="163"/>
      <c r="E24" s="175"/>
      <c r="F24" s="175"/>
      <c r="G24" s="130"/>
      <c r="H24" s="222" t="str">
        <f t="shared" si="1"/>
        <v/>
      </c>
      <c r="I24" s="222" t="str">
        <f t="shared" si="2"/>
        <v/>
      </c>
      <c r="J24" s="67"/>
      <c r="K24" s="67"/>
      <c r="L24" s="363" t="s">
        <v>1243</v>
      </c>
      <c r="M24" s="294">
        <f t="shared" si="3"/>
        <v>0</v>
      </c>
      <c r="N24" s="176"/>
      <c r="O24" s="163"/>
      <c r="P24" s="163"/>
      <c r="Q24" s="175"/>
      <c r="R24" s="175"/>
      <c r="S24" s="130"/>
      <c r="T24" s="223" t="str">
        <f t="shared" si="4"/>
        <v/>
      </c>
      <c r="U24" s="222" t="str">
        <f t="shared" si="5"/>
        <v/>
      </c>
      <c r="V24" s="364" t="s">
        <v>1243</v>
      </c>
      <c r="W24" s="72"/>
    </row>
    <row r="25" spans="1:23" x14ac:dyDescent="0.25">
      <c r="A25" s="293">
        <f t="shared" si="0"/>
        <v>0</v>
      </c>
      <c r="B25" s="163"/>
      <c r="C25" s="163"/>
      <c r="D25" s="163"/>
      <c r="E25" s="175"/>
      <c r="F25" s="175"/>
      <c r="G25" s="130"/>
      <c r="H25" s="222" t="str">
        <f t="shared" si="1"/>
        <v/>
      </c>
      <c r="I25" s="222" t="str">
        <f t="shared" si="2"/>
        <v/>
      </c>
      <c r="J25" s="67"/>
      <c r="K25" s="67"/>
      <c r="L25" s="363" t="s">
        <v>1243</v>
      </c>
      <c r="M25" s="294">
        <f t="shared" si="3"/>
        <v>0</v>
      </c>
      <c r="N25" s="176"/>
      <c r="O25" s="163"/>
      <c r="P25" s="163"/>
      <c r="Q25" s="175"/>
      <c r="R25" s="175"/>
      <c r="S25" s="130"/>
      <c r="T25" s="223" t="str">
        <f t="shared" si="4"/>
        <v/>
      </c>
      <c r="U25" s="222" t="str">
        <f t="shared" si="5"/>
        <v/>
      </c>
      <c r="V25" s="364" t="s">
        <v>1243</v>
      </c>
      <c r="W25" s="72"/>
    </row>
    <row r="26" spans="1:23" x14ac:dyDescent="0.25">
      <c r="A26" s="293">
        <f t="shared" si="0"/>
        <v>0</v>
      </c>
      <c r="B26" s="163"/>
      <c r="C26" s="163"/>
      <c r="D26" s="163"/>
      <c r="E26" s="175"/>
      <c r="F26" s="175"/>
      <c r="G26" s="130"/>
      <c r="H26" s="222" t="str">
        <f t="shared" si="1"/>
        <v/>
      </c>
      <c r="I26" s="222" t="str">
        <f t="shared" si="2"/>
        <v/>
      </c>
      <c r="J26" s="67"/>
      <c r="K26" s="67"/>
      <c r="L26" s="363" t="s">
        <v>1243</v>
      </c>
      <c r="M26" s="294">
        <f t="shared" si="3"/>
        <v>0</v>
      </c>
      <c r="N26" s="176"/>
      <c r="O26" s="163"/>
      <c r="P26" s="163"/>
      <c r="Q26" s="175"/>
      <c r="R26" s="175"/>
      <c r="S26" s="130"/>
      <c r="T26" s="223" t="str">
        <f t="shared" si="4"/>
        <v/>
      </c>
      <c r="U26" s="222" t="str">
        <f t="shared" si="5"/>
        <v/>
      </c>
      <c r="V26" s="364" t="s">
        <v>1243</v>
      </c>
      <c r="W26" s="72"/>
    </row>
    <row r="27" spans="1:23" x14ac:dyDescent="0.25">
      <c r="A27" s="293">
        <f t="shared" si="0"/>
        <v>0</v>
      </c>
      <c r="B27" s="163"/>
      <c r="C27" s="163"/>
      <c r="D27" s="163"/>
      <c r="E27" s="175"/>
      <c r="F27" s="175"/>
      <c r="G27" s="130"/>
      <c r="H27" s="222" t="str">
        <f t="shared" si="1"/>
        <v/>
      </c>
      <c r="I27" s="222" t="str">
        <f t="shared" si="2"/>
        <v/>
      </c>
      <c r="J27" s="67"/>
      <c r="K27" s="67"/>
      <c r="L27" s="363" t="s">
        <v>1243</v>
      </c>
      <c r="M27" s="294">
        <f t="shared" si="3"/>
        <v>0</v>
      </c>
      <c r="N27" s="176"/>
      <c r="O27" s="163"/>
      <c r="P27" s="163"/>
      <c r="Q27" s="175"/>
      <c r="R27" s="175"/>
      <c r="S27" s="130"/>
      <c r="T27" s="223" t="str">
        <f t="shared" si="4"/>
        <v/>
      </c>
      <c r="U27" s="222" t="str">
        <f t="shared" si="5"/>
        <v/>
      </c>
      <c r="V27" s="364" t="s">
        <v>1243</v>
      </c>
      <c r="W27" s="72"/>
    </row>
    <row r="28" spans="1:23" x14ac:dyDescent="0.25">
      <c r="A28" s="293">
        <f t="shared" si="0"/>
        <v>0</v>
      </c>
      <c r="B28" s="163"/>
      <c r="C28" s="163"/>
      <c r="D28" s="163"/>
      <c r="E28" s="175"/>
      <c r="F28" s="175"/>
      <c r="G28" s="130"/>
      <c r="H28" s="222" t="str">
        <f t="shared" si="1"/>
        <v/>
      </c>
      <c r="I28" s="222" t="str">
        <f t="shared" si="2"/>
        <v/>
      </c>
      <c r="J28" s="67"/>
      <c r="K28" s="67"/>
      <c r="L28" s="363" t="s">
        <v>1243</v>
      </c>
      <c r="M28" s="294">
        <f t="shared" si="3"/>
        <v>0</v>
      </c>
      <c r="N28" s="176"/>
      <c r="O28" s="163"/>
      <c r="P28" s="163"/>
      <c r="Q28" s="175"/>
      <c r="R28" s="175"/>
      <c r="S28" s="130"/>
      <c r="T28" s="223" t="str">
        <f t="shared" si="4"/>
        <v/>
      </c>
      <c r="U28" s="222" t="str">
        <f t="shared" si="5"/>
        <v/>
      </c>
      <c r="V28" s="364" t="s">
        <v>1243</v>
      </c>
      <c r="W28" s="72"/>
    </row>
    <row r="29" spans="1:23" x14ac:dyDescent="0.25">
      <c r="A29" s="293">
        <f t="shared" si="0"/>
        <v>0</v>
      </c>
      <c r="B29" s="163"/>
      <c r="C29" s="163"/>
      <c r="D29" s="163"/>
      <c r="E29" s="175"/>
      <c r="F29" s="175"/>
      <c r="G29" s="130"/>
      <c r="H29" s="222" t="str">
        <f t="shared" si="1"/>
        <v/>
      </c>
      <c r="I29" s="222" t="str">
        <f t="shared" si="2"/>
        <v/>
      </c>
      <c r="J29" s="67"/>
      <c r="K29" s="67"/>
      <c r="L29" s="363" t="s">
        <v>1243</v>
      </c>
      <c r="M29" s="294">
        <f t="shared" si="3"/>
        <v>0</v>
      </c>
      <c r="N29" s="176"/>
      <c r="O29" s="163"/>
      <c r="P29" s="163"/>
      <c r="Q29" s="175"/>
      <c r="R29" s="175"/>
      <c r="S29" s="130"/>
      <c r="T29" s="223" t="str">
        <f t="shared" si="4"/>
        <v/>
      </c>
      <c r="U29" s="222" t="str">
        <f t="shared" si="5"/>
        <v/>
      </c>
      <c r="V29" s="364" t="s">
        <v>1243</v>
      </c>
      <c r="W29" s="72"/>
    </row>
    <row r="30" spans="1:23" x14ac:dyDescent="0.25">
      <c r="A30" s="293">
        <f t="shared" si="0"/>
        <v>0</v>
      </c>
      <c r="B30" s="163"/>
      <c r="C30" s="163"/>
      <c r="D30" s="163"/>
      <c r="E30" s="175"/>
      <c r="F30" s="175"/>
      <c r="G30" s="130"/>
      <c r="H30" s="222" t="str">
        <f t="shared" si="1"/>
        <v/>
      </c>
      <c r="I30" s="222" t="str">
        <f t="shared" si="2"/>
        <v/>
      </c>
      <c r="J30" s="67"/>
      <c r="K30" s="67"/>
      <c r="L30" s="363" t="s">
        <v>1243</v>
      </c>
      <c r="M30" s="294">
        <f t="shared" si="3"/>
        <v>0</v>
      </c>
      <c r="N30" s="176"/>
      <c r="O30" s="163"/>
      <c r="P30" s="163"/>
      <c r="Q30" s="175"/>
      <c r="R30" s="175"/>
      <c r="S30" s="130"/>
      <c r="T30" s="223" t="str">
        <f t="shared" si="4"/>
        <v/>
      </c>
      <c r="U30" s="222" t="str">
        <f t="shared" si="5"/>
        <v/>
      </c>
      <c r="V30" s="364" t="s">
        <v>1243</v>
      </c>
      <c r="W30" s="72"/>
    </row>
    <row r="31" spans="1:23" x14ac:dyDescent="0.25">
      <c r="A31" s="293">
        <f t="shared" si="0"/>
        <v>0</v>
      </c>
      <c r="B31" s="163"/>
      <c r="C31" s="163"/>
      <c r="D31" s="163"/>
      <c r="E31" s="175"/>
      <c r="F31" s="175"/>
      <c r="G31" s="130"/>
      <c r="H31" s="222" t="str">
        <f t="shared" si="1"/>
        <v/>
      </c>
      <c r="I31" s="222" t="str">
        <f t="shared" si="2"/>
        <v/>
      </c>
      <c r="J31" s="67"/>
      <c r="K31" s="67"/>
      <c r="L31" s="363" t="s">
        <v>1243</v>
      </c>
      <c r="M31" s="294">
        <f t="shared" si="3"/>
        <v>0</v>
      </c>
      <c r="N31" s="176"/>
      <c r="O31" s="163"/>
      <c r="P31" s="163"/>
      <c r="Q31" s="175"/>
      <c r="R31" s="175"/>
      <c r="S31" s="130"/>
      <c r="T31" s="223" t="str">
        <f t="shared" si="4"/>
        <v/>
      </c>
      <c r="U31" s="222" t="str">
        <f t="shared" si="5"/>
        <v/>
      </c>
      <c r="V31" s="364" t="s">
        <v>1243</v>
      </c>
      <c r="W31" s="72"/>
    </row>
    <row r="32" spans="1:23" x14ac:dyDescent="0.25">
      <c r="A32" s="293">
        <f t="shared" si="0"/>
        <v>0</v>
      </c>
      <c r="B32" s="163"/>
      <c r="C32" s="163"/>
      <c r="D32" s="163"/>
      <c r="E32" s="175"/>
      <c r="F32" s="175"/>
      <c r="G32" s="130"/>
      <c r="H32" s="222" t="str">
        <f t="shared" si="1"/>
        <v/>
      </c>
      <c r="I32" s="222" t="str">
        <f t="shared" si="2"/>
        <v/>
      </c>
      <c r="J32" s="67"/>
      <c r="K32" s="67"/>
      <c r="L32" s="363" t="s">
        <v>1243</v>
      </c>
      <c r="M32" s="294">
        <f t="shared" si="3"/>
        <v>0</v>
      </c>
      <c r="N32" s="176"/>
      <c r="O32" s="163"/>
      <c r="P32" s="163"/>
      <c r="Q32" s="175"/>
      <c r="R32" s="175"/>
      <c r="S32" s="130"/>
      <c r="T32" s="223" t="str">
        <f t="shared" si="4"/>
        <v/>
      </c>
      <c r="U32" s="222" t="str">
        <f t="shared" si="5"/>
        <v/>
      </c>
      <c r="V32" s="364" t="s">
        <v>1243</v>
      </c>
      <c r="W32" s="72"/>
    </row>
    <row r="33" spans="1:23" x14ac:dyDescent="0.25">
      <c r="A33" s="293">
        <f t="shared" si="0"/>
        <v>0</v>
      </c>
      <c r="B33" s="163"/>
      <c r="C33" s="163"/>
      <c r="D33" s="163"/>
      <c r="E33" s="175"/>
      <c r="F33" s="175"/>
      <c r="G33" s="130"/>
      <c r="H33" s="222" t="str">
        <f t="shared" si="1"/>
        <v/>
      </c>
      <c r="I33" s="222" t="str">
        <f t="shared" si="2"/>
        <v/>
      </c>
      <c r="J33" s="67"/>
      <c r="K33" s="67"/>
      <c r="L33" s="363" t="s">
        <v>1243</v>
      </c>
      <c r="M33" s="294">
        <f t="shared" si="3"/>
        <v>0</v>
      </c>
      <c r="N33" s="176"/>
      <c r="O33" s="163"/>
      <c r="P33" s="163"/>
      <c r="Q33" s="175"/>
      <c r="R33" s="175"/>
      <c r="S33" s="130"/>
      <c r="T33" s="223" t="str">
        <f t="shared" si="4"/>
        <v/>
      </c>
      <c r="U33" s="222" t="str">
        <f t="shared" si="5"/>
        <v/>
      </c>
      <c r="V33" s="364" t="s">
        <v>1243</v>
      </c>
      <c r="W33" s="72"/>
    </row>
    <row r="34" spans="1:23" x14ac:dyDescent="0.25">
      <c r="A34" s="293">
        <f t="shared" si="0"/>
        <v>0</v>
      </c>
      <c r="B34" s="163"/>
      <c r="C34" s="163"/>
      <c r="D34" s="163"/>
      <c r="E34" s="175"/>
      <c r="F34" s="175"/>
      <c r="G34" s="130"/>
      <c r="H34" s="222" t="str">
        <f t="shared" si="1"/>
        <v/>
      </c>
      <c r="I34" s="222" t="str">
        <f t="shared" si="2"/>
        <v/>
      </c>
      <c r="J34" s="67"/>
      <c r="K34" s="67"/>
      <c r="L34" s="363" t="s">
        <v>1243</v>
      </c>
      <c r="M34" s="294">
        <f t="shared" si="3"/>
        <v>0</v>
      </c>
      <c r="N34" s="176"/>
      <c r="O34" s="163"/>
      <c r="P34" s="163"/>
      <c r="Q34" s="175"/>
      <c r="R34" s="175"/>
      <c r="S34" s="130"/>
      <c r="T34" s="223" t="str">
        <f t="shared" si="4"/>
        <v/>
      </c>
      <c r="U34" s="222" t="str">
        <f t="shared" si="5"/>
        <v/>
      </c>
      <c r="V34" s="364" t="s">
        <v>1243</v>
      </c>
      <c r="W34" s="72"/>
    </row>
    <row r="35" spans="1:23" x14ac:dyDescent="0.25">
      <c r="A35" s="293">
        <f t="shared" si="0"/>
        <v>0</v>
      </c>
      <c r="B35" s="163"/>
      <c r="C35" s="163"/>
      <c r="D35" s="163"/>
      <c r="E35" s="175"/>
      <c r="F35" s="175"/>
      <c r="G35" s="130"/>
      <c r="H35" s="222" t="str">
        <f t="shared" si="1"/>
        <v/>
      </c>
      <c r="I35" s="222" t="str">
        <f t="shared" si="2"/>
        <v/>
      </c>
      <c r="J35" s="67"/>
      <c r="K35" s="67"/>
      <c r="L35" s="363" t="s">
        <v>1243</v>
      </c>
      <c r="M35" s="294">
        <f t="shared" si="3"/>
        <v>0</v>
      </c>
      <c r="N35" s="176"/>
      <c r="O35" s="163"/>
      <c r="P35" s="163"/>
      <c r="Q35" s="175"/>
      <c r="R35" s="175"/>
      <c r="S35" s="130"/>
      <c r="T35" s="223" t="str">
        <f t="shared" si="4"/>
        <v/>
      </c>
      <c r="U35" s="222" t="str">
        <f t="shared" si="5"/>
        <v/>
      </c>
      <c r="V35" s="364" t="s">
        <v>1243</v>
      </c>
      <c r="W35" s="72"/>
    </row>
    <row r="36" spans="1:23" x14ac:dyDescent="0.25">
      <c r="A36" s="293">
        <f t="shared" si="0"/>
        <v>0</v>
      </c>
      <c r="B36" s="163"/>
      <c r="C36" s="163"/>
      <c r="D36" s="163"/>
      <c r="E36" s="175"/>
      <c r="F36" s="175"/>
      <c r="G36" s="130"/>
      <c r="H36" s="222" t="str">
        <f t="shared" si="1"/>
        <v/>
      </c>
      <c r="I36" s="222" t="str">
        <f t="shared" si="2"/>
        <v/>
      </c>
      <c r="J36" s="67"/>
      <c r="K36" s="67"/>
      <c r="L36" s="363" t="s">
        <v>1243</v>
      </c>
      <c r="M36" s="294">
        <f t="shared" si="3"/>
        <v>0</v>
      </c>
      <c r="N36" s="176"/>
      <c r="O36" s="163"/>
      <c r="P36" s="163"/>
      <c r="Q36" s="175"/>
      <c r="R36" s="175"/>
      <c r="S36" s="130"/>
      <c r="T36" s="223" t="str">
        <f t="shared" si="4"/>
        <v/>
      </c>
      <c r="U36" s="222" t="str">
        <f t="shared" si="5"/>
        <v/>
      </c>
      <c r="V36" s="364" t="s">
        <v>1243</v>
      </c>
      <c r="W36" s="72"/>
    </row>
    <row r="37" spans="1:23" x14ac:dyDescent="0.25">
      <c r="A37" s="293">
        <f t="shared" si="0"/>
        <v>0</v>
      </c>
      <c r="B37" s="163"/>
      <c r="C37" s="163"/>
      <c r="D37" s="163"/>
      <c r="E37" s="175"/>
      <c r="F37" s="175"/>
      <c r="G37" s="130"/>
      <c r="H37" s="222" t="str">
        <f t="shared" si="1"/>
        <v/>
      </c>
      <c r="I37" s="222" t="str">
        <f t="shared" si="2"/>
        <v/>
      </c>
      <c r="J37" s="67"/>
      <c r="K37" s="67"/>
      <c r="L37" s="363" t="s">
        <v>1243</v>
      </c>
      <c r="M37" s="294">
        <f t="shared" si="3"/>
        <v>0</v>
      </c>
      <c r="N37" s="176"/>
      <c r="O37" s="163"/>
      <c r="P37" s="163"/>
      <c r="Q37" s="175"/>
      <c r="R37" s="175"/>
      <c r="S37" s="130"/>
      <c r="T37" s="223" t="str">
        <f t="shared" si="4"/>
        <v/>
      </c>
      <c r="U37" s="222" t="str">
        <f t="shared" si="5"/>
        <v/>
      </c>
      <c r="V37" s="364" t="s">
        <v>1243</v>
      </c>
      <c r="W37" s="72"/>
    </row>
    <row r="38" spans="1:23" x14ac:dyDescent="0.25">
      <c r="A38" s="293">
        <f t="shared" si="0"/>
        <v>0</v>
      </c>
      <c r="B38" s="163"/>
      <c r="C38" s="163"/>
      <c r="D38" s="163"/>
      <c r="E38" s="175"/>
      <c r="F38" s="175"/>
      <c r="G38" s="130"/>
      <c r="H38" s="222" t="str">
        <f t="shared" si="1"/>
        <v/>
      </c>
      <c r="I38" s="222" t="str">
        <f t="shared" si="2"/>
        <v/>
      </c>
      <c r="J38" s="67"/>
      <c r="K38" s="67"/>
      <c r="L38" s="363" t="s">
        <v>1243</v>
      </c>
      <c r="M38" s="294">
        <f t="shared" si="3"/>
        <v>0</v>
      </c>
      <c r="N38" s="176"/>
      <c r="O38" s="163"/>
      <c r="P38" s="163"/>
      <c r="Q38" s="175"/>
      <c r="R38" s="175"/>
      <c r="S38" s="130"/>
      <c r="T38" s="223" t="str">
        <f t="shared" si="4"/>
        <v/>
      </c>
      <c r="U38" s="222" t="str">
        <f t="shared" si="5"/>
        <v/>
      </c>
      <c r="V38" s="364" t="s">
        <v>1243</v>
      </c>
      <c r="W38" s="72"/>
    </row>
    <row r="39" spans="1:23" x14ac:dyDescent="0.25">
      <c r="A39" s="293">
        <f t="shared" si="0"/>
        <v>0</v>
      </c>
      <c r="B39" s="163"/>
      <c r="C39" s="163"/>
      <c r="D39" s="163"/>
      <c r="E39" s="175"/>
      <c r="F39" s="175"/>
      <c r="G39" s="130"/>
      <c r="H39" s="222" t="str">
        <f t="shared" si="1"/>
        <v/>
      </c>
      <c r="I39" s="222" t="str">
        <f t="shared" si="2"/>
        <v/>
      </c>
      <c r="J39" s="67"/>
      <c r="K39" s="67"/>
      <c r="L39" s="363" t="s">
        <v>1243</v>
      </c>
      <c r="M39" s="294">
        <f t="shared" si="3"/>
        <v>0</v>
      </c>
      <c r="N39" s="176"/>
      <c r="O39" s="163"/>
      <c r="P39" s="163"/>
      <c r="Q39" s="175"/>
      <c r="R39" s="175"/>
      <c r="S39" s="130"/>
      <c r="T39" s="223" t="str">
        <f t="shared" si="4"/>
        <v/>
      </c>
      <c r="U39" s="222" t="str">
        <f t="shared" si="5"/>
        <v/>
      </c>
      <c r="V39" s="364" t="s">
        <v>1243</v>
      </c>
      <c r="W39" s="72"/>
    </row>
    <row r="40" spans="1:23" x14ac:dyDescent="0.25">
      <c r="A40" s="293">
        <f t="shared" si="0"/>
        <v>0</v>
      </c>
      <c r="B40" s="163"/>
      <c r="C40" s="163"/>
      <c r="D40" s="163"/>
      <c r="E40" s="175"/>
      <c r="F40" s="175"/>
      <c r="G40" s="130"/>
      <c r="H40" s="222" t="str">
        <f t="shared" si="1"/>
        <v/>
      </c>
      <c r="I40" s="222" t="str">
        <f t="shared" si="2"/>
        <v/>
      </c>
      <c r="J40" s="67"/>
      <c r="K40" s="67"/>
      <c r="L40" s="363" t="s">
        <v>1243</v>
      </c>
      <c r="M40" s="294">
        <f t="shared" si="3"/>
        <v>0</v>
      </c>
      <c r="N40" s="176"/>
      <c r="O40" s="163"/>
      <c r="P40" s="163"/>
      <c r="Q40" s="175"/>
      <c r="R40" s="175"/>
      <c r="S40" s="130"/>
      <c r="T40" s="223" t="str">
        <f t="shared" si="4"/>
        <v/>
      </c>
      <c r="U40" s="222" t="str">
        <f t="shared" si="5"/>
        <v/>
      </c>
      <c r="V40" s="364" t="s">
        <v>1243</v>
      </c>
      <c r="W40" s="72"/>
    </row>
    <row r="41" spans="1:23" x14ac:dyDescent="0.25">
      <c r="A41" s="293">
        <f t="shared" si="0"/>
        <v>0</v>
      </c>
      <c r="B41" s="163"/>
      <c r="C41" s="163"/>
      <c r="D41" s="163"/>
      <c r="E41" s="175"/>
      <c r="F41" s="175"/>
      <c r="G41" s="130"/>
      <c r="H41" s="222" t="str">
        <f t="shared" si="1"/>
        <v/>
      </c>
      <c r="I41" s="222" t="str">
        <f t="shared" si="2"/>
        <v/>
      </c>
      <c r="J41" s="67"/>
      <c r="K41" s="67"/>
      <c r="L41" s="363" t="s">
        <v>1243</v>
      </c>
      <c r="M41" s="294">
        <f t="shared" si="3"/>
        <v>0</v>
      </c>
      <c r="N41" s="176"/>
      <c r="O41" s="163"/>
      <c r="P41" s="163"/>
      <c r="Q41" s="175"/>
      <c r="R41" s="175"/>
      <c r="S41" s="130"/>
      <c r="T41" s="223" t="str">
        <f t="shared" si="4"/>
        <v/>
      </c>
      <c r="U41" s="222" t="str">
        <f t="shared" si="5"/>
        <v/>
      </c>
      <c r="V41" s="364" t="s">
        <v>1243</v>
      </c>
      <c r="W41" s="72"/>
    </row>
    <row r="42" spans="1:23" x14ac:dyDescent="0.25">
      <c r="A42" s="293">
        <f t="shared" si="0"/>
        <v>0</v>
      </c>
      <c r="B42" s="163"/>
      <c r="C42" s="163"/>
      <c r="D42" s="163"/>
      <c r="E42" s="175"/>
      <c r="F42" s="175"/>
      <c r="G42" s="130"/>
      <c r="H42" s="222" t="str">
        <f t="shared" si="1"/>
        <v/>
      </c>
      <c r="I42" s="222" t="str">
        <f t="shared" si="2"/>
        <v/>
      </c>
      <c r="J42" s="67"/>
      <c r="K42" s="67"/>
      <c r="L42" s="363" t="s">
        <v>1243</v>
      </c>
      <c r="M42" s="294">
        <f t="shared" si="3"/>
        <v>0</v>
      </c>
      <c r="N42" s="176"/>
      <c r="O42" s="163"/>
      <c r="P42" s="163"/>
      <c r="Q42" s="175"/>
      <c r="R42" s="175"/>
      <c r="S42" s="130"/>
      <c r="T42" s="223" t="str">
        <f t="shared" si="4"/>
        <v/>
      </c>
      <c r="U42" s="222" t="str">
        <f t="shared" si="5"/>
        <v/>
      </c>
      <c r="V42" s="364" t="s">
        <v>1243</v>
      </c>
      <c r="W42" s="72"/>
    </row>
    <row r="43" spans="1:23" x14ac:dyDescent="0.25">
      <c r="A43" s="293">
        <f t="shared" si="0"/>
        <v>0</v>
      </c>
      <c r="B43" s="163"/>
      <c r="C43" s="163"/>
      <c r="D43" s="163"/>
      <c r="E43" s="175"/>
      <c r="F43" s="175"/>
      <c r="G43" s="130"/>
      <c r="H43" s="222" t="str">
        <f t="shared" si="1"/>
        <v/>
      </c>
      <c r="I43" s="222" t="str">
        <f t="shared" si="2"/>
        <v/>
      </c>
      <c r="J43" s="67"/>
      <c r="K43" s="67"/>
      <c r="L43" s="363" t="s">
        <v>1243</v>
      </c>
      <c r="M43" s="294">
        <f t="shared" si="3"/>
        <v>0</v>
      </c>
      <c r="N43" s="176"/>
      <c r="O43" s="163"/>
      <c r="P43" s="163"/>
      <c r="Q43" s="175"/>
      <c r="R43" s="175"/>
      <c r="S43" s="130"/>
      <c r="T43" s="223" t="str">
        <f t="shared" si="4"/>
        <v/>
      </c>
      <c r="U43" s="222" t="str">
        <f t="shared" si="5"/>
        <v/>
      </c>
      <c r="V43" s="364" t="s">
        <v>1243</v>
      </c>
      <c r="W43" s="72"/>
    </row>
    <row r="44" spans="1:23" x14ac:dyDescent="0.25">
      <c r="A44" s="293">
        <f t="shared" si="0"/>
        <v>0</v>
      </c>
      <c r="B44" s="163"/>
      <c r="C44" s="163"/>
      <c r="D44" s="163"/>
      <c r="E44" s="175"/>
      <c r="F44" s="175"/>
      <c r="G44" s="130"/>
      <c r="H44" s="222" t="str">
        <f t="shared" si="1"/>
        <v/>
      </c>
      <c r="I44" s="222" t="str">
        <f t="shared" si="2"/>
        <v/>
      </c>
      <c r="J44" s="67"/>
      <c r="K44" s="67"/>
      <c r="L44" s="363" t="s">
        <v>1243</v>
      </c>
      <c r="M44" s="294">
        <f t="shared" si="3"/>
        <v>0</v>
      </c>
      <c r="N44" s="176"/>
      <c r="O44" s="163"/>
      <c r="P44" s="163"/>
      <c r="Q44" s="175"/>
      <c r="R44" s="175"/>
      <c r="S44" s="130"/>
      <c r="T44" s="223" t="str">
        <f t="shared" si="4"/>
        <v/>
      </c>
      <c r="U44" s="222" t="str">
        <f t="shared" si="5"/>
        <v/>
      </c>
      <c r="V44" s="364" t="s">
        <v>1243</v>
      </c>
      <c r="W44" s="72"/>
    </row>
    <row r="45" spans="1:23" x14ac:dyDescent="0.25">
      <c r="A45" s="293">
        <f t="shared" si="0"/>
        <v>0</v>
      </c>
      <c r="B45" s="163"/>
      <c r="C45" s="163"/>
      <c r="D45" s="163"/>
      <c r="E45" s="175"/>
      <c r="F45" s="175"/>
      <c r="G45" s="130"/>
      <c r="H45" s="222" t="str">
        <f t="shared" si="1"/>
        <v/>
      </c>
      <c r="I45" s="222" t="str">
        <f t="shared" si="2"/>
        <v/>
      </c>
      <c r="J45" s="67"/>
      <c r="K45" s="67"/>
      <c r="L45" s="363" t="s">
        <v>1243</v>
      </c>
      <c r="M45" s="294">
        <f t="shared" si="3"/>
        <v>0</v>
      </c>
      <c r="N45" s="176"/>
      <c r="O45" s="163"/>
      <c r="P45" s="163"/>
      <c r="Q45" s="175"/>
      <c r="R45" s="175"/>
      <c r="S45" s="130"/>
      <c r="T45" s="223" t="str">
        <f t="shared" si="4"/>
        <v/>
      </c>
      <c r="U45" s="222" t="str">
        <f t="shared" si="5"/>
        <v/>
      </c>
      <c r="V45" s="364" t="s">
        <v>1243</v>
      </c>
      <c r="W45" s="72"/>
    </row>
    <row r="46" spans="1:23" x14ac:dyDescent="0.25">
      <c r="A46" s="293">
        <f t="shared" si="0"/>
        <v>0</v>
      </c>
      <c r="B46" s="163"/>
      <c r="C46" s="163"/>
      <c r="D46" s="163"/>
      <c r="E46" s="175"/>
      <c r="F46" s="175"/>
      <c r="G46" s="130"/>
      <c r="H46" s="222" t="str">
        <f t="shared" si="1"/>
        <v/>
      </c>
      <c r="I46" s="222" t="str">
        <f t="shared" si="2"/>
        <v/>
      </c>
      <c r="J46" s="67"/>
      <c r="K46" s="67"/>
      <c r="L46" s="363" t="s">
        <v>1243</v>
      </c>
      <c r="M46" s="294">
        <f t="shared" si="3"/>
        <v>0</v>
      </c>
      <c r="N46" s="176"/>
      <c r="O46" s="163"/>
      <c r="P46" s="163"/>
      <c r="Q46" s="175"/>
      <c r="R46" s="175"/>
      <c r="S46" s="130"/>
      <c r="T46" s="223" t="str">
        <f t="shared" si="4"/>
        <v/>
      </c>
      <c r="U46" s="222" t="str">
        <f t="shared" si="5"/>
        <v/>
      </c>
      <c r="V46" s="364" t="s">
        <v>1243</v>
      </c>
      <c r="W46" s="72"/>
    </row>
    <row r="47" spans="1:23" x14ac:dyDescent="0.25">
      <c r="A47" s="293">
        <f t="shared" si="0"/>
        <v>0</v>
      </c>
      <c r="B47" s="163"/>
      <c r="C47" s="163"/>
      <c r="D47" s="163"/>
      <c r="E47" s="175"/>
      <c r="F47" s="175"/>
      <c r="G47" s="130"/>
      <c r="H47" s="222" t="str">
        <f t="shared" si="1"/>
        <v/>
      </c>
      <c r="I47" s="222" t="str">
        <f t="shared" si="2"/>
        <v/>
      </c>
      <c r="J47" s="67"/>
      <c r="K47" s="67"/>
      <c r="L47" s="363" t="s">
        <v>1243</v>
      </c>
      <c r="M47" s="294">
        <f t="shared" si="3"/>
        <v>0</v>
      </c>
      <c r="N47" s="176"/>
      <c r="O47" s="163"/>
      <c r="P47" s="163"/>
      <c r="Q47" s="175"/>
      <c r="R47" s="175"/>
      <c r="S47" s="130"/>
      <c r="T47" s="223" t="str">
        <f t="shared" si="4"/>
        <v/>
      </c>
      <c r="U47" s="222" t="str">
        <f t="shared" si="5"/>
        <v/>
      </c>
      <c r="V47" s="364" t="s">
        <v>1243</v>
      </c>
      <c r="W47" s="72"/>
    </row>
    <row r="48" spans="1:23" x14ac:dyDescent="0.25">
      <c r="A48" s="293">
        <f t="shared" si="0"/>
        <v>0</v>
      </c>
      <c r="B48" s="163"/>
      <c r="C48" s="163"/>
      <c r="D48" s="163"/>
      <c r="E48" s="175"/>
      <c r="F48" s="175"/>
      <c r="G48" s="130"/>
      <c r="H48" s="222" t="str">
        <f t="shared" si="1"/>
        <v/>
      </c>
      <c r="I48" s="222" t="str">
        <f t="shared" si="2"/>
        <v/>
      </c>
      <c r="J48" s="67"/>
      <c r="K48" s="67"/>
      <c r="L48" s="363" t="s">
        <v>1243</v>
      </c>
      <c r="M48" s="294">
        <f t="shared" si="3"/>
        <v>0</v>
      </c>
      <c r="N48" s="176"/>
      <c r="O48" s="163"/>
      <c r="P48" s="163"/>
      <c r="Q48" s="175"/>
      <c r="R48" s="175"/>
      <c r="S48" s="130"/>
      <c r="T48" s="223" t="str">
        <f t="shared" si="4"/>
        <v/>
      </c>
      <c r="U48" s="222" t="str">
        <f t="shared" si="5"/>
        <v/>
      </c>
      <c r="V48" s="364" t="s">
        <v>1243</v>
      </c>
      <c r="W48" s="72"/>
    </row>
    <row r="49" spans="1:23" x14ac:dyDescent="0.25">
      <c r="A49" s="293">
        <f t="shared" si="0"/>
        <v>0</v>
      </c>
      <c r="B49" s="163"/>
      <c r="C49" s="163"/>
      <c r="D49" s="163"/>
      <c r="E49" s="175"/>
      <c r="F49" s="175"/>
      <c r="G49" s="130"/>
      <c r="H49" s="222" t="str">
        <f t="shared" si="1"/>
        <v/>
      </c>
      <c r="I49" s="222" t="str">
        <f t="shared" si="2"/>
        <v/>
      </c>
      <c r="J49" s="67"/>
      <c r="K49" s="67"/>
      <c r="L49" s="363" t="s">
        <v>1243</v>
      </c>
      <c r="M49" s="294">
        <f t="shared" si="3"/>
        <v>0</v>
      </c>
      <c r="N49" s="176"/>
      <c r="O49" s="163"/>
      <c r="P49" s="163"/>
      <c r="Q49" s="175"/>
      <c r="R49" s="175"/>
      <c r="S49" s="130"/>
      <c r="T49" s="223" t="str">
        <f t="shared" si="4"/>
        <v/>
      </c>
      <c r="U49" s="222" t="str">
        <f t="shared" si="5"/>
        <v/>
      </c>
      <c r="V49" s="364" t="s">
        <v>1243</v>
      </c>
      <c r="W49" s="72"/>
    </row>
    <row r="50" spans="1:23" x14ac:dyDescent="0.25">
      <c r="A50" s="293">
        <f t="shared" si="0"/>
        <v>0</v>
      </c>
      <c r="B50" s="163"/>
      <c r="C50" s="163"/>
      <c r="D50" s="163"/>
      <c r="E50" s="175"/>
      <c r="F50" s="175"/>
      <c r="G50" s="130"/>
      <c r="H50" s="222" t="str">
        <f t="shared" si="1"/>
        <v/>
      </c>
      <c r="I50" s="222" t="str">
        <f t="shared" si="2"/>
        <v/>
      </c>
      <c r="J50" s="67"/>
      <c r="K50" s="67"/>
      <c r="L50" s="363" t="s">
        <v>1243</v>
      </c>
      <c r="M50" s="294">
        <f t="shared" si="3"/>
        <v>0</v>
      </c>
      <c r="N50" s="176"/>
      <c r="O50" s="163"/>
      <c r="P50" s="163"/>
      <c r="Q50" s="175"/>
      <c r="R50" s="175"/>
      <c r="S50" s="130"/>
      <c r="T50" s="223" t="str">
        <f t="shared" si="4"/>
        <v/>
      </c>
      <c r="U50" s="222" t="str">
        <f t="shared" si="5"/>
        <v/>
      </c>
      <c r="V50" s="364" t="s">
        <v>1243</v>
      </c>
      <c r="W50" s="72"/>
    </row>
    <row r="51" spans="1:23" x14ac:dyDescent="0.25">
      <c r="A51" s="293">
        <f t="shared" si="0"/>
        <v>0</v>
      </c>
      <c r="B51" s="163"/>
      <c r="C51" s="163"/>
      <c r="D51" s="163"/>
      <c r="E51" s="175"/>
      <c r="F51" s="175"/>
      <c r="G51" s="130"/>
      <c r="H51" s="222" t="str">
        <f t="shared" si="1"/>
        <v/>
      </c>
      <c r="I51" s="222" t="str">
        <f t="shared" si="2"/>
        <v/>
      </c>
      <c r="J51" s="67"/>
      <c r="K51" s="67"/>
      <c r="L51" s="363" t="s">
        <v>1243</v>
      </c>
      <c r="M51" s="294">
        <f t="shared" si="3"/>
        <v>0</v>
      </c>
      <c r="N51" s="176"/>
      <c r="O51" s="163"/>
      <c r="P51" s="163"/>
      <c r="Q51" s="175"/>
      <c r="R51" s="175"/>
      <c r="S51" s="130"/>
      <c r="T51" s="223" t="str">
        <f t="shared" si="4"/>
        <v/>
      </c>
      <c r="U51" s="222" t="str">
        <f t="shared" si="5"/>
        <v/>
      </c>
      <c r="V51" s="364" t="s">
        <v>1243</v>
      </c>
      <c r="W51" s="72"/>
    </row>
    <row r="52" spans="1:23" x14ac:dyDescent="0.25">
      <c r="A52" s="293">
        <f t="shared" si="0"/>
        <v>0</v>
      </c>
      <c r="B52" s="163"/>
      <c r="C52" s="163"/>
      <c r="D52" s="163"/>
      <c r="E52" s="175"/>
      <c r="F52" s="175"/>
      <c r="G52" s="130"/>
      <c r="H52" s="222" t="str">
        <f t="shared" si="1"/>
        <v/>
      </c>
      <c r="I52" s="222" t="str">
        <f t="shared" si="2"/>
        <v/>
      </c>
      <c r="J52" s="67"/>
      <c r="K52" s="67"/>
      <c r="L52" s="363" t="s">
        <v>1243</v>
      </c>
      <c r="M52" s="294">
        <f t="shared" si="3"/>
        <v>0</v>
      </c>
      <c r="N52" s="176"/>
      <c r="O52" s="163"/>
      <c r="P52" s="163"/>
      <c r="Q52" s="175"/>
      <c r="R52" s="175"/>
      <c r="S52" s="130"/>
      <c r="T52" s="223" t="str">
        <f t="shared" si="4"/>
        <v/>
      </c>
      <c r="U52" s="222" t="str">
        <f t="shared" si="5"/>
        <v/>
      </c>
      <c r="V52" s="364" t="s">
        <v>1243</v>
      </c>
      <c r="W52" s="72"/>
    </row>
    <row r="53" spans="1:23" x14ac:dyDescent="0.25">
      <c r="A53" s="293">
        <f t="shared" si="0"/>
        <v>0</v>
      </c>
      <c r="B53" s="163"/>
      <c r="C53" s="163"/>
      <c r="D53" s="163"/>
      <c r="E53" s="175"/>
      <c r="F53" s="175"/>
      <c r="G53" s="130"/>
      <c r="H53" s="222" t="str">
        <f t="shared" si="1"/>
        <v/>
      </c>
      <c r="I53" s="222" t="str">
        <f t="shared" si="2"/>
        <v/>
      </c>
      <c r="J53" s="67"/>
      <c r="K53" s="67"/>
      <c r="L53" s="363" t="s">
        <v>1243</v>
      </c>
      <c r="M53" s="294">
        <f t="shared" si="3"/>
        <v>0</v>
      </c>
      <c r="N53" s="176"/>
      <c r="O53" s="163"/>
      <c r="P53" s="163"/>
      <c r="Q53" s="175"/>
      <c r="R53" s="175"/>
      <c r="S53" s="130"/>
      <c r="T53" s="223" t="str">
        <f t="shared" si="4"/>
        <v/>
      </c>
      <c r="U53" s="222" t="str">
        <f t="shared" si="5"/>
        <v/>
      </c>
      <c r="V53" s="364" t="s">
        <v>1243</v>
      </c>
      <c r="W53" s="72"/>
    </row>
    <row r="54" spans="1:23" x14ac:dyDescent="0.25">
      <c r="A54" s="293">
        <f t="shared" si="0"/>
        <v>0</v>
      </c>
      <c r="B54" s="163"/>
      <c r="C54" s="163"/>
      <c r="D54" s="163"/>
      <c r="E54" s="175"/>
      <c r="F54" s="175"/>
      <c r="G54" s="130"/>
      <c r="H54" s="222" t="str">
        <f t="shared" si="1"/>
        <v/>
      </c>
      <c r="I54" s="222" t="str">
        <f t="shared" si="2"/>
        <v/>
      </c>
      <c r="J54" s="67"/>
      <c r="K54" s="67"/>
      <c r="L54" s="363" t="s">
        <v>1243</v>
      </c>
      <c r="M54" s="294">
        <f t="shared" si="3"/>
        <v>0</v>
      </c>
      <c r="N54" s="176"/>
      <c r="O54" s="163"/>
      <c r="P54" s="163"/>
      <c r="Q54" s="175"/>
      <c r="R54" s="175"/>
      <c r="S54" s="130"/>
      <c r="T54" s="223" t="str">
        <f t="shared" si="4"/>
        <v/>
      </c>
      <c r="U54" s="222" t="str">
        <f t="shared" si="5"/>
        <v/>
      </c>
      <c r="V54" s="364" t="s">
        <v>1243</v>
      </c>
      <c r="W54" s="72"/>
    </row>
    <row r="55" spans="1:23" x14ac:dyDescent="0.25">
      <c r="A55" s="293">
        <f t="shared" si="0"/>
        <v>0</v>
      </c>
      <c r="B55" s="163"/>
      <c r="C55" s="163"/>
      <c r="D55" s="163"/>
      <c r="E55" s="175"/>
      <c r="F55" s="175"/>
      <c r="G55" s="130"/>
      <c r="H55" s="222" t="str">
        <f t="shared" si="1"/>
        <v/>
      </c>
      <c r="I55" s="222" t="str">
        <f t="shared" si="2"/>
        <v/>
      </c>
      <c r="J55" s="67"/>
      <c r="K55" s="67"/>
      <c r="L55" s="363" t="s">
        <v>1243</v>
      </c>
      <c r="M55" s="294">
        <f t="shared" si="3"/>
        <v>0</v>
      </c>
      <c r="N55" s="176"/>
      <c r="O55" s="163"/>
      <c r="P55" s="163"/>
      <c r="Q55" s="175"/>
      <c r="R55" s="175"/>
      <c r="S55" s="130"/>
      <c r="T55" s="223" t="str">
        <f t="shared" si="4"/>
        <v/>
      </c>
      <c r="U55" s="222" t="str">
        <f t="shared" si="5"/>
        <v/>
      </c>
      <c r="V55" s="364" t="s">
        <v>1243</v>
      </c>
      <c r="W55" s="72"/>
    </row>
    <row r="56" spans="1:23" x14ac:dyDescent="0.25">
      <c r="A56" s="293">
        <f t="shared" si="0"/>
        <v>0</v>
      </c>
      <c r="B56" s="163"/>
      <c r="C56" s="163"/>
      <c r="D56" s="163"/>
      <c r="E56" s="175"/>
      <c r="F56" s="175"/>
      <c r="G56" s="130"/>
      <c r="H56" s="222" t="str">
        <f t="shared" si="1"/>
        <v/>
      </c>
      <c r="I56" s="222" t="str">
        <f t="shared" si="2"/>
        <v/>
      </c>
      <c r="J56" s="67"/>
      <c r="K56" s="67"/>
      <c r="L56" s="363" t="s">
        <v>1243</v>
      </c>
      <c r="M56" s="294">
        <f t="shared" si="3"/>
        <v>0</v>
      </c>
      <c r="N56" s="176"/>
      <c r="O56" s="163"/>
      <c r="P56" s="163"/>
      <c r="Q56" s="175"/>
      <c r="R56" s="175"/>
      <c r="S56" s="130"/>
      <c r="T56" s="223" t="str">
        <f t="shared" si="4"/>
        <v/>
      </c>
      <c r="U56" s="222" t="str">
        <f t="shared" si="5"/>
        <v/>
      </c>
      <c r="V56" s="364" t="s">
        <v>1243</v>
      </c>
      <c r="W56" s="72"/>
    </row>
    <row r="57" spans="1:23" x14ac:dyDescent="0.25">
      <c r="A57" s="293">
        <f t="shared" si="0"/>
        <v>0</v>
      </c>
      <c r="B57" s="163"/>
      <c r="C57" s="163"/>
      <c r="D57" s="163"/>
      <c r="E57" s="175"/>
      <c r="F57" s="175"/>
      <c r="G57" s="130"/>
      <c r="H57" s="222" t="str">
        <f t="shared" si="1"/>
        <v/>
      </c>
      <c r="I57" s="222" t="str">
        <f t="shared" si="2"/>
        <v/>
      </c>
      <c r="J57" s="67"/>
      <c r="K57" s="67"/>
      <c r="L57" s="363" t="s">
        <v>1243</v>
      </c>
      <c r="M57" s="294">
        <f t="shared" si="3"/>
        <v>0</v>
      </c>
      <c r="N57" s="176"/>
      <c r="O57" s="163"/>
      <c r="P57" s="163"/>
      <c r="Q57" s="175"/>
      <c r="R57" s="175"/>
      <c r="S57" s="130"/>
      <c r="T57" s="223" t="str">
        <f t="shared" si="4"/>
        <v/>
      </c>
      <c r="U57" s="222" t="str">
        <f t="shared" si="5"/>
        <v/>
      </c>
      <c r="V57" s="364" t="s">
        <v>1243</v>
      </c>
      <c r="W57" s="72"/>
    </row>
    <row r="58" spans="1:23" x14ac:dyDescent="0.25">
      <c r="A58" s="293">
        <f t="shared" si="0"/>
        <v>0</v>
      </c>
      <c r="B58" s="163"/>
      <c r="C58" s="163"/>
      <c r="D58" s="163"/>
      <c r="E58" s="175"/>
      <c r="F58" s="175"/>
      <c r="G58" s="130"/>
      <c r="H58" s="222" t="str">
        <f t="shared" si="1"/>
        <v/>
      </c>
      <c r="I58" s="222" t="str">
        <f t="shared" si="2"/>
        <v/>
      </c>
      <c r="J58" s="67"/>
      <c r="K58" s="67"/>
      <c r="L58" s="363" t="s">
        <v>1243</v>
      </c>
      <c r="M58" s="294">
        <f t="shared" si="3"/>
        <v>0</v>
      </c>
      <c r="N58" s="176"/>
      <c r="O58" s="163"/>
      <c r="P58" s="163"/>
      <c r="Q58" s="175"/>
      <c r="R58" s="175"/>
      <c r="S58" s="130"/>
      <c r="T58" s="223" t="str">
        <f t="shared" si="4"/>
        <v/>
      </c>
      <c r="U58" s="222" t="str">
        <f t="shared" si="5"/>
        <v/>
      </c>
      <c r="V58" s="364" t="s">
        <v>1243</v>
      </c>
      <c r="W58" s="72"/>
    </row>
    <row r="59" spans="1:23" x14ac:dyDescent="0.25">
      <c r="A59" s="293">
        <f t="shared" si="0"/>
        <v>0</v>
      </c>
      <c r="B59" s="163"/>
      <c r="C59" s="163"/>
      <c r="D59" s="163"/>
      <c r="E59" s="175"/>
      <c r="F59" s="175"/>
      <c r="G59" s="130"/>
      <c r="H59" s="222" t="str">
        <f t="shared" si="1"/>
        <v/>
      </c>
      <c r="I59" s="222" t="str">
        <f t="shared" si="2"/>
        <v/>
      </c>
      <c r="J59" s="67"/>
      <c r="K59" s="67"/>
      <c r="L59" s="363" t="s">
        <v>1243</v>
      </c>
      <c r="M59" s="294">
        <f t="shared" si="3"/>
        <v>0</v>
      </c>
      <c r="N59" s="176"/>
      <c r="O59" s="163"/>
      <c r="P59" s="163"/>
      <c r="Q59" s="175"/>
      <c r="R59" s="175"/>
      <c r="S59" s="130"/>
      <c r="T59" s="223" t="str">
        <f t="shared" si="4"/>
        <v/>
      </c>
      <c r="U59" s="222" t="str">
        <f t="shared" si="5"/>
        <v/>
      </c>
      <c r="V59" s="364" t="s">
        <v>1243</v>
      </c>
      <c r="W59" s="72"/>
    </row>
    <row r="60" spans="1:23" x14ac:dyDescent="0.25">
      <c r="A60" s="293">
        <f t="shared" si="0"/>
        <v>0</v>
      </c>
      <c r="B60" s="163"/>
      <c r="C60" s="163"/>
      <c r="D60" s="163"/>
      <c r="E60" s="175"/>
      <c r="F60" s="175"/>
      <c r="G60" s="130"/>
      <c r="H60" s="222" t="str">
        <f t="shared" si="1"/>
        <v/>
      </c>
      <c r="I60" s="222" t="str">
        <f t="shared" si="2"/>
        <v/>
      </c>
      <c r="J60" s="67"/>
      <c r="K60" s="67"/>
      <c r="L60" s="363" t="s">
        <v>1243</v>
      </c>
      <c r="M60" s="294">
        <f t="shared" si="3"/>
        <v>0</v>
      </c>
      <c r="N60" s="176"/>
      <c r="O60" s="163"/>
      <c r="P60" s="163"/>
      <c r="Q60" s="175"/>
      <c r="R60" s="175"/>
      <c r="S60" s="130"/>
      <c r="T60" s="223" t="str">
        <f t="shared" si="4"/>
        <v/>
      </c>
      <c r="U60" s="222" t="str">
        <f t="shared" si="5"/>
        <v/>
      </c>
      <c r="V60" s="364" t="s">
        <v>1243</v>
      </c>
      <c r="W60" s="72"/>
    </row>
    <row r="61" spans="1:23" x14ac:dyDescent="0.25">
      <c r="A61" s="293">
        <f t="shared" si="0"/>
        <v>0</v>
      </c>
      <c r="B61" s="163"/>
      <c r="C61" s="163"/>
      <c r="D61" s="163"/>
      <c r="E61" s="175"/>
      <c r="F61" s="175"/>
      <c r="G61" s="130"/>
      <c r="H61" s="222" t="str">
        <f t="shared" si="1"/>
        <v/>
      </c>
      <c r="I61" s="222" t="str">
        <f t="shared" si="2"/>
        <v/>
      </c>
      <c r="J61" s="67"/>
      <c r="K61" s="67"/>
      <c r="L61" s="363" t="s">
        <v>1243</v>
      </c>
      <c r="M61" s="294">
        <f t="shared" si="3"/>
        <v>0</v>
      </c>
      <c r="N61" s="176"/>
      <c r="O61" s="163"/>
      <c r="P61" s="163"/>
      <c r="Q61" s="175"/>
      <c r="R61" s="175"/>
      <c r="S61" s="130"/>
      <c r="T61" s="223" t="str">
        <f t="shared" si="4"/>
        <v/>
      </c>
      <c r="U61" s="222" t="str">
        <f t="shared" si="5"/>
        <v/>
      </c>
      <c r="V61" s="364" t="s">
        <v>1243</v>
      </c>
      <c r="W61" s="72"/>
    </row>
    <row r="62" spans="1:23" x14ac:dyDescent="0.25">
      <c r="A62" s="293">
        <f t="shared" si="0"/>
        <v>0</v>
      </c>
      <c r="B62" s="163"/>
      <c r="C62" s="163"/>
      <c r="D62" s="163"/>
      <c r="E62" s="175"/>
      <c r="F62" s="175"/>
      <c r="G62" s="130"/>
      <c r="H62" s="222" t="str">
        <f t="shared" si="1"/>
        <v/>
      </c>
      <c r="I62" s="222" t="str">
        <f t="shared" si="2"/>
        <v/>
      </c>
      <c r="J62" s="67"/>
      <c r="K62" s="67"/>
      <c r="L62" s="363" t="s">
        <v>1243</v>
      </c>
      <c r="M62" s="294">
        <f t="shared" si="3"/>
        <v>0</v>
      </c>
      <c r="N62" s="176"/>
      <c r="O62" s="163"/>
      <c r="P62" s="163"/>
      <c r="Q62" s="175"/>
      <c r="R62" s="175"/>
      <c r="S62" s="130"/>
      <c r="T62" s="223" t="str">
        <f t="shared" si="4"/>
        <v/>
      </c>
      <c r="U62" s="222" t="str">
        <f t="shared" si="5"/>
        <v/>
      </c>
      <c r="V62" s="364" t="s">
        <v>1243</v>
      </c>
      <c r="W62" s="72"/>
    </row>
    <row r="63" spans="1:23" x14ac:dyDescent="0.25">
      <c r="A63" s="293">
        <f t="shared" si="0"/>
        <v>0</v>
      </c>
      <c r="B63" s="163"/>
      <c r="C63" s="163"/>
      <c r="D63" s="163"/>
      <c r="E63" s="175"/>
      <c r="F63" s="175"/>
      <c r="G63" s="130"/>
      <c r="H63" s="222" t="str">
        <f t="shared" si="1"/>
        <v/>
      </c>
      <c r="I63" s="222" t="str">
        <f t="shared" si="2"/>
        <v/>
      </c>
      <c r="J63" s="67"/>
      <c r="K63" s="67"/>
      <c r="L63" s="363" t="s">
        <v>1243</v>
      </c>
      <c r="M63" s="294">
        <f t="shared" si="3"/>
        <v>0</v>
      </c>
      <c r="N63" s="176"/>
      <c r="O63" s="163"/>
      <c r="P63" s="163"/>
      <c r="Q63" s="175"/>
      <c r="R63" s="175"/>
      <c r="S63" s="130"/>
      <c r="T63" s="223" t="str">
        <f t="shared" si="4"/>
        <v/>
      </c>
      <c r="U63" s="222" t="str">
        <f t="shared" si="5"/>
        <v/>
      </c>
      <c r="V63" s="364" t="s">
        <v>1243</v>
      </c>
      <c r="W63" s="72"/>
    </row>
    <row r="64" spans="1:23" x14ac:dyDescent="0.25">
      <c r="A64" s="293">
        <f t="shared" si="0"/>
        <v>0</v>
      </c>
      <c r="B64" s="163"/>
      <c r="C64" s="163"/>
      <c r="D64" s="163"/>
      <c r="E64" s="175"/>
      <c r="F64" s="175"/>
      <c r="G64" s="130"/>
      <c r="H64" s="222" t="str">
        <f t="shared" si="1"/>
        <v/>
      </c>
      <c r="I64" s="222" t="str">
        <f t="shared" si="2"/>
        <v/>
      </c>
      <c r="J64" s="67"/>
      <c r="K64" s="67"/>
      <c r="L64" s="363" t="s">
        <v>1243</v>
      </c>
      <c r="M64" s="294">
        <f t="shared" si="3"/>
        <v>0</v>
      </c>
      <c r="N64" s="176"/>
      <c r="O64" s="163"/>
      <c r="P64" s="163"/>
      <c r="Q64" s="175"/>
      <c r="R64" s="175"/>
      <c r="S64" s="130"/>
      <c r="T64" s="223" t="str">
        <f t="shared" si="4"/>
        <v/>
      </c>
      <c r="U64" s="222" t="str">
        <f t="shared" si="5"/>
        <v/>
      </c>
      <c r="V64" s="364" t="s">
        <v>1243</v>
      </c>
      <c r="W64" s="72"/>
    </row>
    <row r="65" spans="1:23" x14ac:dyDescent="0.25">
      <c r="A65" s="293">
        <f t="shared" si="0"/>
        <v>0</v>
      </c>
      <c r="B65" s="163"/>
      <c r="C65" s="163"/>
      <c r="D65" s="163"/>
      <c r="E65" s="175"/>
      <c r="F65" s="175"/>
      <c r="G65" s="130"/>
      <c r="H65" s="222" t="str">
        <f t="shared" si="1"/>
        <v/>
      </c>
      <c r="I65" s="222" t="str">
        <f t="shared" si="2"/>
        <v/>
      </c>
      <c r="J65" s="67"/>
      <c r="K65" s="67"/>
      <c r="L65" s="363" t="s">
        <v>1243</v>
      </c>
      <c r="M65" s="294">
        <f t="shared" si="3"/>
        <v>0</v>
      </c>
      <c r="N65" s="176"/>
      <c r="O65" s="163"/>
      <c r="P65" s="163"/>
      <c r="Q65" s="175"/>
      <c r="R65" s="175"/>
      <c r="S65" s="130"/>
      <c r="T65" s="223" t="str">
        <f t="shared" si="4"/>
        <v/>
      </c>
      <c r="U65" s="222" t="str">
        <f t="shared" si="5"/>
        <v/>
      </c>
      <c r="V65" s="364" t="s">
        <v>1243</v>
      </c>
      <c r="W65" s="72"/>
    </row>
    <row r="66" spans="1:23" x14ac:dyDescent="0.25">
      <c r="A66" s="293">
        <f t="shared" si="0"/>
        <v>0</v>
      </c>
      <c r="B66" s="163"/>
      <c r="C66" s="163"/>
      <c r="D66" s="163"/>
      <c r="E66" s="175"/>
      <c r="F66" s="175"/>
      <c r="G66" s="130"/>
      <c r="H66" s="222" t="str">
        <f t="shared" si="1"/>
        <v/>
      </c>
      <c r="I66" s="222" t="str">
        <f t="shared" si="2"/>
        <v/>
      </c>
      <c r="J66" s="67"/>
      <c r="K66" s="67"/>
      <c r="L66" s="363" t="s">
        <v>1243</v>
      </c>
      <c r="M66" s="294">
        <f t="shared" si="3"/>
        <v>0</v>
      </c>
      <c r="N66" s="176"/>
      <c r="O66" s="163"/>
      <c r="P66" s="163"/>
      <c r="Q66" s="175"/>
      <c r="R66" s="175"/>
      <c r="S66" s="130"/>
      <c r="T66" s="223" t="str">
        <f t="shared" si="4"/>
        <v/>
      </c>
      <c r="U66" s="222" t="str">
        <f t="shared" si="5"/>
        <v/>
      </c>
      <c r="V66" s="364" t="s">
        <v>1243</v>
      </c>
      <c r="W66" s="72"/>
    </row>
    <row r="67" spans="1:23" x14ac:dyDescent="0.25">
      <c r="A67" s="293">
        <f t="shared" si="0"/>
        <v>0</v>
      </c>
      <c r="B67" s="163"/>
      <c r="C67" s="163"/>
      <c r="D67" s="163"/>
      <c r="E67" s="175"/>
      <c r="F67" s="175"/>
      <c r="G67" s="130"/>
      <c r="H67" s="222" t="str">
        <f t="shared" si="1"/>
        <v/>
      </c>
      <c r="I67" s="222" t="str">
        <f t="shared" si="2"/>
        <v/>
      </c>
      <c r="J67" s="67"/>
      <c r="K67" s="67"/>
      <c r="L67" s="363" t="s">
        <v>1243</v>
      </c>
      <c r="M67" s="294">
        <f t="shared" si="3"/>
        <v>0</v>
      </c>
      <c r="N67" s="176"/>
      <c r="O67" s="163"/>
      <c r="P67" s="163"/>
      <c r="Q67" s="175"/>
      <c r="R67" s="175"/>
      <c r="S67" s="130"/>
      <c r="T67" s="223" t="str">
        <f t="shared" si="4"/>
        <v/>
      </c>
      <c r="U67" s="222" t="str">
        <f t="shared" si="5"/>
        <v/>
      </c>
      <c r="V67" s="364" t="s">
        <v>1243</v>
      </c>
      <c r="W67" s="72"/>
    </row>
    <row r="68" spans="1:23" x14ac:dyDescent="0.25">
      <c r="A68" s="293">
        <f t="shared" si="0"/>
        <v>0</v>
      </c>
      <c r="B68" s="163"/>
      <c r="C68" s="163"/>
      <c r="D68" s="163"/>
      <c r="E68" s="175"/>
      <c r="F68" s="175"/>
      <c r="G68" s="130"/>
      <c r="H68" s="222" t="str">
        <f t="shared" si="1"/>
        <v/>
      </c>
      <c r="I68" s="222" t="str">
        <f t="shared" si="2"/>
        <v/>
      </c>
      <c r="J68" s="67"/>
      <c r="K68" s="67"/>
      <c r="L68" s="363" t="s">
        <v>1243</v>
      </c>
      <c r="M68" s="294">
        <f t="shared" si="3"/>
        <v>0</v>
      </c>
      <c r="N68" s="176"/>
      <c r="O68" s="163"/>
      <c r="P68" s="163"/>
      <c r="Q68" s="175"/>
      <c r="R68" s="175"/>
      <c r="S68" s="130"/>
      <c r="T68" s="223" t="str">
        <f t="shared" si="4"/>
        <v/>
      </c>
      <c r="U68" s="222" t="str">
        <f t="shared" si="5"/>
        <v/>
      </c>
      <c r="V68" s="364" t="s">
        <v>1243</v>
      </c>
      <c r="W68" s="72"/>
    </row>
    <row r="69" spans="1:23" x14ac:dyDescent="0.25">
      <c r="A69" s="293">
        <f t="shared" si="0"/>
        <v>0</v>
      </c>
      <c r="B69" s="163"/>
      <c r="C69" s="163"/>
      <c r="D69" s="163"/>
      <c r="E69" s="175"/>
      <c r="F69" s="175"/>
      <c r="G69" s="130"/>
      <c r="H69" s="222" t="str">
        <f t="shared" si="1"/>
        <v/>
      </c>
      <c r="I69" s="222" t="str">
        <f t="shared" si="2"/>
        <v/>
      </c>
      <c r="J69" s="67"/>
      <c r="K69" s="67"/>
      <c r="L69" s="363" t="s">
        <v>1243</v>
      </c>
      <c r="M69" s="294">
        <f t="shared" si="3"/>
        <v>0</v>
      </c>
      <c r="N69" s="176"/>
      <c r="O69" s="163"/>
      <c r="P69" s="163"/>
      <c r="Q69" s="175"/>
      <c r="R69" s="175"/>
      <c r="S69" s="130"/>
      <c r="T69" s="223" t="str">
        <f t="shared" si="4"/>
        <v/>
      </c>
      <c r="U69" s="222" t="str">
        <f t="shared" si="5"/>
        <v/>
      </c>
      <c r="V69" s="364" t="s">
        <v>1243</v>
      </c>
      <c r="W69" s="72"/>
    </row>
    <row r="70" spans="1:23" x14ac:dyDescent="0.25">
      <c r="A70" s="293">
        <f t="shared" si="0"/>
        <v>0</v>
      </c>
      <c r="B70" s="163"/>
      <c r="C70" s="163"/>
      <c r="D70" s="163"/>
      <c r="E70" s="175"/>
      <c r="F70" s="175"/>
      <c r="G70" s="130"/>
      <c r="H70" s="222" t="str">
        <f t="shared" si="1"/>
        <v/>
      </c>
      <c r="I70" s="222" t="str">
        <f t="shared" si="2"/>
        <v/>
      </c>
      <c r="J70" s="67"/>
      <c r="K70" s="67"/>
      <c r="L70" s="363" t="s">
        <v>1243</v>
      </c>
      <c r="M70" s="294">
        <f t="shared" si="3"/>
        <v>0</v>
      </c>
      <c r="N70" s="176"/>
      <c r="O70" s="163"/>
      <c r="P70" s="163"/>
      <c r="Q70" s="175"/>
      <c r="R70" s="175"/>
      <c r="S70" s="130"/>
      <c r="T70" s="223" t="str">
        <f t="shared" si="4"/>
        <v/>
      </c>
      <c r="U70" s="222" t="str">
        <f t="shared" si="5"/>
        <v/>
      </c>
      <c r="V70" s="364" t="s">
        <v>1243</v>
      </c>
      <c r="W70" s="72"/>
    </row>
    <row r="71" spans="1:23" x14ac:dyDescent="0.25">
      <c r="A71" s="293">
        <f t="shared" si="0"/>
        <v>0</v>
      </c>
      <c r="B71" s="163"/>
      <c r="C71" s="163"/>
      <c r="D71" s="163"/>
      <c r="E71" s="175"/>
      <c r="F71" s="175"/>
      <c r="G71" s="130"/>
      <c r="H71" s="222" t="str">
        <f t="shared" si="1"/>
        <v/>
      </c>
      <c r="I71" s="222" t="str">
        <f t="shared" si="2"/>
        <v/>
      </c>
      <c r="J71" s="67"/>
      <c r="K71" s="67"/>
      <c r="L71" s="363" t="s">
        <v>1243</v>
      </c>
      <c r="M71" s="294">
        <f t="shared" si="3"/>
        <v>0</v>
      </c>
      <c r="N71" s="176"/>
      <c r="O71" s="163"/>
      <c r="P71" s="163"/>
      <c r="Q71" s="175"/>
      <c r="R71" s="175"/>
      <c r="S71" s="130"/>
      <c r="T71" s="223" t="str">
        <f t="shared" si="4"/>
        <v/>
      </c>
      <c r="U71" s="222" t="str">
        <f t="shared" si="5"/>
        <v/>
      </c>
      <c r="V71" s="364" t="s">
        <v>1243</v>
      </c>
      <c r="W71" s="72"/>
    </row>
    <row r="72" spans="1:23" x14ac:dyDescent="0.25">
      <c r="A72" s="293">
        <f t="shared" si="0"/>
        <v>0</v>
      </c>
      <c r="B72" s="163"/>
      <c r="C72" s="163"/>
      <c r="D72" s="163"/>
      <c r="E72" s="175"/>
      <c r="F72" s="175"/>
      <c r="G72" s="130"/>
      <c r="H72" s="222" t="str">
        <f t="shared" si="1"/>
        <v/>
      </c>
      <c r="I72" s="222" t="str">
        <f t="shared" si="2"/>
        <v/>
      </c>
      <c r="J72" s="67"/>
      <c r="K72" s="67"/>
      <c r="L72" s="363" t="s">
        <v>1243</v>
      </c>
      <c r="M72" s="294">
        <f t="shared" si="3"/>
        <v>0</v>
      </c>
      <c r="N72" s="176"/>
      <c r="O72" s="163"/>
      <c r="P72" s="163"/>
      <c r="Q72" s="175"/>
      <c r="R72" s="175"/>
      <c r="S72" s="130"/>
      <c r="T72" s="223" t="str">
        <f t="shared" si="4"/>
        <v/>
      </c>
      <c r="U72" s="222" t="str">
        <f t="shared" si="5"/>
        <v/>
      </c>
      <c r="V72" s="364" t="s">
        <v>1243</v>
      </c>
      <c r="W72" s="72"/>
    </row>
    <row r="73" spans="1:23" x14ac:dyDescent="0.25">
      <c r="A73" s="293">
        <f t="shared" si="0"/>
        <v>0</v>
      </c>
      <c r="B73" s="163"/>
      <c r="C73" s="163"/>
      <c r="D73" s="163"/>
      <c r="E73" s="175"/>
      <c r="F73" s="175"/>
      <c r="G73" s="130"/>
      <c r="H73" s="222" t="str">
        <f t="shared" si="1"/>
        <v/>
      </c>
      <c r="I73" s="222" t="str">
        <f t="shared" si="2"/>
        <v/>
      </c>
      <c r="J73" s="67"/>
      <c r="K73" s="67"/>
      <c r="L73" s="363" t="s">
        <v>1243</v>
      </c>
      <c r="M73" s="294">
        <f t="shared" si="3"/>
        <v>0</v>
      </c>
      <c r="N73" s="176"/>
      <c r="O73" s="163"/>
      <c r="P73" s="163"/>
      <c r="Q73" s="175"/>
      <c r="R73" s="175"/>
      <c r="S73" s="130"/>
      <c r="T73" s="223" t="str">
        <f t="shared" si="4"/>
        <v/>
      </c>
      <c r="U73" s="222" t="str">
        <f t="shared" si="5"/>
        <v/>
      </c>
      <c r="V73" s="364" t="s">
        <v>1243</v>
      </c>
      <c r="W73" s="72"/>
    </row>
    <row r="74" spans="1:23" x14ac:dyDescent="0.25">
      <c r="A74" s="293">
        <f t="shared" si="0"/>
        <v>0</v>
      </c>
      <c r="B74" s="163"/>
      <c r="C74" s="163"/>
      <c r="D74" s="163"/>
      <c r="E74" s="175"/>
      <c r="F74" s="175"/>
      <c r="G74" s="130"/>
      <c r="H74" s="222" t="str">
        <f t="shared" si="1"/>
        <v/>
      </c>
      <c r="I74" s="222" t="str">
        <f t="shared" si="2"/>
        <v/>
      </c>
      <c r="J74" s="67"/>
      <c r="K74" s="67"/>
      <c r="L74" s="363" t="s">
        <v>1243</v>
      </c>
      <c r="M74" s="294">
        <f t="shared" si="3"/>
        <v>0</v>
      </c>
      <c r="N74" s="176"/>
      <c r="O74" s="163"/>
      <c r="P74" s="163"/>
      <c r="Q74" s="175"/>
      <c r="R74" s="175"/>
      <c r="S74" s="130"/>
      <c r="T74" s="223" t="str">
        <f t="shared" si="4"/>
        <v/>
      </c>
      <c r="U74" s="222" t="str">
        <f t="shared" si="5"/>
        <v/>
      </c>
      <c r="V74" s="364" t="s">
        <v>1243</v>
      </c>
      <c r="W74" s="72"/>
    </row>
    <row r="75" spans="1:23" x14ac:dyDescent="0.25">
      <c r="A75" s="293">
        <f t="shared" si="0"/>
        <v>0</v>
      </c>
      <c r="B75" s="163"/>
      <c r="C75" s="163"/>
      <c r="D75" s="163"/>
      <c r="E75" s="175"/>
      <c r="F75" s="175"/>
      <c r="G75" s="130"/>
      <c r="H75" s="222" t="str">
        <f t="shared" si="1"/>
        <v/>
      </c>
      <c r="I75" s="222" t="str">
        <f t="shared" si="2"/>
        <v/>
      </c>
      <c r="J75" s="67"/>
      <c r="K75" s="67"/>
      <c r="L75" s="363" t="s">
        <v>1243</v>
      </c>
      <c r="M75" s="294">
        <f t="shared" si="3"/>
        <v>0</v>
      </c>
      <c r="N75" s="176"/>
      <c r="O75" s="163"/>
      <c r="P75" s="163"/>
      <c r="Q75" s="175"/>
      <c r="R75" s="175"/>
      <c r="S75" s="130"/>
      <c r="T75" s="223" t="str">
        <f t="shared" si="4"/>
        <v/>
      </c>
      <c r="U75" s="222" t="str">
        <f t="shared" si="5"/>
        <v/>
      </c>
      <c r="V75" s="364" t="s">
        <v>1243</v>
      </c>
      <c r="W75" s="72"/>
    </row>
    <row r="76" spans="1:23" x14ac:dyDescent="0.25">
      <c r="A76" s="293">
        <f t="shared" si="0"/>
        <v>0</v>
      </c>
      <c r="B76" s="163"/>
      <c r="C76" s="163"/>
      <c r="D76" s="163"/>
      <c r="E76" s="175"/>
      <c r="F76" s="175"/>
      <c r="G76" s="130"/>
      <c r="H76" s="222" t="str">
        <f t="shared" si="1"/>
        <v/>
      </c>
      <c r="I76" s="222" t="str">
        <f t="shared" si="2"/>
        <v/>
      </c>
      <c r="J76" s="67"/>
      <c r="K76" s="67"/>
      <c r="L76" s="363" t="s">
        <v>1243</v>
      </c>
      <c r="M76" s="294">
        <f t="shared" si="3"/>
        <v>0</v>
      </c>
      <c r="N76" s="176"/>
      <c r="O76" s="163"/>
      <c r="P76" s="163"/>
      <c r="Q76" s="175"/>
      <c r="R76" s="175"/>
      <c r="S76" s="130"/>
      <c r="T76" s="223" t="str">
        <f t="shared" si="4"/>
        <v/>
      </c>
      <c r="U76" s="222" t="str">
        <f t="shared" si="5"/>
        <v/>
      </c>
      <c r="V76" s="364" t="s">
        <v>1243</v>
      </c>
      <c r="W76" s="72"/>
    </row>
    <row r="77" spans="1:23" x14ac:dyDescent="0.25">
      <c r="A77" s="293">
        <f t="shared" si="0"/>
        <v>0</v>
      </c>
      <c r="B77" s="163"/>
      <c r="C77" s="163"/>
      <c r="D77" s="163"/>
      <c r="E77" s="175"/>
      <c r="F77" s="175"/>
      <c r="G77" s="130"/>
      <c r="H77" s="222" t="str">
        <f t="shared" si="1"/>
        <v/>
      </c>
      <c r="I77" s="222" t="str">
        <f t="shared" si="2"/>
        <v/>
      </c>
      <c r="J77" s="67"/>
      <c r="K77" s="67"/>
      <c r="L77" s="363" t="s">
        <v>1243</v>
      </c>
      <c r="M77" s="294">
        <f t="shared" si="3"/>
        <v>0</v>
      </c>
      <c r="N77" s="176"/>
      <c r="O77" s="163"/>
      <c r="P77" s="163"/>
      <c r="Q77" s="175"/>
      <c r="R77" s="175"/>
      <c r="S77" s="130"/>
      <c r="T77" s="223" t="str">
        <f t="shared" si="4"/>
        <v/>
      </c>
      <c r="U77" s="222" t="str">
        <f t="shared" si="5"/>
        <v/>
      </c>
      <c r="V77" s="364" t="s">
        <v>1243</v>
      </c>
      <c r="W77" s="72"/>
    </row>
    <row r="78" spans="1:23" x14ac:dyDescent="0.25">
      <c r="A78" s="293">
        <f t="shared" si="0"/>
        <v>0</v>
      </c>
      <c r="B78" s="163"/>
      <c r="C78" s="163"/>
      <c r="D78" s="163"/>
      <c r="E78" s="175"/>
      <c r="F78" s="175"/>
      <c r="G78" s="130"/>
      <c r="H78" s="222" t="str">
        <f t="shared" si="1"/>
        <v/>
      </c>
      <c r="I78" s="222" t="str">
        <f t="shared" si="2"/>
        <v/>
      </c>
      <c r="J78" s="67"/>
      <c r="K78" s="67"/>
      <c r="L78" s="363" t="s">
        <v>1243</v>
      </c>
      <c r="M78" s="294">
        <f t="shared" si="3"/>
        <v>0</v>
      </c>
      <c r="N78" s="176"/>
      <c r="O78" s="163"/>
      <c r="P78" s="163"/>
      <c r="Q78" s="175"/>
      <c r="R78" s="175"/>
      <c r="S78" s="130"/>
      <c r="T78" s="223" t="str">
        <f t="shared" si="4"/>
        <v/>
      </c>
      <c r="U78" s="222" t="str">
        <f t="shared" si="5"/>
        <v/>
      </c>
      <c r="V78" s="364" t="s">
        <v>1243</v>
      </c>
      <c r="W78" s="72"/>
    </row>
    <row r="79" spans="1:23" x14ac:dyDescent="0.25">
      <c r="A79" s="293">
        <f t="shared" si="0"/>
        <v>0</v>
      </c>
      <c r="B79" s="163"/>
      <c r="C79" s="163"/>
      <c r="D79" s="163"/>
      <c r="E79" s="175"/>
      <c r="F79" s="175"/>
      <c r="G79" s="130"/>
      <c r="H79" s="222" t="str">
        <f t="shared" si="1"/>
        <v/>
      </c>
      <c r="I79" s="222" t="str">
        <f t="shared" si="2"/>
        <v/>
      </c>
      <c r="J79" s="67"/>
      <c r="K79" s="67"/>
      <c r="L79" s="363" t="s">
        <v>1243</v>
      </c>
      <c r="M79" s="294">
        <f t="shared" si="3"/>
        <v>0</v>
      </c>
      <c r="N79" s="176"/>
      <c r="O79" s="163"/>
      <c r="P79" s="163"/>
      <c r="Q79" s="175"/>
      <c r="R79" s="175"/>
      <c r="S79" s="130"/>
      <c r="T79" s="223" t="str">
        <f t="shared" si="4"/>
        <v/>
      </c>
      <c r="U79" s="222" t="str">
        <f t="shared" si="5"/>
        <v/>
      </c>
      <c r="V79" s="364" t="s">
        <v>1243</v>
      </c>
      <c r="W79" s="72"/>
    </row>
    <row r="80" spans="1:23" x14ac:dyDescent="0.25">
      <c r="A80" s="293">
        <f t="shared" si="0"/>
        <v>0</v>
      </c>
      <c r="B80" s="163"/>
      <c r="C80" s="163"/>
      <c r="D80" s="163"/>
      <c r="E80" s="175"/>
      <c r="F80" s="175"/>
      <c r="G80" s="130"/>
      <c r="H80" s="222" t="str">
        <f t="shared" si="1"/>
        <v/>
      </c>
      <c r="I80" s="222" t="str">
        <f t="shared" si="2"/>
        <v/>
      </c>
      <c r="J80" s="67"/>
      <c r="K80" s="67"/>
      <c r="L80" s="363" t="s">
        <v>1243</v>
      </c>
      <c r="M80" s="294">
        <f t="shared" si="3"/>
        <v>0</v>
      </c>
      <c r="N80" s="176"/>
      <c r="O80" s="163"/>
      <c r="P80" s="163"/>
      <c r="Q80" s="175"/>
      <c r="R80" s="175"/>
      <c r="S80" s="130"/>
      <c r="T80" s="223" t="str">
        <f t="shared" si="4"/>
        <v/>
      </c>
      <c r="U80" s="222" t="str">
        <f t="shared" si="5"/>
        <v/>
      </c>
      <c r="V80" s="364" t="s">
        <v>1243</v>
      </c>
      <c r="W80" s="72"/>
    </row>
    <row r="81" spans="1:23" x14ac:dyDescent="0.25">
      <c r="A81" s="293">
        <f t="shared" si="0"/>
        <v>0</v>
      </c>
      <c r="B81" s="163"/>
      <c r="C81" s="163"/>
      <c r="D81" s="163"/>
      <c r="E81" s="175"/>
      <c r="F81" s="175"/>
      <c r="G81" s="130"/>
      <c r="H81" s="222" t="str">
        <f t="shared" si="1"/>
        <v/>
      </c>
      <c r="I81" s="222" t="str">
        <f t="shared" si="2"/>
        <v/>
      </c>
      <c r="J81" s="67"/>
      <c r="K81" s="67"/>
      <c r="L81" s="363" t="s">
        <v>1243</v>
      </c>
      <c r="M81" s="294">
        <f t="shared" si="3"/>
        <v>0</v>
      </c>
      <c r="N81" s="176"/>
      <c r="O81" s="163"/>
      <c r="P81" s="163"/>
      <c r="Q81" s="175"/>
      <c r="R81" s="175"/>
      <c r="S81" s="130"/>
      <c r="T81" s="223" t="str">
        <f t="shared" si="4"/>
        <v/>
      </c>
      <c r="U81" s="222" t="str">
        <f t="shared" si="5"/>
        <v/>
      </c>
      <c r="V81" s="364" t="s">
        <v>1243</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3" t="s">
        <v>1243</v>
      </c>
      <c r="M82" s="294">
        <f t="shared" ref="M82:M116" si="9">IF(N82&lt;&gt;"",ROW(A66),0)</f>
        <v>0</v>
      </c>
      <c r="N82" s="176"/>
      <c r="O82" s="163"/>
      <c r="P82" s="163"/>
      <c r="Q82" s="175"/>
      <c r="R82" s="175"/>
      <c r="S82" s="130"/>
      <c r="T82" s="223" t="str">
        <f t="shared" ref="T82:T116" si="10">IF(ROW(A66)&lt;=$M$16,R82*Q82,"")</f>
        <v/>
      </c>
      <c r="U82" s="222" t="str">
        <f t="shared" ref="U82:U116" si="11">IFERROR(T82/52,"")</f>
        <v/>
      </c>
      <c r="V82" s="364" t="s">
        <v>1243</v>
      </c>
      <c r="W82" s="72"/>
    </row>
    <row r="83" spans="1:23" x14ac:dyDescent="0.25">
      <c r="A83" s="293">
        <f t="shared" si="6"/>
        <v>0</v>
      </c>
      <c r="B83" s="163"/>
      <c r="C83" s="163"/>
      <c r="D83" s="163"/>
      <c r="E83" s="175"/>
      <c r="F83" s="175"/>
      <c r="G83" s="130"/>
      <c r="H83" s="222" t="str">
        <f t="shared" si="7"/>
        <v/>
      </c>
      <c r="I83" s="222" t="str">
        <f t="shared" si="8"/>
        <v/>
      </c>
      <c r="J83" s="67"/>
      <c r="K83" s="67"/>
      <c r="L83" s="363" t="s">
        <v>1243</v>
      </c>
      <c r="M83" s="294">
        <f t="shared" si="9"/>
        <v>0</v>
      </c>
      <c r="N83" s="176"/>
      <c r="O83" s="163"/>
      <c r="P83" s="163"/>
      <c r="Q83" s="175"/>
      <c r="R83" s="175"/>
      <c r="S83" s="130"/>
      <c r="T83" s="223" t="str">
        <f t="shared" si="10"/>
        <v/>
      </c>
      <c r="U83" s="222" t="str">
        <f t="shared" si="11"/>
        <v/>
      </c>
      <c r="V83" s="364" t="s">
        <v>1243</v>
      </c>
      <c r="W83" s="72"/>
    </row>
    <row r="84" spans="1:23" x14ac:dyDescent="0.25">
      <c r="A84" s="293">
        <f t="shared" si="6"/>
        <v>0</v>
      </c>
      <c r="B84" s="163"/>
      <c r="C84" s="163"/>
      <c r="D84" s="163"/>
      <c r="E84" s="175"/>
      <c r="F84" s="175"/>
      <c r="G84" s="130"/>
      <c r="H84" s="222" t="str">
        <f t="shared" si="7"/>
        <v/>
      </c>
      <c r="I84" s="222" t="str">
        <f t="shared" si="8"/>
        <v/>
      </c>
      <c r="J84" s="67"/>
      <c r="K84" s="67"/>
      <c r="L84" s="363" t="s">
        <v>1243</v>
      </c>
      <c r="M84" s="294">
        <f t="shared" si="9"/>
        <v>0</v>
      </c>
      <c r="N84" s="176"/>
      <c r="O84" s="163"/>
      <c r="P84" s="163"/>
      <c r="Q84" s="175"/>
      <c r="R84" s="175"/>
      <c r="S84" s="130"/>
      <c r="T84" s="223" t="str">
        <f t="shared" si="10"/>
        <v/>
      </c>
      <c r="U84" s="222" t="str">
        <f t="shared" si="11"/>
        <v/>
      </c>
      <c r="V84" s="364" t="s">
        <v>1243</v>
      </c>
      <c r="W84" s="72"/>
    </row>
    <row r="85" spans="1:23" x14ac:dyDescent="0.25">
      <c r="A85" s="293">
        <f t="shared" si="6"/>
        <v>0</v>
      </c>
      <c r="B85" s="163"/>
      <c r="C85" s="163"/>
      <c r="D85" s="163"/>
      <c r="E85" s="175"/>
      <c r="F85" s="175"/>
      <c r="G85" s="130"/>
      <c r="H85" s="222" t="str">
        <f t="shared" si="7"/>
        <v/>
      </c>
      <c r="I85" s="222" t="str">
        <f t="shared" si="8"/>
        <v/>
      </c>
      <c r="J85" s="67"/>
      <c r="K85" s="67"/>
      <c r="L85" s="363" t="s">
        <v>1243</v>
      </c>
      <c r="M85" s="294">
        <f t="shared" si="9"/>
        <v>0</v>
      </c>
      <c r="N85" s="176"/>
      <c r="O85" s="163"/>
      <c r="P85" s="163"/>
      <c r="Q85" s="175"/>
      <c r="R85" s="175"/>
      <c r="S85" s="130"/>
      <c r="T85" s="223" t="str">
        <f t="shared" si="10"/>
        <v/>
      </c>
      <c r="U85" s="222" t="str">
        <f t="shared" si="11"/>
        <v/>
      </c>
      <c r="V85" s="364" t="s">
        <v>1243</v>
      </c>
      <c r="W85" s="72"/>
    </row>
    <row r="86" spans="1:23" x14ac:dyDescent="0.25">
      <c r="A86" s="293">
        <f t="shared" si="6"/>
        <v>0</v>
      </c>
      <c r="B86" s="163"/>
      <c r="C86" s="163"/>
      <c r="D86" s="163"/>
      <c r="E86" s="175"/>
      <c r="F86" s="175"/>
      <c r="G86" s="130"/>
      <c r="H86" s="222" t="str">
        <f t="shared" si="7"/>
        <v/>
      </c>
      <c r="I86" s="222" t="str">
        <f t="shared" si="8"/>
        <v/>
      </c>
      <c r="J86" s="67"/>
      <c r="K86" s="67"/>
      <c r="L86" s="363" t="s">
        <v>1243</v>
      </c>
      <c r="M86" s="294">
        <f t="shared" si="9"/>
        <v>0</v>
      </c>
      <c r="N86" s="176"/>
      <c r="O86" s="163"/>
      <c r="P86" s="163"/>
      <c r="Q86" s="175"/>
      <c r="R86" s="175"/>
      <c r="S86" s="130"/>
      <c r="T86" s="223" t="str">
        <f t="shared" si="10"/>
        <v/>
      </c>
      <c r="U86" s="222" t="str">
        <f t="shared" si="11"/>
        <v/>
      </c>
      <c r="V86" s="364" t="s">
        <v>1243</v>
      </c>
      <c r="W86" s="72"/>
    </row>
    <row r="87" spans="1:23" x14ac:dyDescent="0.25">
      <c r="A87" s="293">
        <f t="shared" si="6"/>
        <v>0</v>
      </c>
      <c r="B87" s="163"/>
      <c r="C87" s="163"/>
      <c r="D87" s="163"/>
      <c r="E87" s="175"/>
      <c r="F87" s="175"/>
      <c r="G87" s="130"/>
      <c r="H87" s="222" t="str">
        <f t="shared" si="7"/>
        <v/>
      </c>
      <c r="I87" s="222" t="str">
        <f t="shared" si="8"/>
        <v/>
      </c>
      <c r="J87" s="67"/>
      <c r="K87" s="67"/>
      <c r="L87" s="363" t="s">
        <v>1243</v>
      </c>
      <c r="M87" s="294">
        <f t="shared" si="9"/>
        <v>0</v>
      </c>
      <c r="N87" s="176"/>
      <c r="O87" s="163"/>
      <c r="P87" s="163"/>
      <c r="Q87" s="175"/>
      <c r="R87" s="175"/>
      <c r="S87" s="130"/>
      <c r="T87" s="223" t="str">
        <f t="shared" si="10"/>
        <v/>
      </c>
      <c r="U87" s="222" t="str">
        <f t="shared" si="11"/>
        <v/>
      </c>
      <c r="V87" s="364" t="s">
        <v>1243</v>
      </c>
      <c r="W87" s="72"/>
    </row>
    <row r="88" spans="1:23" x14ac:dyDescent="0.25">
      <c r="A88" s="293">
        <f t="shared" si="6"/>
        <v>0</v>
      </c>
      <c r="B88" s="163"/>
      <c r="C88" s="163"/>
      <c r="D88" s="163"/>
      <c r="E88" s="175"/>
      <c r="F88" s="175"/>
      <c r="G88" s="130"/>
      <c r="H88" s="222" t="str">
        <f t="shared" si="7"/>
        <v/>
      </c>
      <c r="I88" s="222" t="str">
        <f t="shared" si="8"/>
        <v/>
      </c>
      <c r="J88" s="67"/>
      <c r="K88" s="67"/>
      <c r="L88" s="363" t="s">
        <v>1243</v>
      </c>
      <c r="M88" s="294">
        <f t="shared" si="9"/>
        <v>0</v>
      </c>
      <c r="N88" s="176"/>
      <c r="O88" s="163"/>
      <c r="P88" s="163"/>
      <c r="Q88" s="175"/>
      <c r="R88" s="175"/>
      <c r="S88" s="130"/>
      <c r="T88" s="223" t="str">
        <f t="shared" si="10"/>
        <v/>
      </c>
      <c r="U88" s="222" t="str">
        <f t="shared" si="11"/>
        <v/>
      </c>
      <c r="V88" s="364" t="s">
        <v>1243</v>
      </c>
      <c r="W88" s="72"/>
    </row>
    <row r="89" spans="1:23" x14ac:dyDescent="0.25">
      <c r="A89" s="293">
        <f t="shared" si="6"/>
        <v>0</v>
      </c>
      <c r="B89" s="163"/>
      <c r="C89" s="163"/>
      <c r="D89" s="163"/>
      <c r="E89" s="175"/>
      <c r="F89" s="175"/>
      <c r="G89" s="130"/>
      <c r="H89" s="222" t="str">
        <f t="shared" si="7"/>
        <v/>
      </c>
      <c r="I89" s="222" t="str">
        <f t="shared" si="8"/>
        <v/>
      </c>
      <c r="J89" s="67"/>
      <c r="K89" s="67"/>
      <c r="L89" s="363" t="s">
        <v>1243</v>
      </c>
      <c r="M89" s="294">
        <f t="shared" si="9"/>
        <v>0</v>
      </c>
      <c r="N89" s="176"/>
      <c r="O89" s="163"/>
      <c r="P89" s="163"/>
      <c r="Q89" s="175"/>
      <c r="R89" s="175"/>
      <c r="S89" s="130"/>
      <c r="T89" s="223" t="str">
        <f t="shared" si="10"/>
        <v/>
      </c>
      <c r="U89" s="222" t="str">
        <f t="shared" si="11"/>
        <v/>
      </c>
      <c r="V89" s="364" t="s">
        <v>1243</v>
      </c>
      <c r="W89" s="72"/>
    </row>
    <row r="90" spans="1:23" x14ac:dyDescent="0.25">
      <c r="A90" s="293">
        <f t="shared" si="6"/>
        <v>0</v>
      </c>
      <c r="B90" s="163"/>
      <c r="C90" s="163"/>
      <c r="D90" s="163"/>
      <c r="E90" s="175"/>
      <c r="F90" s="175"/>
      <c r="G90" s="130"/>
      <c r="H90" s="222" t="str">
        <f t="shared" si="7"/>
        <v/>
      </c>
      <c r="I90" s="222" t="str">
        <f t="shared" si="8"/>
        <v/>
      </c>
      <c r="J90" s="67"/>
      <c r="K90" s="67"/>
      <c r="L90" s="363" t="s">
        <v>1243</v>
      </c>
      <c r="M90" s="294">
        <f t="shared" si="9"/>
        <v>0</v>
      </c>
      <c r="N90" s="176"/>
      <c r="O90" s="163"/>
      <c r="P90" s="163"/>
      <c r="Q90" s="175"/>
      <c r="R90" s="175"/>
      <c r="S90" s="130"/>
      <c r="T90" s="223" t="str">
        <f t="shared" si="10"/>
        <v/>
      </c>
      <c r="U90" s="222" t="str">
        <f t="shared" si="11"/>
        <v/>
      </c>
      <c r="V90" s="364" t="s">
        <v>1243</v>
      </c>
      <c r="W90" s="72"/>
    </row>
    <row r="91" spans="1:23" x14ac:dyDescent="0.25">
      <c r="A91" s="293">
        <f t="shared" si="6"/>
        <v>0</v>
      </c>
      <c r="B91" s="163"/>
      <c r="C91" s="163"/>
      <c r="D91" s="163"/>
      <c r="E91" s="175"/>
      <c r="F91" s="175"/>
      <c r="G91" s="130"/>
      <c r="H91" s="222" t="str">
        <f t="shared" si="7"/>
        <v/>
      </c>
      <c r="I91" s="222" t="str">
        <f t="shared" si="8"/>
        <v/>
      </c>
      <c r="J91" s="67"/>
      <c r="K91" s="67"/>
      <c r="L91" s="363" t="s">
        <v>1243</v>
      </c>
      <c r="M91" s="294">
        <f t="shared" si="9"/>
        <v>0</v>
      </c>
      <c r="N91" s="176"/>
      <c r="O91" s="163"/>
      <c r="P91" s="163"/>
      <c r="Q91" s="175"/>
      <c r="R91" s="175"/>
      <c r="S91" s="130"/>
      <c r="T91" s="223" t="str">
        <f t="shared" si="10"/>
        <v/>
      </c>
      <c r="U91" s="222" t="str">
        <f t="shared" si="11"/>
        <v/>
      </c>
      <c r="V91" s="364" t="s">
        <v>1243</v>
      </c>
      <c r="W91" s="72"/>
    </row>
    <row r="92" spans="1:23" x14ac:dyDescent="0.25">
      <c r="A92" s="293">
        <f t="shared" si="6"/>
        <v>0</v>
      </c>
      <c r="B92" s="163"/>
      <c r="C92" s="163"/>
      <c r="D92" s="163"/>
      <c r="E92" s="175"/>
      <c r="F92" s="175"/>
      <c r="G92" s="130"/>
      <c r="H92" s="222" t="str">
        <f t="shared" si="7"/>
        <v/>
      </c>
      <c r="I92" s="222" t="str">
        <f t="shared" si="8"/>
        <v/>
      </c>
      <c r="J92" s="67"/>
      <c r="K92" s="67"/>
      <c r="L92" s="363" t="s">
        <v>1243</v>
      </c>
      <c r="M92" s="294">
        <f t="shared" si="9"/>
        <v>0</v>
      </c>
      <c r="N92" s="176"/>
      <c r="O92" s="163"/>
      <c r="P92" s="163"/>
      <c r="Q92" s="175"/>
      <c r="R92" s="175"/>
      <c r="S92" s="130"/>
      <c r="T92" s="223" t="str">
        <f t="shared" si="10"/>
        <v/>
      </c>
      <c r="U92" s="222" t="str">
        <f t="shared" si="11"/>
        <v/>
      </c>
      <c r="V92" s="364" t="s">
        <v>1243</v>
      </c>
      <c r="W92" s="72"/>
    </row>
    <row r="93" spans="1:23" x14ac:dyDescent="0.25">
      <c r="A93" s="293">
        <f t="shared" si="6"/>
        <v>0</v>
      </c>
      <c r="B93" s="163"/>
      <c r="C93" s="163"/>
      <c r="D93" s="163"/>
      <c r="E93" s="175"/>
      <c r="F93" s="175"/>
      <c r="G93" s="130"/>
      <c r="H93" s="222" t="str">
        <f t="shared" si="7"/>
        <v/>
      </c>
      <c r="I93" s="222" t="str">
        <f t="shared" si="8"/>
        <v/>
      </c>
      <c r="J93" s="67"/>
      <c r="K93" s="67"/>
      <c r="L93" s="363" t="s">
        <v>1243</v>
      </c>
      <c r="M93" s="294">
        <f t="shared" si="9"/>
        <v>0</v>
      </c>
      <c r="N93" s="176"/>
      <c r="O93" s="163"/>
      <c r="P93" s="163"/>
      <c r="Q93" s="175"/>
      <c r="R93" s="175"/>
      <c r="S93" s="130"/>
      <c r="T93" s="223" t="str">
        <f t="shared" si="10"/>
        <v/>
      </c>
      <c r="U93" s="222" t="str">
        <f t="shared" si="11"/>
        <v/>
      </c>
      <c r="V93" s="364" t="s">
        <v>1243</v>
      </c>
      <c r="W93" s="72"/>
    </row>
    <row r="94" spans="1:23" x14ac:dyDescent="0.25">
      <c r="A94" s="293">
        <f t="shared" si="6"/>
        <v>0</v>
      </c>
      <c r="B94" s="163"/>
      <c r="C94" s="163"/>
      <c r="D94" s="163"/>
      <c r="E94" s="175"/>
      <c r="F94" s="175"/>
      <c r="G94" s="130"/>
      <c r="H94" s="222" t="str">
        <f t="shared" si="7"/>
        <v/>
      </c>
      <c r="I94" s="222" t="str">
        <f t="shared" si="8"/>
        <v/>
      </c>
      <c r="J94" s="67"/>
      <c r="K94" s="67"/>
      <c r="L94" s="363" t="s">
        <v>1243</v>
      </c>
      <c r="M94" s="294">
        <f t="shared" si="9"/>
        <v>0</v>
      </c>
      <c r="N94" s="176"/>
      <c r="O94" s="163"/>
      <c r="P94" s="163"/>
      <c r="Q94" s="175"/>
      <c r="R94" s="175"/>
      <c r="S94" s="130"/>
      <c r="T94" s="223" t="str">
        <f t="shared" si="10"/>
        <v/>
      </c>
      <c r="U94" s="222" t="str">
        <f t="shared" si="11"/>
        <v/>
      </c>
      <c r="V94" s="364" t="s">
        <v>1243</v>
      </c>
      <c r="W94" s="72"/>
    </row>
    <row r="95" spans="1:23" x14ac:dyDescent="0.25">
      <c r="A95" s="293">
        <f t="shared" si="6"/>
        <v>0</v>
      </c>
      <c r="B95" s="163"/>
      <c r="C95" s="163"/>
      <c r="D95" s="163"/>
      <c r="E95" s="175"/>
      <c r="F95" s="175"/>
      <c r="G95" s="130"/>
      <c r="H95" s="222" t="str">
        <f t="shared" si="7"/>
        <v/>
      </c>
      <c r="I95" s="222" t="str">
        <f t="shared" si="8"/>
        <v/>
      </c>
      <c r="J95" s="67"/>
      <c r="K95" s="67"/>
      <c r="L95" s="363" t="s">
        <v>1243</v>
      </c>
      <c r="M95" s="294">
        <f t="shared" si="9"/>
        <v>0</v>
      </c>
      <c r="N95" s="176"/>
      <c r="O95" s="163"/>
      <c r="P95" s="163"/>
      <c r="Q95" s="175"/>
      <c r="R95" s="175"/>
      <c r="S95" s="130"/>
      <c r="T95" s="223" t="str">
        <f t="shared" si="10"/>
        <v/>
      </c>
      <c r="U95" s="222" t="str">
        <f t="shared" si="11"/>
        <v/>
      </c>
      <c r="V95" s="364" t="s">
        <v>1243</v>
      </c>
      <c r="W95" s="72"/>
    </row>
    <row r="96" spans="1:23" x14ac:dyDescent="0.25">
      <c r="A96" s="293">
        <f t="shared" si="6"/>
        <v>0</v>
      </c>
      <c r="B96" s="163"/>
      <c r="C96" s="163"/>
      <c r="D96" s="163"/>
      <c r="E96" s="175"/>
      <c r="F96" s="175"/>
      <c r="G96" s="130"/>
      <c r="H96" s="222" t="str">
        <f t="shared" si="7"/>
        <v/>
      </c>
      <c r="I96" s="222" t="str">
        <f t="shared" si="8"/>
        <v/>
      </c>
      <c r="J96" s="67"/>
      <c r="K96" s="67"/>
      <c r="L96" s="363" t="s">
        <v>1243</v>
      </c>
      <c r="M96" s="294">
        <f t="shared" si="9"/>
        <v>0</v>
      </c>
      <c r="N96" s="176"/>
      <c r="O96" s="163"/>
      <c r="P96" s="163"/>
      <c r="Q96" s="175"/>
      <c r="R96" s="175"/>
      <c r="S96" s="130"/>
      <c r="T96" s="223" t="str">
        <f t="shared" si="10"/>
        <v/>
      </c>
      <c r="U96" s="222" t="str">
        <f t="shared" si="11"/>
        <v/>
      </c>
      <c r="V96" s="364" t="s">
        <v>1243</v>
      </c>
      <c r="W96" s="72"/>
    </row>
    <row r="97" spans="1:23" x14ac:dyDescent="0.25">
      <c r="A97" s="293">
        <f t="shared" si="6"/>
        <v>0</v>
      </c>
      <c r="B97" s="163"/>
      <c r="C97" s="163"/>
      <c r="D97" s="163"/>
      <c r="E97" s="175"/>
      <c r="F97" s="175"/>
      <c r="G97" s="130"/>
      <c r="H97" s="222" t="str">
        <f t="shared" si="7"/>
        <v/>
      </c>
      <c r="I97" s="222" t="str">
        <f t="shared" si="8"/>
        <v/>
      </c>
      <c r="J97" s="67"/>
      <c r="K97" s="67"/>
      <c r="L97" s="363" t="s">
        <v>1243</v>
      </c>
      <c r="M97" s="294">
        <f t="shared" si="9"/>
        <v>0</v>
      </c>
      <c r="N97" s="176"/>
      <c r="O97" s="163"/>
      <c r="P97" s="163"/>
      <c r="Q97" s="175"/>
      <c r="R97" s="175"/>
      <c r="S97" s="130"/>
      <c r="T97" s="223" t="str">
        <f t="shared" si="10"/>
        <v/>
      </c>
      <c r="U97" s="222" t="str">
        <f t="shared" si="11"/>
        <v/>
      </c>
      <c r="V97" s="364" t="s">
        <v>1243</v>
      </c>
      <c r="W97" s="72"/>
    </row>
    <row r="98" spans="1:23" x14ac:dyDescent="0.25">
      <c r="A98" s="293">
        <f t="shared" si="6"/>
        <v>0</v>
      </c>
      <c r="B98" s="163"/>
      <c r="C98" s="163"/>
      <c r="D98" s="163"/>
      <c r="E98" s="175"/>
      <c r="F98" s="175"/>
      <c r="G98" s="130"/>
      <c r="H98" s="222" t="str">
        <f t="shared" si="7"/>
        <v/>
      </c>
      <c r="I98" s="222" t="str">
        <f t="shared" si="8"/>
        <v/>
      </c>
      <c r="J98" s="67"/>
      <c r="K98" s="67"/>
      <c r="L98" s="363" t="s">
        <v>1243</v>
      </c>
      <c r="M98" s="294">
        <f t="shared" si="9"/>
        <v>0</v>
      </c>
      <c r="N98" s="176"/>
      <c r="O98" s="163"/>
      <c r="P98" s="163"/>
      <c r="Q98" s="175"/>
      <c r="R98" s="175"/>
      <c r="S98" s="130"/>
      <c r="T98" s="223" t="str">
        <f t="shared" si="10"/>
        <v/>
      </c>
      <c r="U98" s="222" t="str">
        <f t="shared" si="11"/>
        <v/>
      </c>
      <c r="V98" s="364" t="s">
        <v>1243</v>
      </c>
      <c r="W98" s="72"/>
    </row>
    <row r="99" spans="1:23" x14ac:dyDescent="0.25">
      <c r="A99" s="293">
        <f t="shared" si="6"/>
        <v>0</v>
      </c>
      <c r="B99" s="163"/>
      <c r="C99" s="163"/>
      <c r="D99" s="163"/>
      <c r="E99" s="175"/>
      <c r="F99" s="175"/>
      <c r="G99" s="130"/>
      <c r="H99" s="222" t="str">
        <f t="shared" si="7"/>
        <v/>
      </c>
      <c r="I99" s="222" t="str">
        <f t="shared" si="8"/>
        <v/>
      </c>
      <c r="J99" s="67"/>
      <c r="K99" s="67"/>
      <c r="L99" s="363" t="s">
        <v>1243</v>
      </c>
      <c r="M99" s="294">
        <f t="shared" si="9"/>
        <v>0</v>
      </c>
      <c r="N99" s="176"/>
      <c r="O99" s="163"/>
      <c r="P99" s="163"/>
      <c r="Q99" s="175"/>
      <c r="R99" s="175"/>
      <c r="S99" s="130"/>
      <c r="T99" s="223" t="str">
        <f t="shared" si="10"/>
        <v/>
      </c>
      <c r="U99" s="222" t="str">
        <f t="shared" si="11"/>
        <v/>
      </c>
      <c r="V99" s="364" t="s">
        <v>1243</v>
      </c>
      <c r="W99" s="72"/>
    </row>
    <row r="100" spans="1:23" x14ac:dyDescent="0.25">
      <c r="A100" s="293">
        <f t="shared" si="6"/>
        <v>0</v>
      </c>
      <c r="B100" s="163"/>
      <c r="C100" s="163"/>
      <c r="D100" s="163"/>
      <c r="E100" s="175"/>
      <c r="F100" s="175"/>
      <c r="G100" s="130"/>
      <c r="H100" s="222" t="str">
        <f t="shared" si="7"/>
        <v/>
      </c>
      <c r="I100" s="222" t="str">
        <f t="shared" si="8"/>
        <v/>
      </c>
      <c r="J100" s="67"/>
      <c r="K100" s="67"/>
      <c r="L100" s="363" t="s">
        <v>1243</v>
      </c>
      <c r="M100" s="294">
        <f t="shared" si="9"/>
        <v>0</v>
      </c>
      <c r="N100" s="176"/>
      <c r="O100" s="163"/>
      <c r="P100" s="163"/>
      <c r="Q100" s="175"/>
      <c r="R100" s="175"/>
      <c r="S100" s="130"/>
      <c r="T100" s="223" t="str">
        <f t="shared" si="10"/>
        <v/>
      </c>
      <c r="U100" s="222" t="str">
        <f t="shared" si="11"/>
        <v/>
      </c>
      <c r="V100" s="364" t="s">
        <v>1243</v>
      </c>
      <c r="W100" s="72"/>
    </row>
    <row r="101" spans="1:23" x14ac:dyDescent="0.25">
      <c r="A101" s="293">
        <f t="shared" si="6"/>
        <v>0</v>
      </c>
      <c r="B101" s="163"/>
      <c r="C101" s="163"/>
      <c r="D101" s="163"/>
      <c r="E101" s="175"/>
      <c r="F101" s="175"/>
      <c r="G101" s="130"/>
      <c r="H101" s="222" t="str">
        <f t="shared" si="7"/>
        <v/>
      </c>
      <c r="I101" s="222" t="str">
        <f t="shared" si="8"/>
        <v/>
      </c>
      <c r="J101" s="67"/>
      <c r="K101" s="67"/>
      <c r="L101" s="363" t="s">
        <v>1243</v>
      </c>
      <c r="M101" s="294">
        <f t="shared" si="9"/>
        <v>0</v>
      </c>
      <c r="N101" s="176"/>
      <c r="O101" s="163"/>
      <c r="P101" s="163"/>
      <c r="Q101" s="175"/>
      <c r="R101" s="175"/>
      <c r="S101" s="130"/>
      <c r="T101" s="223" t="str">
        <f t="shared" si="10"/>
        <v/>
      </c>
      <c r="U101" s="222" t="str">
        <f t="shared" si="11"/>
        <v/>
      </c>
      <c r="V101" s="364" t="s">
        <v>1243</v>
      </c>
      <c r="W101" s="72"/>
    </row>
    <row r="102" spans="1:23" x14ac:dyDescent="0.25">
      <c r="A102" s="293">
        <f t="shared" si="6"/>
        <v>0</v>
      </c>
      <c r="B102" s="163"/>
      <c r="C102" s="163"/>
      <c r="D102" s="163"/>
      <c r="E102" s="175"/>
      <c r="F102" s="175"/>
      <c r="G102" s="130"/>
      <c r="H102" s="222" t="str">
        <f t="shared" si="7"/>
        <v/>
      </c>
      <c r="I102" s="222" t="str">
        <f t="shared" si="8"/>
        <v/>
      </c>
      <c r="J102" s="67"/>
      <c r="K102" s="67"/>
      <c r="L102" s="363" t="s">
        <v>1243</v>
      </c>
      <c r="M102" s="294">
        <f t="shared" si="9"/>
        <v>0</v>
      </c>
      <c r="N102" s="176"/>
      <c r="O102" s="163"/>
      <c r="P102" s="163"/>
      <c r="Q102" s="175"/>
      <c r="R102" s="175"/>
      <c r="S102" s="130"/>
      <c r="T102" s="223" t="str">
        <f t="shared" si="10"/>
        <v/>
      </c>
      <c r="U102" s="222" t="str">
        <f t="shared" si="11"/>
        <v/>
      </c>
      <c r="V102" s="364" t="s">
        <v>1243</v>
      </c>
      <c r="W102" s="72"/>
    </row>
    <row r="103" spans="1:23" x14ac:dyDescent="0.25">
      <c r="A103" s="293">
        <f t="shared" si="6"/>
        <v>0</v>
      </c>
      <c r="B103" s="163"/>
      <c r="C103" s="163"/>
      <c r="D103" s="163"/>
      <c r="E103" s="175"/>
      <c r="F103" s="175"/>
      <c r="G103" s="130"/>
      <c r="H103" s="222" t="str">
        <f t="shared" si="7"/>
        <v/>
      </c>
      <c r="I103" s="222" t="str">
        <f t="shared" si="8"/>
        <v/>
      </c>
      <c r="J103" s="67"/>
      <c r="K103" s="67"/>
      <c r="L103" s="363" t="s">
        <v>1243</v>
      </c>
      <c r="M103" s="294">
        <f t="shared" si="9"/>
        <v>0</v>
      </c>
      <c r="N103" s="176"/>
      <c r="O103" s="163"/>
      <c r="P103" s="163"/>
      <c r="Q103" s="175"/>
      <c r="R103" s="175"/>
      <c r="S103" s="130"/>
      <c r="T103" s="223" t="str">
        <f t="shared" si="10"/>
        <v/>
      </c>
      <c r="U103" s="222" t="str">
        <f t="shared" si="11"/>
        <v/>
      </c>
      <c r="V103" s="364" t="s">
        <v>1243</v>
      </c>
      <c r="W103" s="72"/>
    </row>
    <row r="104" spans="1:23" x14ac:dyDescent="0.25">
      <c r="A104" s="293">
        <f t="shared" si="6"/>
        <v>0</v>
      </c>
      <c r="B104" s="163"/>
      <c r="C104" s="163"/>
      <c r="D104" s="163"/>
      <c r="E104" s="175"/>
      <c r="F104" s="175"/>
      <c r="G104" s="130"/>
      <c r="H104" s="222" t="str">
        <f t="shared" si="7"/>
        <v/>
      </c>
      <c r="I104" s="222" t="str">
        <f t="shared" si="8"/>
        <v/>
      </c>
      <c r="J104" s="67"/>
      <c r="K104" s="67"/>
      <c r="L104" s="363" t="s">
        <v>1243</v>
      </c>
      <c r="M104" s="294">
        <f t="shared" si="9"/>
        <v>0</v>
      </c>
      <c r="N104" s="176"/>
      <c r="O104" s="163"/>
      <c r="P104" s="163"/>
      <c r="Q104" s="175"/>
      <c r="R104" s="175"/>
      <c r="S104" s="130"/>
      <c r="T104" s="223" t="str">
        <f t="shared" si="10"/>
        <v/>
      </c>
      <c r="U104" s="222" t="str">
        <f t="shared" si="11"/>
        <v/>
      </c>
      <c r="V104" s="364" t="s">
        <v>1243</v>
      </c>
      <c r="W104" s="72"/>
    </row>
    <row r="105" spans="1:23" x14ac:dyDescent="0.25">
      <c r="A105" s="293">
        <f t="shared" si="6"/>
        <v>0</v>
      </c>
      <c r="B105" s="163"/>
      <c r="C105" s="163"/>
      <c r="D105" s="163"/>
      <c r="E105" s="175"/>
      <c r="F105" s="175"/>
      <c r="G105" s="130"/>
      <c r="H105" s="222" t="str">
        <f t="shared" si="7"/>
        <v/>
      </c>
      <c r="I105" s="222" t="str">
        <f t="shared" si="8"/>
        <v/>
      </c>
      <c r="J105" s="67"/>
      <c r="K105" s="67"/>
      <c r="L105" s="363" t="s">
        <v>1243</v>
      </c>
      <c r="M105" s="294">
        <f t="shared" si="9"/>
        <v>0</v>
      </c>
      <c r="N105" s="176"/>
      <c r="O105" s="163"/>
      <c r="P105" s="163"/>
      <c r="Q105" s="175"/>
      <c r="R105" s="175"/>
      <c r="S105" s="130"/>
      <c r="T105" s="223" t="str">
        <f t="shared" si="10"/>
        <v/>
      </c>
      <c r="U105" s="222" t="str">
        <f t="shared" si="11"/>
        <v/>
      </c>
      <c r="V105" s="364" t="s">
        <v>1243</v>
      </c>
      <c r="W105" s="72"/>
    </row>
    <row r="106" spans="1:23" x14ac:dyDescent="0.25">
      <c r="A106" s="293">
        <f t="shared" si="6"/>
        <v>0</v>
      </c>
      <c r="B106" s="163"/>
      <c r="C106" s="163"/>
      <c r="D106" s="163"/>
      <c r="E106" s="175"/>
      <c r="F106" s="175"/>
      <c r="G106" s="130"/>
      <c r="H106" s="222" t="str">
        <f t="shared" si="7"/>
        <v/>
      </c>
      <c r="I106" s="222" t="str">
        <f t="shared" si="8"/>
        <v/>
      </c>
      <c r="J106" s="67"/>
      <c r="K106" s="67"/>
      <c r="L106" s="363" t="s">
        <v>1243</v>
      </c>
      <c r="M106" s="294">
        <f t="shared" si="9"/>
        <v>0</v>
      </c>
      <c r="N106" s="176"/>
      <c r="O106" s="163"/>
      <c r="P106" s="163"/>
      <c r="Q106" s="175"/>
      <c r="R106" s="175"/>
      <c r="S106" s="130"/>
      <c r="T106" s="223" t="str">
        <f t="shared" si="10"/>
        <v/>
      </c>
      <c r="U106" s="222" t="str">
        <f t="shared" si="11"/>
        <v/>
      </c>
      <c r="V106" s="364" t="s">
        <v>1243</v>
      </c>
      <c r="W106" s="72"/>
    </row>
    <row r="107" spans="1:23" x14ac:dyDescent="0.25">
      <c r="A107" s="293">
        <f t="shared" si="6"/>
        <v>0</v>
      </c>
      <c r="B107" s="163"/>
      <c r="C107" s="163"/>
      <c r="D107" s="163"/>
      <c r="E107" s="175"/>
      <c r="F107" s="175"/>
      <c r="G107" s="130"/>
      <c r="H107" s="222" t="str">
        <f t="shared" si="7"/>
        <v/>
      </c>
      <c r="I107" s="222" t="str">
        <f t="shared" si="8"/>
        <v/>
      </c>
      <c r="J107" s="67"/>
      <c r="K107" s="67"/>
      <c r="L107" s="363" t="s">
        <v>1243</v>
      </c>
      <c r="M107" s="294">
        <f t="shared" si="9"/>
        <v>0</v>
      </c>
      <c r="N107" s="176"/>
      <c r="O107" s="163"/>
      <c r="P107" s="163"/>
      <c r="Q107" s="175"/>
      <c r="R107" s="175"/>
      <c r="S107" s="130"/>
      <c r="T107" s="223" t="str">
        <f t="shared" si="10"/>
        <v/>
      </c>
      <c r="U107" s="222" t="str">
        <f t="shared" si="11"/>
        <v/>
      </c>
      <c r="V107" s="364" t="s">
        <v>1243</v>
      </c>
      <c r="W107" s="72"/>
    </row>
    <row r="108" spans="1:23" x14ac:dyDescent="0.25">
      <c r="A108" s="293">
        <f t="shared" si="6"/>
        <v>0</v>
      </c>
      <c r="B108" s="163"/>
      <c r="C108" s="163"/>
      <c r="D108" s="163"/>
      <c r="E108" s="175"/>
      <c r="F108" s="175"/>
      <c r="G108" s="130"/>
      <c r="H108" s="222" t="str">
        <f t="shared" si="7"/>
        <v/>
      </c>
      <c r="I108" s="222" t="str">
        <f t="shared" si="8"/>
        <v/>
      </c>
      <c r="J108" s="67"/>
      <c r="K108" s="67"/>
      <c r="L108" s="363" t="s">
        <v>1243</v>
      </c>
      <c r="M108" s="294">
        <f t="shared" si="9"/>
        <v>0</v>
      </c>
      <c r="N108" s="176"/>
      <c r="O108" s="163"/>
      <c r="P108" s="163"/>
      <c r="Q108" s="175"/>
      <c r="R108" s="175"/>
      <c r="S108" s="130"/>
      <c r="T108" s="223" t="str">
        <f t="shared" si="10"/>
        <v/>
      </c>
      <c r="U108" s="222" t="str">
        <f t="shared" si="11"/>
        <v/>
      </c>
      <c r="V108" s="364" t="s">
        <v>1243</v>
      </c>
      <c r="W108" s="72"/>
    </row>
    <row r="109" spans="1:23" x14ac:dyDescent="0.25">
      <c r="A109" s="293">
        <f t="shared" si="6"/>
        <v>0</v>
      </c>
      <c r="B109" s="163"/>
      <c r="C109" s="163"/>
      <c r="D109" s="163"/>
      <c r="E109" s="175"/>
      <c r="F109" s="175"/>
      <c r="G109" s="130"/>
      <c r="H109" s="222" t="str">
        <f t="shared" si="7"/>
        <v/>
      </c>
      <c r="I109" s="222" t="str">
        <f t="shared" si="8"/>
        <v/>
      </c>
      <c r="J109" s="67"/>
      <c r="K109" s="67"/>
      <c r="L109" s="363" t="s">
        <v>1243</v>
      </c>
      <c r="M109" s="294">
        <f t="shared" si="9"/>
        <v>0</v>
      </c>
      <c r="N109" s="176"/>
      <c r="O109" s="163"/>
      <c r="P109" s="163"/>
      <c r="Q109" s="175"/>
      <c r="R109" s="175"/>
      <c r="S109" s="130"/>
      <c r="T109" s="223" t="str">
        <f t="shared" si="10"/>
        <v/>
      </c>
      <c r="U109" s="222" t="str">
        <f t="shared" si="11"/>
        <v/>
      </c>
      <c r="V109" s="364" t="s">
        <v>1243</v>
      </c>
      <c r="W109" s="72"/>
    </row>
    <row r="110" spans="1:23" x14ac:dyDescent="0.25">
      <c r="A110" s="293">
        <f t="shared" si="6"/>
        <v>0</v>
      </c>
      <c r="B110" s="163"/>
      <c r="C110" s="163"/>
      <c r="D110" s="163"/>
      <c r="E110" s="175"/>
      <c r="F110" s="175"/>
      <c r="G110" s="130"/>
      <c r="H110" s="222" t="str">
        <f t="shared" si="7"/>
        <v/>
      </c>
      <c r="I110" s="222" t="str">
        <f t="shared" si="8"/>
        <v/>
      </c>
      <c r="J110" s="67"/>
      <c r="K110" s="67"/>
      <c r="L110" s="363" t="s">
        <v>1243</v>
      </c>
      <c r="M110" s="294">
        <f t="shared" si="9"/>
        <v>0</v>
      </c>
      <c r="N110" s="176"/>
      <c r="O110" s="163"/>
      <c r="P110" s="163"/>
      <c r="Q110" s="175"/>
      <c r="R110" s="175"/>
      <c r="S110" s="130"/>
      <c r="T110" s="223" t="str">
        <f t="shared" si="10"/>
        <v/>
      </c>
      <c r="U110" s="222" t="str">
        <f t="shared" si="11"/>
        <v/>
      </c>
      <c r="V110" s="364" t="s">
        <v>1243</v>
      </c>
      <c r="W110" s="72"/>
    </row>
    <row r="111" spans="1:23" x14ac:dyDescent="0.25">
      <c r="A111" s="293">
        <f t="shared" si="6"/>
        <v>0</v>
      </c>
      <c r="B111" s="163"/>
      <c r="C111" s="163"/>
      <c r="D111" s="163"/>
      <c r="E111" s="175"/>
      <c r="F111" s="175"/>
      <c r="G111" s="130"/>
      <c r="H111" s="222" t="str">
        <f t="shared" si="7"/>
        <v/>
      </c>
      <c r="I111" s="222" t="str">
        <f t="shared" si="8"/>
        <v/>
      </c>
      <c r="J111" s="67"/>
      <c r="K111" s="67"/>
      <c r="L111" s="363" t="s">
        <v>1243</v>
      </c>
      <c r="M111" s="294">
        <f t="shared" si="9"/>
        <v>0</v>
      </c>
      <c r="N111" s="176"/>
      <c r="O111" s="163"/>
      <c r="P111" s="163"/>
      <c r="Q111" s="175"/>
      <c r="R111" s="175"/>
      <c r="S111" s="130"/>
      <c r="T111" s="223" t="str">
        <f t="shared" si="10"/>
        <v/>
      </c>
      <c r="U111" s="222" t="str">
        <f t="shared" si="11"/>
        <v/>
      </c>
      <c r="V111" s="364" t="s">
        <v>1243</v>
      </c>
      <c r="W111" s="72"/>
    </row>
    <row r="112" spans="1:23" x14ac:dyDescent="0.25">
      <c r="A112" s="293">
        <f t="shared" si="6"/>
        <v>0</v>
      </c>
      <c r="B112" s="163"/>
      <c r="C112" s="163"/>
      <c r="D112" s="163"/>
      <c r="E112" s="175"/>
      <c r="F112" s="175"/>
      <c r="G112" s="130"/>
      <c r="H112" s="222" t="str">
        <f t="shared" si="7"/>
        <v/>
      </c>
      <c r="I112" s="222" t="str">
        <f t="shared" si="8"/>
        <v/>
      </c>
      <c r="J112" s="67"/>
      <c r="K112" s="67"/>
      <c r="L112" s="363" t="s">
        <v>1243</v>
      </c>
      <c r="M112" s="294">
        <f t="shared" si="9"/>
        <v>0</v>
      </c>
      <c r="N112" s="176"/>
      <c r="O112" s="163"/>
      <c r="P112" s="163"/>
      <c r="Q112" s="175"/>
      <c r="R112" s="175"/>
      <c r="S112" s="130"/>
      <c r="T112" s="223" t="str">
        <f t="shared" si="10"/>
        <v/>
      </c>
      <c r="U112" s="222" t="str">
        <f t="shared" si="11"/>
        <v/>
      </c>
      <c r="V112" s="364" t="s">
        <v>1243</v>
      </c>
      <c r="W112" s="72"/>
    </row>
    <row r="113" spans="1:23" x14ac:dyDescent="0.25">
      <c r="A113" s="293">
        <f t="shared" si="6"/>
        <v>0</v>
      </c>
      <c r="B113" s="163"/>
      <c r="C113" s="163"/>
      <c r="D113" s="163"/>
      <c r="E113" s="175"/>
      <c r="F113" s="175"/>
      <c r="G113" s="130"/>
      <c r="H113" s="222" t="str">
        <f t="shared" si="7"/>
        <v/>
      </c>
      <c r="I113" s="222" t="str">
        <f t="shared" si="8"/>
        <v/>
      </c>
      <c r="J113" s="67"/>
      <c r="K113" s="67"/>
      <c r="L113" s="363" t="s">
        <v>1243</v>
      </c>
      <c r="M113" s="294">
        <f t="shared" si="9"/>
        <v>0</v>
      </c>
      <c r="N113" s="176"/>
      <c r="O113" s="163"/>
      <c r="P113" s="163"/>
      <c r="Q113" s="175"/>
      <c r="R113" s="175"/>
      <c r="S113" s="130"/>
      <c r="T113" s="223" t="str">
        <f t="shared" si="10"/>
        <v/>
      </c>
      <c r="U113" s="222" t="str">
        <f t="shared" si="11"/>
        <v/>
      </c>
      <c r="V113" s="364" t="s">
        <v>1243</v>
      </c>
      <c r="W113" s="72"/>
    </row>
    <row r="114" spans="1:23" x14ac:dyDescent="0.25">
      <c r="A114" s="293">
        <f t="shared" si="6"/>
        <v>0</v>
      </c>
      <c r="B114" s="163"/>
      <c r="C114" s="163"/>
      <c r="D114" s="163"/>
      <c r="E114" s="175"/>
      <c r="F114" s="175"/>
      <c r="G114" s="130"/>
      <c r="H114" s="222" t="str">
        <f t="shared" si="7"/>
        <v/>
      </c>
      <c r="I114" s="222" t="str">
        <f t="shared" si="8"/>
        <v/>
      </c>
      <c r="J114" s="67"/>
      <c r="K114" s="67"/>
      <c r="L114" s="363" t="s">
        <v>1243</v>
      </c>
      <c r="M114" s="294">
        <f t="shared" si="9"/>
        <v>0</v>
      </c>
      <c r="N114" s="176"/>
      <c r="O114" s="163"/>
      <c r="P114" s="163"/>
      <c r="Q114" s="175"/>
      <c r="R114" s="175"/>
      <c r="S114" s="130"/>
      <c r="T114" s="223" t="str">
        <f t="shared" si="10"/>
        <v/>
      </c>
      <c r="U114" s="222" t="str">
        <f t="shared" si="11"/>
        <v/>
      </c>
      <c r="V114" s="364" t="s">
        <v>1243</v>
      </c>
      <c r="W114" s="72"/>
    </row>
    <row r="115" spans="1:23" x14ac:dyDescent="0.25">
      <c r="A115" s="293">
        <f t="shared" si="6"/>
        <v>0</v>
      </c>
      <c r="B115" s="163"/>
      <c r="C115" s="163"/>
      <c r="D115" s="163"/>
      <c r="E115" s="175"/>
      <c r="F115" s="175"/>
      <c r="G115" s="130"/>
      <c r="H115" s="222" t="str">
        <f t="shared" si="7"/>
        <v/>
      </c>
      <c r="I115" s="222" t="str">
        <f t="shared" si="8"/>
        <v/>
      </c>
      <c r="J115" s="67"/>
      <c r="K115" s="67"/>
      <c r="L115" s="363" t="s">
        <v>1243</v>
      </c>
      <c r="M115" s="294">
        <f t="shared" si="9"/>
        <v>0</v>
      </c>
      <c r="N115" s="176"/>
      <c r="O115" s="163"/>
      <c r="P115" s="163"/>
      <c r="Q115" s="175"/>
      <c r="R115" s="175"/>
      <c r="S115" s="130"/>
      <c r="T115" s="223" t="str">
        <f t="shared" si="10"/>
        <v/>
      </c>
      <c r="U115" s="222" t="str">
        <f t="shared" si="11"/>
        <v/>
      </c>
      <c r="V115" s="364" t="s">
        <v>1243</v>
      </c>
      <c r="W115" s="72"/>
    </row>
    <row r="116" spans="1:23" x14ac:dyDescent="0.25">
      <c r="A116" s="293">
        <f t="shared" si="6"/>
        <v>0</v>
      </c>
      <c r="B116" s="163"/>
      <c r="C116" s="163"/>
      <c r="D116" s="163"/>
      <c r="E116" s="175"/>
      <c r="F116" s="175"/>
      <c r="G116" s="130"/>
      <c r="H116" s="222" t="str">
        <f t="shared" si="7"/>
        <v/>
      </c>
      <c r="I116" s="222" t="str">
        <f t="shared" si="8"/>
        <v/>
      </c>
      <c r="J116" s="67"/>
      <c r="K116" s="67"/>
      <c r="L116" s="363" t="s">
        <v>1243</v>
      </c>
      <c r="M116" s="294">
        <f t="shared" si="9"/>
        <v>0</v>
      </c>
      <c r="N116" s="176"/>
      <c r="O116" s="163"/>
      <c r="P116" s="163"/>
      <c r="Q116" s="175"/>
      <c r="R116" s="175"/>
      <c r="S116" s="130"/>
      <c r="T116" s="223" t="str">
        <f t="shared" si="10"/>
        <v/>
      </c>
      <c r="U116" s="222" t="str">
        <f t="shared" si="11"/>
        <v/>
      </c>
      <c r="V116" s="364" t="s">
        <v>1243</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COztZKoomGHt40qgc5vhqBDPCB4I7A93bfhEl1eS0IETjrITPOCc9NzfJGszZVxQm/ycEU5yf5IrX0PYkVyTkw==" saltValue="arXQ7n0qlNkFAKB3AbKpkA==" spinCount="100000" sheet="1" objects="1" scenarios="1"/>
  <mergeCells count="1">
    <mergeCell ref="B13:C13"/>
  </mergeCells>
  <phoneticPr fontId="77" type="noConversion"/>
  <conditionalFormatting sqref="B17:I116">
    <cfRule type="expression" dxfId="37" priority="12">
      <formula>IF(ROW(B17)-16&lt;=$A$16,TRUE, FALSE)</formula>
    </cfRule>
  </conditionalFormatting>
  <conditionalFormatting sqref="N17:U116">
    <cfRule type="expression" dxfId="36" priority="11">
      <formula>IF(ROW(N17)-16&lt;=$M$16,TRUE, FALSE)</formula>
    </cfRule>
  </conditionalFormatting>
  <conditionalFormatting sqref="L17:L116">
    <cfRule type="expression" dxfId="35" priority="10">
      <formula>IF(ROW(L17)-16&lt;=$A$16,TRUE, FALSE)</formula>
    </cfRule>
  </conditionalFormatting>
  <conditionalFormatting sqref="V17:V116">
    <cfRule type="expression" dxfId="34" priority="4">
      <formula>IF(ROW(V17)-16&lt;=$M$16,TRUE, FALSE)</formula>
    </cfRule>
  </conditionalFormatting>
  <conditionalFormatting sqref="L17:L116 B17:F116">
    <cfRule type="expression" dxfId="33" priority="3">
      <formula>IF(OR(LOWER($L17)="x",$A17=0),FALSE,TRUE)</formula>
    </cfRule>
  </conditionalFormatting>
  <conditionalFormatting sqref="N17:R116 V17:V116">
    <cfRule type="expression" dxfId="32"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129540</xdr:colOff>
                    <xdr:row>14</xdr:row>
                    <xdr:rowOff>152400</xdr:rowOff>
                  </from>
                  <to>
                    <xdr:col>24</xdr:col>
                    <xdr:colOff>106680</xdr:colOff>
                    <xdr:row>15</xdr:row>
                    <xdr:rowOff>396240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449580</xdr:rowOff>
                  </from>
                  <to>
                    <xdr:col>24</xdr:col>
                    <xdr:colOff>99060</xdr:colOff>
                    <xdr:row>17</xdr:row>
                    <xdr:rowOff>137160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43969</v>
      </c>
      <c r="F3" s="111"/>
    </row>
    <row r="4" spans="1:19" x14ac:dyDescent="0.25">
      <c r="B4" s="139" t="s">
        <v>437</v>
      </c>
      <c r="C4" s="139"/>
      <c r="D4" s="271">
        <f>IF(Capacity!C4="",DATE(YEAR(D3)+1,MONTH(D3),DAY(D3))-1,Capacity!C4)</f>
        <v>44333</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392" t="s">
        <v>475</v>
      </c>
      <c r="E8" s="392"/>
      <c r="F8" s="392"/>
      <c r="G8" s="392"/>
      <c r="H8" s="392"/>
      <c r="I8" s="392"/>
      <c r="J8" s="392"/>
      <c r="K8" s="392"/>
      <c r="L8" s="108"/>
      <c r="M8" s="106"/>
      <c r="N8" s="106"/>
      <c r="O8" s="108"/>
      <c r="P8" s="106"/>
      <c r="Q8" s="106"/>
      <c r="S8" s="78"/>
    </row>
    <row r="10" spans="1:19" x14ac:dyDescent="0.25">
      <c r="D10" s="391" t="s">
        <v>444</v>
      </c>
      <c r="E10" s="391"/>
      <c r="F10" s="112"/>
      <c r="G10" s="390" t="s">
        <v>445</v>
      </c>
      <c r="H10" s="390"/>
      <c r="I10" s="112"/>
      <c r="J10" s="391" t="s">
        <v>446</v>
      </c>
      <c r="K10" s="391"/>
      <c r="L10" s="112"/>
      <c r="M10" s="390" t="s">
        <v>447</v>
      </c>
      <c r="N10" s="390"/>
      <c r="O10" s="112"/>
      <c r="P10" s="391" t="s">
        <v>448</v>
      </c>
      <c r="Q10" s="391"/>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1276</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1277</v>
      </c>
      <c r="D13" s="174">
        <v>43815</v>
      </c>
      <c r="E13" s="174">
        <v>43849</v>
      </c>
      <c r="F13" s="111"/>
      <c r="G13" s="174"/>
      <c r="H13" s="174"/>
      <c r="J13" s="174"/>
      <c r="K13" s="174"/>
      <c r="M13" s="174"/>
      <c r="N13" s="174"/>
      <c r="P13" s="174"/>
      <c r="Q13" s="174"/>
    </row>
    <row r="14" spans="1:19" x14ac:dyDescent="0.25">
      <c r="A14" s="74">
        <f t="shared" si="0"/>
        <v>3</v>
      </c>
      <c r="B14" s="172" t="s">
        <v>1278</v>
      </c>
      <c r="D14" s="174">
        <v>43682</v>
      </c>
      <c r="E14" s="174">
        <v>43723</v>
      </c>
      <c r="F14" s="111"/>
      <c r="G14" s="174"/>
      <c r="H14" s="174"/>
      <c r="J14" s="174"/>
      <c r="K14" s="174"/>
      <c r="M14" s="174"/>
      <c r="N14" s="174"/>
      <c r="P14" s="174"/>
      <c r="Q14" s="174"/>
    </row>
    <row r="15" spans="1:19" x14ac:dyDescent="0.25">
      <c r="A15" s="74">
        <f t="shared" si="0"/>
        <v>4</v>
      </c>
      <c r="B15" s="172" t="s">
        <v>1279</v>
      </c>
      <c r="D15" s="174"/>
      <c r="E15" s="174"/>
      <c r="G15" s="174"/>
      <c r="H15" s="174"/>
      <c r="J15" s="174"/>
      <c r="K15" s="174"/>
      <c r="M15" s="174"/>
      <c r="N15" s="174"/>
      <c r="P15" s="174"/>
      <c r="Q15" s="174"/>
    </row>
    <row r="16" spans="1:19" x14ac:dyDescent="0.25">
      <c r="A16" s="74">
        <f t="shared" si="0"/>
        <v>5</v>
      </c>
      <c r="B16" s="172" t="s">
        <v>1280</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31" priority="4">
      <formula>IF($B12="",FALSE, TRUE)</formula>
    </cfRule>
  </conditionalFormatting>
  <conditionalFormatting sqref="E12:E111 H12:H111 K12:K111 N12:N111 Q12:Q111">
    <cfRule type="expression" dxfId="30"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3" t="s">
        <v>473</v>
      </c>
      <c r="C1" s="393"/>
      <c r="D1" s="393"/>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1281</v>
      </c>
      <c r="D12" s="132"/>
      <c r="E12" s="132"/>
      <c r="F12" s="215">
        <f>IF(ROW(A1)&lt;=Capacity!$A$16,Capacity!E17,"")</f>
        <v>30</v>
      </c>
      <c r="G12" s="216">
        <f>IF(ROW(A1)&lt;=Capacity!$A$16,'Capacity calculation (hide)'!BH5,"")</f>
        <v>52</v>
      </c>
      <c r="H12" s="215">
        <f>IF(ROW(A1)&lt;=Capacity!$A$16,Capacity!H17,"")</f>
        <v>210.66307178151848</v>
      </c>
      <c r="I12" s="217">
        <f ca="1">IF(ROW(A1)&lt;=Capacity!$A$16,'Capacity calculation (hide)'!DK5,"")</f>
        <v>149.89487799838815</v>
      </c>
      <c r="J12" s="218" t="str">
        <f>IFERROR(IF(G12-F12 &lt;0, "Under","Over"),"")</f>
        <v>Over</v>
      </c>
    </row>
    <row r="13" spans="1:11" x14ac:dyDescent="0.25">
      <c r="B13" s="218" t="str">
        <f>IF(Capacity!B18=0,"",Capacity!B18)</f>
        <v>Core Clinic 2</v>
      </c>
      <c r="C13" s="132" t="s">
        <v>1281</v>
      </c>
      <c r="D13" s="132" t="s">
        <v>1282</v>
      </c>
      <c r="E13" s="132"/>
      <c r="F13" s="215">
        <f>IF(ROW(A2)&lt;=Capacity!$A$16,Capacity!E18,"")</f>
        <v>30</v>
      </c>
      <c r="G13" s="216">
        <f>IF(ROW(A2)&lt;=Capacity!$A$16,'Capacity calculation (hide)'!BH6,"")</f>
        <v>52</v>
      </c>
      <c r="H13" s="215">
        <f>IF(ROW(A2)&lt;=Capacity!$A$16,Capacity!H18,"")</f>
        <v>210.66307178151848</v>
      </c>
      <c r="I13" s="217">
        <f ca="1">IF(ROW(A2)&lt;=Capacity!$A$16,'Capacity calculation (hide)'!DK6,"")</f>
        <v>166.09972967388961</v>
      </c>
      <c r="J13" s="218" t="str">
        <f t="shared" ref="J13:J76" si="0">IFERROR(IF(G13-F13 &lt;0, "Under","Over"),"")</f>
        <v>Over</v>
      </c>
    </row>
    <row r="14" spans="1:11" x14ac:dyDescent="0.25">
      <c r="B14" s="218" t="str">
        <f>IF(Capacity!B19=0,"",Capacity!B19)</f>
        <v>Core Clinic 3</v>
      </c>
      <c r="C14" s="132" t="s">
        <v>1282</v>
      </c>
      <c r="D14" s="132" t="s">
        <v>1283</v>
      </c>
      <c r="E14" s="132"/>
      <c r="F14" s="215">
        <f>IF(ROW(A3)&lt;=Capacity!$A$16,Capacity!E19,"")</f>
        <v>21</v>
      </c>
      <c r="G14" s="216">
        <f>IF(ROW(A3)&lt;=Capacity!$A$16,'Capacity calculation (hide)'!BH7,"")</f>
        <v>52</v>
      </c>
      <c r="H14" s="215">
        <f>IF(ROW(A3)&lt;=Capacity!$A$16,Capacity!H19,"")</f>
        <v>84.265228712607396</v>
      </c>
      <c r="I14" s="217">
        <f ca="1">IF(ROW(A3)&lt;=Capacity!$A$16,'Capacity calculation (hide)'!DK7,"")</f>
        <v>74.542317707306566</v>
      </c>
      <c r="J14" s="218" t="str">
        <f t="shared" si="0"/>
        <v>Over</v>
      </c>
    </row>
    <row r="15" spans="1:11" x14ac:dyDescent="0.25">
      <c r="B15" s="218" t="str">
        <f>IF(Capacity!B20=0,"",Capacity!B20)</f>
        <v>Core Clinic 4</v>
      </c>
      <c r="C15" s="132" t="s">
        <v>1283</v>
      </c>
      <c r="D15" s="132"/>
      <c r="E15" s="132"/>
      <c r="F15" s="215">
        <f>IF(ROW(A4)&lt;=Capacity!$A$16,Capacity!E20,"")</f>
        <v>12</v>
      </c>
      <c r="G15" s="216">
        <f>IF(ROW(A4)&lt;=Capacity!$A$16,'Capacity calculation (hide)'!BH8,"")</f>
        <v>26</v>
      </c>
      <c r="H15" s="215">
        <f>IF(ROW(A4)&lt;=Capacity!$A$16,Capacity!H20,"")</f>
        <v>48.151559264347085</v>
      </c>
      <c r="I15" s="217">
        <f ca="1">IF(ROW(A4)&lt;=Capacity!$A$16,'Capacity calculation (hide)'!DK8,"")</f>
        <v>501.85198304862877</v>
      </c>
      <c r="J15" s="218" t="str">
        <f t="shared" si="0"/>
        <v>Over</v>
      </c>
    </row>
    <row r="16" spans="1:11" x14ac:dyDescent="0.25">
      <c r="B16" s="218" t="str">
        <f>IF(Capacity!B21=0,"",Capacity!B21)</f>
        <v>Covid restoration clinic</v>
      </c>
      <c r="C16" s="132"/>
      <c r="D16" s="132"/>
      <c r="E16" s="132"/>
      <c r="F16" s="215">
        <f>IF(ROW(A5)&lt;=Capacity!$A$16,Capacity!E21,"")</f>
        <v>42</v>
      </c>
      <c r="G16" s="216">
        <f>IF(ROW(A5)&lt;=Capacity!$A$16,'Capacity calculation (hide)'!BH9,"")</f>
        <v>52</v>
      </c>
      <c r="H16" s="215">
        <f>IF(ROW(A5)&lt;=Capacity!$A$16,Capacity!H21,"")</f>
        <v>227.13286713286712</v>
      </c>
      <c r="I16" s="217">
        <f ca="1">IF(ROW(A5)&lt;=Capacity!$A$16,'Capacity calculation (hide)'!DK9,"")</f>
        <v>135.40613232920919</v>
      </c>
      <c r="J16" s="218" t="str">
        <f t="shared" si="0"/>
        <v>Over</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1283</v>
      </c>
      <c r="D118" s="132"/>
      <c r="E118" s="132"/>
      <c r="F118" s="215">
        <f>IF(ROW(A1)&lt;=Capacity!$M$16,Capacity!Q17,"")</f>
        <v>10</v>
      </c>
      <c r="G118" s="321">
        <f>IF(ROW(A1)&lt;=Capacity!$M$16,'Capacity calculation (hide)'!BH112,"")</f>
        <v>52</v>
      </c>
      <c r="H118" s="215">
        <f>IF(ROW(A1)&lt;=Capacity!$M$16,Capacity!T17,"")</f>
        <v>30.09472454021693</v>
      </c>
      <c r="I118" s="217">
        <f>IF(ROW(A1)&lt;=Capacity!$M$16,'Capacity calculation (hide)'!DK111,"")</f>
        <v>0</v>
      </c>
      <c r="J118" s="218" t="str">
        <f>IFERROR(IF(G118-F118 &lt;0, "Under","Over"),"")</f>
        <v>Over</v>
      </c>
    </row>
    <row r="119" spans="2:10" hidden="1" x14ac:dyDescent="0.25">
      <c r="B119" s="218" t="str">
        <f>IF(Capacity!N18=0,"",Capacity!N18)</f>
        <v>Ad Hoc 2</v>
      </c>
      <c r="C119" s="132" t="s">
        <v>1283</v>
      </c>
      <c r="D119" s="132" t="s">
        <v>1282</v>
      </c>
      <c r="E119" s="132"/>
      <c r="F119" s="215">
        <f>IF(ROW(A2)&lt;=Capacity!$M$16,Capacity!Q18,"")</f>
        <v>12</v>
      </c>
      <c r="G119" s="321">
        <f>IF(ROW(A2)&lt;=Capacity!$M$16,'Capacity calculation (hide)'!BH113,"")</f>
        <v>52</v>
      </c>
      <c r="H119" s="215">
        <f>IF(ROW(A2)&lt;=Capacity!$M$16,Capacity!T18,"")</f>
        <v>36.11366944826031</v>
      </c>
      <c r="I119" s="217">
        <f>IF(ROW(A2)&lt;=Capacity!$M$16,'Capacity calculation (hide)'!DK112,"")</f>
        <v>0</v>
      </c>
      <c r="J119" s="218" t="str">
        <f t="shared" ref="J119:J182" si="2">IFERROR(IF(G119-F119 &lt;0, "Under","Over"),"")</f>
        <v>Over</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7" priority="4">
      <formula>IF($B12="",FALSE,TRUE)</formula>
    </cfRule>
  </conditionalFormatting>
  <conditionalFormatting sqref="B12:B111 F12:I111">
    <cfRule type="expression" dxfId="26" priority="3">
      <formula>IF($B12="",FALSE, TRUE)</formula>
    </cfRule>
  </conditionalFormatting>
  <conditionalFormatting sqref="B118:J217">
    <cfRule type="expression" dxfId="25" priority="2">
      <formula>IF($B118="",FALSE,TRUE)</formula>
    </cfRule>
  </conditionalFormatting>
  <conditionalFormatting sqref="B118:B217 F118:I217">
    <cfRule type="expression" dxfId="24"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topLeftCell="C4" zoomScale="86" zoomScaleNormal="100" workbookViewId="0">
      <selection activeCell="BI127" sqref="BI127"/>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 ca="1">'Capacity calculation (hide)'!DK4</f>
        <v>1027.7950407574219</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3" t="s">
        <v>57</v>
      </c>
      <c r="D10" s="403"/>
      <c r="E10" s="40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3" t="s">
        <v>57</v>
      </c>
      <c r="D11" s="403"/>
      <c r="E11" s="40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4" t="s">
        <v>1284</v>
      </c>
      <c r="C21" s="397" t="s">
        <v>486</v>
      </c>
      <c r="D21" s="398"/>
      <c r="E21" s="398" t="s">
        <v>483</v>
      </c>
      <c r="F21" s="401"/>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95"/>
      <c r="C22" s="399"/>
      <c r="D22" s="400"/>
      <c r="E22" s="400"/>
      <c r="F22" s="402"/>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396"/>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1248</v>
      </c>
      <c r="BJ23" s="125"/>
      <c r="BK23" s="125"/>
      <c r="BL23" s="125"/>
    </row>
    <row r="24" spans="2:64" hidden="1" x14ac:dyDescent="0.25">
      <c r="B24" s="219" t="str">
        <f>IF(Capacity!N17="","",Capacity!N17)</f>
        <v>Independent sector 1</v>
      </c>
      <c r="C24" s="220">
        <f>IF(B24="","",Capacity!Q17)</f>
        <v>10</v>
      </c>
      <c r="D24" s="310">
        <f>IF(B24="","",Capacity!R17)</f>
        <v>3.0094724540216928</v>
      </c>
      <c r="E24" s="220">
        <f>IF(B24="","",IF(COUNTBLANK(H24:BG24)=52,SUM('Capacity calculation (hide)'!H112:BG112),52-COUNTBLANK(H24:BG24)))</f>
        <v>52</v>
      </c>
      <c r="F24" s="311">
        <f>'Capacity calculation (hide)'!BI112</f>
        <v>0.57874470269647937</v>
      </c>
      <c r="H24" s="366">
        <v>0</v>
      </c>
      <c r="I24" s="366">
        <v>0</v>
      </c>
      <c r="J24" s="366">
        <v>0</v>
      </c>
      <c r="K24" s="366">
        <v>0</v>
      </c>
      <c r="L24" s="366">
        <v>0</v>
      </c>
      <c r="M24" s="366">
        <v>0</v>
      </c>
      <c r="N24" s="366">
        <v>0</v>
      </c>
      <c r="O24" s="366">
        <v>0</v>
      </c>
      <c r="P24" s="366">
        <v>0</v>
      </c>
      <c r="Q24" s="366">
        <v>0</v>
      </c>
      <c r="R24" s="366">
        <v>0</v>
      </c>
      <c r="S24" s="366">
        <v>0</v>
      </c>
      <c r="T24" s="366">
        <v>0</v>
      </c>
      <c r="U24" s="366">
        <v>0</v>
      </c>
      <c r="V24" s="366">
        <v>0</v>
      </c>
      <c r="W24" s="366">
        <v>0</v>
      </c>
      <c r="X24" s="366">
        <v>0</v>
      </c>
      <c r="Y24" s="366">
        <v>0</v>
      </c>
      <c r="Z24" s="366">
        <v>0</v>
      </c>
      <c r="AA24" s="366">
        <v>0</v>
      </c>
      <c r="AB24" s="366">
        <v>0</v>
      </c>
      <c r="AC24" s="366">
        <v>0</v>
      </c>
      <c r="AD24" s="366">
        <v>0</v>
      </c>
      <c r="AE24" s="366">
        <v>0</v>
      </c>
      <c r="AF24" s="366">
        <v>0</v>
      </c>
      <c r="AG24" s="366">
        <v>0</v>
      </c>
      <c r="AH24" s="366">
        <v>0</v>
      </c>
      <c r="AI24" s="366">
        <v>0</v>
      </c>
      <c r="AJ24" s="366">
        <v>0</v>
      </c>
      <c r="AK24" s="366">
        <v>0</v>
      </c>
      <c r="AL24" s="366">
        <v>0</v>
      </c>
      <c r="AM24" s="366">
        <v>0</v>
      </c>
      <c r="AN24" s="366">
        <v>0</v>
      </c>
      <c r="AO24" s="366">
        <v>0</v>
      </c>
      <c r="AP24" s="366">
        <v>0</v>
      </c>
      <c r="AQ24" s="366">
        <v>0</v>
      </c>
      <c r="AR24" s="366">
        <v>0</v>
      </c>
      <c r="AS24" s="366">
        <v>0</v>
      </c>
      <c r="AT24" s="366">
        <v>0</v>
      </c>
      <c r="AU24" s="366">
        <v>0</v>
      </c>
      <c r="AV24" s="366">
        <v>0</v>
      </c>
      <c r="AW24" s="366">
        <v>0</v>
      </c>
      <c r="AX24" s="366">
        <v>0</v>
      </c>
      <c r="AY24" s="366">
        <v>0</v>
      </c>
      <c r="AZ24" s="366">
        <v>0</v>
      </c>
      <c r="BA24" s="366">
        <v>0</v>
      </c>
      <c r="BB24" s="366">
        <v>0</v>
      </c>
      <c r="BC24" s="366">
        <v>0</v>
      </c>
      <c r="BD24" s="366">
        <v>0</v>
      </c>
      <c r="BE24" s="366">
        <v>0</v>
      </c>
      <c r="BF24" s="366">
        <v>0</v>
      </c>
      <c r="BG24" s="366">
        <v>0</v>
      </c>
      <c r="BH24" s="66"/>
      <c r="BI24" s="343" t="s">
        <v>1243</v>
      </c>
      <c r="BJ24" s="66"/>
      <c r="BK24" s="66"/>
      <c r="BL24" s="66"/>
    </row>
    <row r="25" spans="2:64" hidden="1" x14ac:dyDescent="0.25">
      <c r="B25" s="219" t="str">
        <f>IF(Capacity!N18="","",Capacity!N18)</f>
        <v>Ad Hoc 2</v>
      </c>
      <c r="C25" s="220">
        <f>IF(B25="","",Capacity!Q18)</f>
        <v>12</v>
      </c>
      <c r="D25" s="310">
        <f>IF(B25="","",Capacity!R18)</f>
        <v>3.0094724540216928</v>
      </c>
      <c r="E25" s="220">
        <f>IF(B25="","",IF(COUNTBLANK(H25:BG25)=52,SUM('Capacity calculation (hide)'!H113:BG113),52-COUNTBLANK(H25:BG25)))</f>
        <v>52</v>
      </c>
      <c r="F25" s="311">
        <f>'Capacity calculation (hide)'!BI113</f>
        <v>0.69449364323577523</v>
      </c>
      <c r="H25" s="367">
        <v>0</v>
      </c>
      <c r="I25" s="366">
        <v>0</v>
      </c>
      <c r="J25" s="366">
        <v>0</v>
      </c>
      <c r="K25" s="366">
        <v>0</v>
      </c>
      <c r="L25" s="366">
        <v>0</v>
      </c>
      <c r="M25" s="366">
        <v>0</v>
      </c>
      <c r="N25" s="366">
        <v>0</v>
      </c>
      <c r="O25" s="366">
        <v>0</v>
      </c>
      <c r="P25" s="366">
        <v>0</v>
      </c>
      <c r="Q25" s="366">
        <v>0</v>
      </c>
      <c r="R25" s="366">
        <v>0</v>
      </c>
      <c r="S25" s="366">
        <v>0</v>
      </c>
      <c r="T25" s="366">
        <v>0</v>
      </c>
      <c r="U25" s="366">
        <v>0</v>
      </c>
      <c r="V25" s="366">
        <v>0</v>
      </c>
      <c r="W25" s="366">
        <v>0</v>
      </c>
      <c r="X25" s="366">
        <v>0</v>
      </c>
      <c r="Y25" s="366">
        <v>0</v>
      </c>
      <c r="Z25" s="366">
        <v>0</v>
      </c>
      <c r="AA25" s="366">
        <v>0</v>
      </c>
      <c r="AB25" s="366">
        <v>0</v>
      </c>
      <c r="AC25" s="366">
        <v>0</v>
      </c>
      <c r="AD25" s="366">
        <v>0</v>
      </c>
      <c r="AE25" s="366">
        <v>0</v>
      </c>
      <c r="AF25" s="366">
        <v>0</v>
      </c>
      <c r="AG25" s="366">
        <v>0</v>
      </c>
      <c r="AH25" s="366">
        <v>0</v>
      </c>
      <c r="AI25" s="366">
        <v>0</v>
      </c>
      <c r="AJ25" s="366">
        <v>0</v>
      </c>
      <c r="AK25" s="366">
        <v>0</v>
      </c>
      <c r="AL25" s="366">
        <v>0</v>
      </c>
      <c r="AM25" s="366">
        <v>0</v>
      </c>
      <c r="AN25" s="366">
        <v>0</v>
      </c>
      <c r="AO25" s="366">
        <v>0</v>
      </c>
      <c r="AP25" s="366">
        <v>0</v>
      </c>
      <c r="AQ25" s="366">
        <v>0</v>
      </c>
      <c r="AR25" s="366">
        <v>0</v>
      </c>
      <c r="AS25" s="366">
        <v>0</v>
      </c>
      <c r="AT25" s="366">
        <v>0</v>
      </c>
      <c r="AU25" s="366">
        <v>0</v>
      </c>
      <c r="AV25" s="366">
        <v>0</v>
      </c>
      <c r="AW25" s="366">
        <v>0</v>
      </c>
      <c r="AX25" s="366">
        <v>0</v>
      </c>
      <c r="AY25" s="366">
        <v>0</v>
      </c>
      <c r="AZ25" s="366">
        <v>0</v>
      </c>
      <c r="BA25" s="366">
        <v>0</v>
      </c>
      <c r="BB25" s="366">
        <v>0</v>
      </c>
      <c r="BC25" s="366">
        <v>0</v>
      </c>
      <c r="BD25" s="366">
        <v>0</v>
      </c>
      <c r="BE25" s="366">
        <v>0</v>
      </c>
      <c r="BF25" s="366">
        <v>0</v>
      </c>
      <c r="BG25" s="368">
        <v>0</v>
      </c>
      <c r="BH25" s="66"/>
      <c r="BI25" s="343" t="s">
        <v>1243</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6">
        <v>0</v>
      </c>
      <c r="I26" s="366">
        <v>0</v>
      </c>
      <c r="J26" s="366">
        <v>0</v>
      </c>
      <c r="K26" s="366">
        <v>0</v>
      </c>
      <c r="L26" s="366">
        <v>0</v>
      </c>
      <c r="M26" s="366">
        <v>0</v>
      </c>
      <c r="N26" s="366">
        <v>0</v>
      </c>
      <c r="O26" s="366">
        <v>0</v>
      </c>
      <c r="P26" s="366">
        <v>0</v>
      </c>
      <c r="Q26" s="366">
        <v>0</v>
      </c>
      <c r="R26" s="366">
        <v>0</v>
      </c>
      <c r="S26" s="366">
        <v>0</v>
      </c>
      <c r="T26" s="366">
        <v>0</v>
      </c>
      <c r="U26" s="366">
        <v>0</v>
      </c>
      <c r="V26" s="366">
        <v>0</v>
      </c>
      <c r="W26" s="366">
        <v>0</v>
      </c>
      <c r="X26" s="366">
        <v>0</v>
      </c>
      <c r="Y26" s="366">
        <v>0</v>
      </c>
      <c r="Z26" s="366">
        <v>0</v>
      </c>
      <c r="AA26" s="366">
        <v>0</v>
      </c>
      <c r="AB26" s="366">
        <v>0</v>
      </c>
      <c r="AC26" s="366">
        <v>0</v>
      </c>
      <c r="AD26" s="366">
        <v>0</v>
      </c>
      <c r="AE26" s="366">
        <v>0</v>
      </c>
      <c r="AF26" s="366">
        <v>0</v>
      </c>
      <c r="AG26" s="366">
        <v>0</v>
      </c>
      <c r="AH26" s="366">
        <v>0</v>
      </c>
      <c r="AI26" s="366">
        <v>0</v>
      </c>
      <c r="AJ26" s="366">
        <v>0</v>
      </c>
      <c r="AK26" s="366">
        <v>0</v>
      </c>
      <c r="AL26" s="366">
        <v>0</v>
      </c>
      <c r="AM26" s="366">
        <v>0</v>
      </c>
      <c r="AN26" s="366">
        <v>0</v>
      </c>
      <c r="AO26" s="366">
        <v>0</v>
      </c>
      <c r="AP26" s="366">
        <v>0</v>
      </c>
      <c r="AQ26" s="366">
        <v>0</v>
      </c>
      <c r="AR26" s="366">
        <v>0</v>
      </c>
      <c r="AS26" s="366">
        <v>0</v>
      </c>
      <c r="AT26" s="366">
        <v>0</v>
      </c>
      <c r="AU26" s="366">
        <v>0</v>
      </c>
      <c r="AV26" s="366">
        <v>0</v>
      </c>
      <c r="AW26" s="366">
        <v>0</v>
      </c>
      <c r="AX26" s="366">
        <v>0</v>
      </c>
      <c r="AY26" s="366">
        <v>0</v>
      </c>
      <c r="AZ26" s="366">
        <v>0</v>
      </c>
      <c r="BA26" s="366">
        <v>0</v>
      </c>
      <c r="BB26" s="366">
        <v>0</v>
      </c>
      <c r="BC26" s="366">
        <v>0</v>
      </c>
      <c r="BD26" s="366">
        <v>0</v>
      </c>
      <c r="BE26" s="366">
        <v>0</v>
      </c>
      <c r="BF26" s="366">
        <v>0</v>
      </c>
      <c r="BG26" s="366">
        <v>0</v>
      </c>
      <c r="BH26" s="129"/>
      <c r="BI26" s="343" t="s">
        <v>1243</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6">
        <v>0</v>
      </c>
      <c r="I27" s="366">
        <v>0</v>
      </c>
      <c r="J27" s="366">
        <v>0</v>
      </c>
      <c r="K27" s="366">
        <v>0</v>
      </c>
      <c r="L27" s="366">
        <v>0</v>
      </c>
      <c r="M27" s="366">
        <v>0</v>
      </c>
      <c r="N27" s="366">
        <v>0</v>
      </c>
      <c r="O27" s="366">
        <v>0</v>
      </c>
      <c r="P27" s="366">
        <v>0</v>
      </c>
      <c r="Q27" s="366">
        <v>0</v>
      </c>
      <c r="R27" s="366">
        <v>0</v>
      </c>
      <c r="S27" s="366">
        <v>0</v>
      </c>
      <c r="T27" s="366">
        <v>0</v>
      </c>
      <c r="U27" s="366">
        <v>0</v>
      </c>
      <c r="V27" s="366">
        <v>0</v>
      </c>
      <c r="W27" s="366">
        <v>0</v>
      </c>
      <c r="X27" s="366">
        <v>0</v>
      </c>
      <c r="Y27" s="366">
        <v>0</v>
      </c>
      <c r="Z27" s="366">
        <v>0</v>
      </c>
      <c r="AA27" s="366">
        <v>0</v>
      </c>
      <c r="AB27" s="366">
        <v>0</v>
      </c>
      <c r="AC27" s="366">
        <v>0</v>
      </c>
      <c r="AD27" s="365">
        <v>0</v>
      </c>
      <c r="AE27" s="365">
        <v>0</v>
      </c>
      <c r="AF27" s="365">
        <v>0</v>
      </c>
      <c r="AG27" s="365">
        <v>0</v>
      </c>
      <c r="AH27" s="365">
        <v>0</v>
      </c>
      <c r="AI27" s="365">
        <v>0</v>
      </c>
      <c r="AJ27" s="365">
        <v>0</v>
      </c>
      <c r="AK27" s="365">
        <v>0</v>
      </c>
      <c r="AL27" s="365">
        <v>0</v>
      </c>
      <c r="AM27" s="365">
        <v>0</v>
      </c>
      <c r="AN27" s="365">
        <v>0</v>
      </c>
      <c r="AO27" s="365">
        <v>0</v>
      </c>
      <c r="AP27" s="365">
        <v>0</v>
      </c>
      <c r="AQ27" s="365">
        <v>0</v>
      </c>
      <c r="AR27" s="365">
        <v>0</v>
      </c>
      <c r="AS27" s="365">
        <v>0</v>
      </c>
      <c r="AT27" s="365">
        <v>0</v>
      </c>
      <c r="AU27" s="365">
        <v>0</v>
      </c>
      <c r="AV27" s="365">
        <v>0</v>
      </c>
      <c r="AW27" s="365">
        <v>0</v>
      </c>
      <c r="AX27" s="365">
        <v>0</v>
      </c>
      <c r="AY27" s="365">
        <v>0</v>
      </c>
      <c r="AZ27" s="365">
        <v>0</v>
      </c>
      <c r="BA27" s="365">
        <v>0</v>
      </c>
      <c r="BB27" s="365">
        <v>0</v>
      </c>
      <c r="BC27" s="365">
        <v>0</v>
      </c>
      <c r="BD27" s="365">
        <v>0</v>
      </c>
      <c r="BE27" s="365">
        <v>0</v>
      </c>
      <c r="BF27" s="365">
        <v>0</v>
      </c>
      <c r="BG27" s="365">
        <v>0</v>
      </c>
      <c r="BI27" s="343" t="s">
        <v>1243</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6">
        <v>0</v>
      </c>
      <c r="I28" s="366">
        <v>0</v>
      </c>
      <c r="J28" s="366">
        <v>0</v>
      </c>
      <c r="K28" s="366">
        <v>0</v>
      </c>
      <c r="L28" s="366">
        <v>0</v>
      </c>
      <c r="M28" s="366">
        <v>0</v>
      </c>
      <c r="N28" s="366">
        <v>0</v>
      </c>
      <c r="O28" s="366">
        <v>0</v>
      </c>
      <c r="P28" s="366">
        <v>0</v>
      </c>
      <c r="Q28" s="366">
        <v>0</v>
      </c>
      <c r="R28" s="366">
        <v>0</v>
      </c>
      <c r="S28" s="366">
        <v>0</v>
      </c>
      <c r="T28" s="366">
        <v>0</v>
      </c>
      <c r="U28" s="366">
        <v>0</v>
      </c>
      <c r="V28" s="366">
        <v>0</v>
      </c>
      <c r="W28" s="366">
        <v>0</v>
      </c>
      <c r="X28" s="366">
        <v>0</v>
      </c>
      <c r="Y28" s="366">
        <v>0</v>
      </c>
      <c r="Z28" s="366">
        <v>0</v>
      </c>
      <c r="AA28" s="366">
        <v>0</v>
      </c>
      <c r="AB28" s="366">
        <v>0</v>
      </c>
      <c r="AC28" s="366">
        <v>0</v>
      </c>
      <c r="AD28" s="365">
        <v>0</v>
      </c>
      <c r="AE28" s="365">
        <v>0</v>
      </c>
      <c r="AF28" s="365">
        <v>0</v>
      </c>
      <c r="AG28" s="365">
        <v>0</v>
      </c>
      <c r="AH28" s="365">
        <v>0</v>
      </c>
      <c r="AI28" s="365">
        <v>0</v>
      </c>
      <c r="AJ28" s="365">
        <v>0</v>
      </c>
      <c r="AK28" s="365">
        <v>0</v>
      </c>
      <c r="AL28" s="365">
        <v>0</v>
      </c>
      <c r="AM28" s="365">
        <v>0</v>
      </c>
      <c r="AN28" s="365">
        <v>0</v>
      </c>
      <c r="AO28" s="365">
        <v>0</v>
      </c>
      <c r="AP28" s="365">
        <v>0</v>
      </c>
      <c r="AQ28" s="365">
        <v>0</v>
      </c>
      <c r="AR28" s="365">
        <v>0</v>
      </c>
      <c r="AS28" s="365">
        <v>0</v>
      </c>
      <c r="AT28" s="365">
        <v>0</v>
      </c>
      <c r="AU28" s="365">
        <v>0</v>
      </c>
      <c r="AV28" s="365">
        <v>0</v>
      </c>
      <c r="AW28" s="365">
        <v>0</v>
      </c>
      <c r="AX28" s="365">
        <v>0</v>
      </c>
      <c r="AY28" s="365">
        <v>0</v>
      </c>
      <c r="AZ28" s="365">
        <v>0</v>
      </c>
      <c r="BA28" s="365">
        <v>0</v>
      </c>
      <c r="BB28" s="365">
        <v>0</v>
      </c>
      <c r="BC28" s="365">
        <v>0</v>
      </c>
      <c r="BD28" s="365">
        <v>0</v>
      </c>
      <c r="BE28" s="365">
        <v>0</v>
      </c>
      <c r="BF28" s="365">
        <v>0</v>
      </c>
      <c r="BG28" s="365">
        <v>0</v>
      </c>
      <c r="BI28" s="343" t="s">
        <v>1243</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6">
        <v>0</v>
      </c>
      <c r="I29" s="366">
        <v>0</v>
      </c>
      <c r="J29" s="366">
        <v>0</v>
      </c>
      <c r="K29" s="366">
        <v>0</v>
      </c>
      <c r="L29" s="366">
        <v>0</v>
      </c>
      <c r="M29" s="366">
        <v>0</v>
      </c>
      <c r="N29" s="366">
        <v>0</v>
      </c>
      <c r="O29" s="366">
        <v>0</v>
      </c>
      <c r="P29" s="366">
        <v>0</v>
      </c>
      <c r="Q29" s="366">
        <v>0</v>
      </c>
      <c r="R29" s="366">
        <v>0</v>
      </c>
      <c r="S29" s="366">
        <v>0</v>
      </c>
      <c r="T29" s="366">
        <v>0</v>
      </c>
      <c r="U29" s="366">
        <v>0</v>
      </c>
      <c r="V29" s="366">
        <v>0</v>
      </c>
      <c r="W29" s="366">
        <v>0</v>
      </c>
      <c r="X29" s="366">
        <v>0</v>
      </c>
      <c r="Y29" s="366">
        <v>0</v>
      </c>
      <c r="Z29" s="366">
        <v>0</v>
      </c>
      <c r="AA29" s="366">
        <v>0</v>
      </c>
      <c r="AB29" s="366">
        <v>0</v>
      </c>
      <c r="AC29" s="366">
        <v>0</v>
      </c>
      <c r="AD29" s="365">
        <v>0</v>
      </c>
      <c r="AE29" s="365">
        <v>0</v>
      </c>
      <c r="AF29" s="365">
        <v>0</v>
      </c>
      <c r="AG29" s="365">
        <v>0</v>
      </c>
      <c r="AH29" s="365">
        <v>0</v>
      </c>
      <c r="AI29" s="365">
        <v>0</v>
      </c>
      <c r="AJ29" s="365">
        <v>0</v>
      </c>
      <c r="AK29" s="365">
        <v>0</v>
      </c>
      <c r="AL29" s="365">
        <v>0</v>
      </c>
      <c r="AM29" s="365">
        <v>0</v>
      </c>
      <c r="AN29" s="365">
        <v>0</v>
      </c>
      <c r="AO29" s="365">
        <v>0</v>
      </c>
      <c r="AP29" s="365">
        <v>0</v>
      </c>
      <c r="AQ29" s="365">
        <v>0</v>
      </c>
      <c r="AR29" s="365">
        <v>0</v>
      </c>
      <c r="AS29" s="365">
        <v>0</v>
      </c>
      <c r="AT29" s="365">
        <v>0</v>
      </c>
      <c r="AU29" s="365">
        <v>0</v>
      </c>
      <c r="AV29" s="365">
        <v>0</v>
      </c>
      <c r="AW29" s="365">
        <v>0</v>
      </c>
      <c r="AX29" s="365">
        <v>0</v>
      </c>
      <c r="AY29" s="365">
        <v>0</v>
      </c>
      <c r="AZ29" s="365">
        <v>0</v>
      </c>
      <c r="BA29" s="365">
        <v>0</v>
      </c>
      <c r="BB29" s="365">
        <v>0</v>
      </c>
      <c r="BC29" s="365">
        <v>0</v>
      </c>
      <c r="BD29" s="365">
        <v>0</v>
      </c>
      <c r="BE29" s="365">
        <v>0</v>
      </c>
      <c r="BF29" s="365">
        <v>0</v>
      </c>
      <c r="BG29" s="365">
        <v>0</v>
      </c>
      <c r="BI29" s="343" t="s">
        <v>1243</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6">
        <v>0</v>
      </c>
      <c r="I30" s="366">
        <v>0</v>
      </c>
      <c r="J30" s="366">
        <v>0</v>
      </c>
      <c r="K30" s="366">
        <v>0</v>
      </c>
      <c r="L30" s="366">
        <v>0</v>
      </c>
      <c r="M30" s="366">
        <v>0</v>
      </c>
      <c r="N30" s="366">
        <v>0</v>
      </c>
      <c r="O30" s="366">
        <v>0</v>
      </c>
      <c r="P30" s="366">
        <v>0</v>
      </c>
      <c r="Q30" s="366">
        <v>0</v>
      </c>
      <c r="R30" s="366">
        <v>0</v>
      </c>
      <c r="S30" s="366">
        <v>0</v>
      </c>
      <c r="T30" s="366">
        <v>0</v>
      </c>
      <c r="U30" s="366">
        <v>0</v>
      </c>
      <c r="V30" s="366">
        <v>0</v>
      </c>
      <c r="W30" s="366">
        <v>0</v>
      </c>
      <c r="X30" s="366">
        <v>0</v>
      </c>
      <c r="Y30" s="366">
        <v>0</v>
      </c>
      <c r="Z30" s="366">
        <v>0</v>
      </c>
      <c r="AA30" s="366">
        <v>0</v>
      </c>
      <c r="AB30" s="366">
        <v>0</v>
      </c>
      <c r="AC30" s="366">
        <v>0</v>
      </c>
      <c r="AD30" s="365">
        <v>0</v>
      </c>
      <c r="AE30" s="365">
        <v>0</v>
      </c>
      <c r="AF30" s="365">
        <v>0</v>
      </c>
      <c r="AG30" s="365">
        <v>0</v>
      </c>
      <c r="AH30" s="365">
        <v>0</v>
      </c>
      <c r="AI30" s="365">
        <v>0</v>
      </c>
      <c r="AJ30" s="365">
        <v>0</v>
      </c>
      <c r="AK30" s="365">
        <v>0</v>
      </c>
      <c r="AL30" s="365">
        <v>0</v>
      </c>
      <c r="AM30" s="365">
        <v>0</v>
      </c>
      <c r="AN30" s="365">
        <v>0</v>
      </c>
      <c r="AO30" s="365">
        <v>0</v>
      </c>
      <c r="AP30" s="365">
        <v>0</v>
      </c>
      <c r="AQ30" s="365">
        <v>0</v>
      </c>
      <c r="AR30" s="365">
        <v>0</v>
      </c>
      <c r="AS30" s="365">
        <v>0</v>
      </c>
      <c r="AT30" s="365">
        <v>0</v>
      </c>
      <c r="AU30" s="365">
        <v>0</v>
      </c>
      <c r="AV30" s="365">
        <v>0</v>
      </c>
      <c r="AW30" s="365">
        <v>0</v>
      </c>
      <c r="AX30" s="365">
        <v>0</v>
      </c>
      <c r="AY30" s="365">
        <v>0</v>
      </c>
      <c r="AZ30" s="365">
        <v>0</v>
      </c>
      <c r="BA30" s="365">
        <v>0</v>
      </c>
      <c r="BB30" s="365">
        <v>0</v>
      </c>
      <c r="BC30" s="365">
        <v>0</v>
      </c>
      <c r="BD30" s="365">
        <v>0</v>
      </c>
      <c r="BE30" s="365">
        <v>0</v>
      </c>
      <c r="BF30" s="365">
        <v>0</v>
      </c>
      <c r="BG30" s="365">
        <v>0</v>
      </c>
      <c r="BI30" s="343" t="s">
        <v>1243</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6">
        <v>0</v>
      </c>
      <c r="I31" s="366">
        <v>0</v>
      </c>
      <c r="J31" s="366">
        <v>0</v>
      </c>
      <c r="K31" s="366">
        <v>0</v>
      </c>
      <c r="L31" s="366">
        <v>0</v>
      </c>
      <c r="M31" s="366">
        <v>0</v>
      </c>
      <c r="N31" s="366">
        <v>0</v>
      </c>
      <c r="O31" s="366">
        <v>0</v>
      </c>
      <c r="P31" s="366">
        <v>0</v>
      </c>
      <c r="Q31" s="366">
        <v>0</v>
      </c>
      <c r="R31" s="366">
        <v>0</v>
      </c>
      <c r="S31" s="366">
        <v>0</v>
      </c>
      <c r="T31" s="366">
        <v>0</v>
      </c>
      <c r="U31" s="366">
        <v>0</v>
      </c>
      <c r="V31" s="366">
        <v>0</v>
      </c>
      <c r="W31" s="366">
        <v>0</v>
      </c>
      <c r="X31" s="366">
        <v>0</v>
      </c>
      <c r="Y31" s="366">
        <v>0</v>
      </c>
      <c r="Z31" s="366">
        <v>0</v>
      </c>
      <c r="AA31" s="366">
        <v>0</v>
      </c>
      <c r="AB31" s="366">
        <v>0</v>
      </c>
      <c r="AC31" s="366">
        <v>0</v>
      </c>
      <c r="AD31" s="365">
        <v>0</v>
      </c>
      <c r="AE31" s="365">
        <v>0</v>
      </c>
      <c r="AF31" s="365">
        <v>0</v>
      </c>
      <c r="AG31" s="365">
        <v>0</v>
      </c>
      <c r="AH31" s="365">
        <v>0</v>
      </c>
      <c r="AI31" s="365">
        <v>0</v>
      </c>
      <c r="AJ31" s="365">
        <v>0</v>
      </c>
      <c r="AK31" s="365">
        <v>0</v>
      </c>
      <c r="AL31" s="365">
        <v>0</v>
      </c>
      <c r="AM31" s="365">
        <v>0</v>
      </c>
      <c r="AN31" s="365">
        <v>0</v>
      </c>
      <c r="AO31" s="365">
        <v>0</v>
      </c>
      <c r="AP31" s="365">
        <v>0</v>
      </c>
      <c r="AQ31" s="365">
        <v>0</v>
      </c>
      <c r="AR31" s="365">
        <v>0</v>
      </c>
      <c r="AS31" s="365">
        <v>0</v>
      </c>
      <c r="AT31" s="365">
        <v>0</v>
      </c>
      <c r="AU31" s="365">
        <v>0</v>
      </c>
      <c r="AV31" s="365">
        <v>0</v>
      </c>
      <c r="AW31" s="365">
        <v>0</v>
      </c>
      <c r="AX31" s="365">
        <v>0</v>
      </c>
      <c r="AY31" s="365">
        <v>0</v>
      </c>
      <c r="AZ31" s="365">
        <v>0</v>
      </c>
      <c r="BA31" s="365">
        <v>0</v>
      </c>
      <c r="BB31" s="365">
        <v>0</v>
      </c>
      <c r="BC31" s="365">
        <v>0</v>
      </c>
      <c r="BD31" s="365">
        <v>0</v>
      </c>
      <c r="BE31" s="365">
        <v>0</v>
      </c>
      <c r="BF31" s="365">
        <v>0</v>
      </c>
      <c r="BG31" s="365">
        <v>0</v>
      </c>
      <c r="BI31" s="343" t="s">
        <v>1243</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6">
        <v>0</v>
      </c>
      <c r="I32" s="366">
        <v>0</v>
      </c>
      <c r="J32" s="366">
        <v>0</v>
      </c>
      <c r="K32" s="366">
        <v>0</v>
      </c>
      <c r="L32" s="366">
        <v>0</v>
      </c>
      <c r="M32" s="366">
        <v>0</v>
      </c>
      <c r="N32" s="366">
        <v>0</v>
      </c>
      <c r="O32" s="366">
        <v>0</v>
      </c>
      <c r="P32" s="366">
        <v>0</v>
      </c>
      <c r="Q32" s="366">
        <v>0</v>
      </c>
      <c r="R32" s="366">
        <v>0</v>
      </c>
      <c r="S32" s="366">
        <v>0</v>
      </c>
      <c r="T32" s="366">
        <v>0</v>
      </c>
      <c r="U32" s="366">
        <v>0</v>
      </c>
      <c r="V32" s="366">
        <v>0</v>
      </c>
      <c r="W32" s="366">
        <v>0</v>
      </c>
      <c r="X32" s="366">
        <v>0</v>
      </c>
      <c r="Y32" s="366">
        <v>0</v>
      </c>
      <c r="Z32" s="366">
        <v>0</v>
      </c>
      <c r="AA32" s="366">
        <v>0</v>
      </c>
      <c r="AB32" s="366">
        <v>0</v>
      </c>
      <c r="AC32" s="366">
        <v>0</v>
      </c>
      <c r="AD32" s="365">
        <v>0</v>
      </c>
      <c r="AE32" s="365">
        <v>0</v>
      </c>
      <c r="AF32" s="365">
        <v>0</v>
      </c>
      <c r="AG32" s="365">
        <v>0</v>
      </c>
      <c r="AH32" s="365">
        <v>0</v>
      </c>
      <c r="AI32" s="365">
        <v>0</v>
      </c>
      <c r="AJ32" s="365">
        <v>0</v>
      </c>
      <c r="AK32" s="365">
        <v>0</v>
      </c>
      <c r="AL32" s="365">
        <v>0</v>
      </c>
      <c r="AM32" s="365">
        <v>0</v>
      </c>
      <c r="AN32" s="365">
        <v>0</v>
      </c>
      <c r="AO32" s="365">
        <v>0</v>
      </c>
      <c r="AP32" s="365">
        <v>0</v>
      </c>
      <c r="AQ32" s="365">
        <v>0</v>
      </c>
      <c r="AR32" s="365">
        <v>0</v>
      </c>
      <c r="AS32" s="365">
        <v>0</v>
      </c>
      <c r="AT32" s="365">
        <v>0</v>
      </c>
      <c r="AU32" s="365">
        <v>0</v>
      </c>
      <c r="AV32" s="365">
        <v>0</v>
      </c>
      <c r="AW32" s="365">
        <v>0</v>
      </c>
      <c r="AX32" s="365">
        <v>0</v>
      </c>
      <c r="AY32" s="365">
        <v>0</v>
      </c>
      <c r="AZ32" s="365">
        <v>0</v>
      </c>
      <c r="BA32" s="365">
        <v>0</v>
      </c>
      <c r="BB32" s="365">
        <v>0</v>
      </c>
      <c r="BC32" s="365">
        <v>0</v>
      </c>
      <c r="BD32" s="365">
        <v>0</v>
      </c>
      <c r="BE32" s="365">
        <v>0</v>
      </c>
      <c r="BF32" s="365">
        <v>0</v>
      </c>
      <c r="BG32" s="365">
        <v>0</v>
      </c>
      <c r="BI32" s="343" t="s">
        <v>1243</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6">
        <v>0</v>
      </c>
      <c r="I33" s="366">
        <v>0</v>
      </c>
      <c r="J33" s="366">
        <v>0</v>
      </c>
      <c r="K33" s="366">
        <v>0</v>
      </c>
      <c r="L33" s="366">
        <v>0</v>
      </c>
      <c r="M33" s="366">
        <v>0</v>
      </c>
      <c r="N33" s="366">
        <v>0</v>
      </c>
      <c r="O33" s="366">
        <v>0</v>
      </c>
      <c r="P33" s="366">
        <v>0</v>
      </c>
      <c r="Q33" s="366">
        <v>0</v>
      </c>
      <c r="R33" s="366">
        <v>0</v>
      </c>
      <c r="S33" s="366">
        <v>0</v>
      </c>
      <c r="T33" s="366">
        <v>0</v>
      </c>
      <c r="U33" s="366">
        <v>0</v>
      </c>
      <c r="V33" s="366">
        <v>0</v>
      </c>
      <c r="W33" s="366">
        <v>0</v>
      </c>
      <c r="X33" s="366">
        <v>0</v>
      </c>
      <c r="Y33" s="366">
        <v>0</v>
      </c>
      <c r="Z33" s="366">
        <v>0</v>
      </c>
      <c r="AA33" s="366">
        <v>0</v>
      </c>
      <c r="AB33" s="366">
        <v>0</v>
      </c>
      <c r="AC33" s="366">
        <v>0</v>
      </c>
      <c r="AD33" s="365">
        <v>0</v>
      </c>
      <c r="AE33" s="365">
        <v>0</v>
      </c>
      <c r="AF33" s="365">
        <v>0</v>
      </c>
      <c r="AG33" s="365">
        <v>0</v>
      </c>
      <c r="AH33" s="365">
        <v>0</v>
      </c>
      <c r="AI33" s="365">
        <v>0</v>
      </c>
      <c r="AJ33" s="365">
        <v>0</v>
      </c>
      <c r="AK33" s="365">
        <v>0</v>
      </c>
      <c r="AL33" s="365">
        <v>0</v>
      </c>
      <c r="AM33" s="365">
        <v>0</v>
      </c>
      <c r="AN33" s="365">
        <v>0</v>
      </c>
      <c r="AO33" s="365">
        <v>0</v>
      </c>
      <c r="AP33" s="365">
        <v>0</v>
      </c>
      <c r="AQ33" s="365">
        <v>0</v>
      </c>
      <c r="AR33" s="365">
        <v>0</v>
      </c>
      <c r="AS33" s="365">
        <v>0</v>
      </c>
      <c r="AT33" s="365">
        <v>0</v>
      </c>
      <c r="AU33" s="365">
        <v>0</v>
      </c>
      <c r="AV33" s="365">
        <v>0</v>
      </c>
      <c r="AW33" s="365">
        <v>0</v>
      </c>
      <c r="AX33" s="365">
        <v>0</v>
      </c>
      <c r="AY33" s="365">
        <v>0</v>
      </c>
      <c r="AZ33" s="365">
        <v>0</v>
      </c>
      <c r="BA33" s="365">
        <v>0</v>
      </c>
      <c r="BB33" s="365">
        <v>0</v>
      </c>
      <c r="BC33" s="365">
        <v>0</v>
      </c>
      <c r="BD33" s="365">
        <v>0</v>
      </c>
      <c r="BE33" s="365">
        <v>0</v>
      </c>
      <c r="BF33" s="365">
        <v>0</v>
      </c>
      <c r="BG33" s="365">
        <v>0</v>
      </c>
      <c r="BI33" s="343" t="s">
        <v>1243</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5">
        <v>0</v>
      </c>
      <c r="I34" s="365">
        <v>0</v>
      </c>
      <c r="J34" s="369">
        <v>0</v>
      </c>
      <c r="K34" s="369">
        <v>0</v>
      </c>
      <c r="L34" s="369">
        <v>0</v>
      </c>
      <c r="M34" s="369">
        <v>0</v>
      </c>
      <c r="N34" s="369">
        <v>0</v>
      </c>
      <c r="O34" s="369">
        <v>0</v>
      </c>
      <c r="P34" s="369">
        <v>0</v>
      </c>
      <c r="Q34" s="369">
        <v>0</v>
      </c>
      <c r="R34" s="369">
        <v>0</v>
      </c>
      <c r="S34" s="369">
        <v>0</v>
      </c>
      <c r="T34" s="369">
        <v>0</v>
      </c>
      <c r="U34" s="369">
        <v>0</v>
      </c>
      <c r="V34" s="369">
        <v>0</v>
      </c>
      <c r="W34" s="369">
        <v>0</v>
      </c>
      <c r="X34" s="369">
        <v>0</v>
      </c>
      <c r="Y34" s="369">
        <v>0</v>
      </c>
      <c r="Z34" s="369">
        <v>0</v>
      </c>
      <c r="AA34" s="369">
        <v>0</v>
      </c>
      <c r="AB34" s="369">
        <v>0</v>
      </c>
      <c r="AC34" s="369">
        <v>0</v>
      </c>
      <c r="AD34" s="369">
        <v>0</v>
      </c>
      <c r="AE34" s="369">
        <v>0</v>
      </c>
      <c r="AF34" s="369">
        <v>0</v>
      </c>
      <c r="AG34" s="369">
        <v>0</v>
      </c>
      <c r="AH34" s="369">
        <v>0</v>
      </c>
      <c r="AI34" s="369">
        <v>0</v>
      </c>
      <c r="AJ34" s="369">
        <v>0</v>
      </c>
      <c r="AK34" s="369">
        <v>0</v>
      </c>
      <c r="AL34" s="369">
        <v>0</v>
      </c>
      <c r="AM34" s="369">
        <v>0</v>
      </c>
      <c r="AN34" s="369">
        <v>0</v>
      </c>
      <c r="AO34" s="369">
        <v>0</v>
      </c>
      <c r="AP34" s="369">
        <v>0</v>
      </c>
      <c r="AQ34" s="369">
        <v>0</v>
      </c>
      <c r="AR34" s="369">
        <v>0</v>
      </c>
      <c r="AS34" s="369">
        <v>0</v>
      </c>
      <c r="AT34" s="369">
        <v>0</v>
      </c>
      <c r="AU34" s="369">
        <v>0</v>
      </c>
      <c r="AV34" s="369">
        <v>0</v>
      </c>
      <c r="AW34" s="369">
        <v>0</v>
      </c>
      <c r="AX34" s="369">
        <v>0</v>
      </c>
      <c r="AY34" s="369">
        <v>0</v>
      </c>
      <c r="AZ34" s="369">
        <v>0</v>
      </c>
      <c r="BA34" s="369">
        <v>0</v>
      </c>
      <c r="BB34" s="369">
        <v>0</v>
      </c>
      <c r="BC34" s="369">
        <v>0</v>
      </c>
      <c r="BD34" s="369">
        <v>0</v>
      </c>
      <c r="BE34" s="369">
        <v>0</v>
      </c>
      <c r="BF34" s="369">
        <v>0</v>
      </c>
      <c r="BG34" s="365">
        <v>0</v>
      </c>
      <c r="BI34" s="343" t="s">
        <v>1243</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6">
        <v>0</v>
      </c>
      <c r="I35" s="366">
        <v>0</v>
      </c>
      <c r="J35" s="366">
        <v>0</v>
      </c>
      <c r="K35" s="366">
        <v>0</v>
      </c>
      <c r="L35" s="366">
        <v>0</v>
      </c>
      <c r="M35" s="366">
        <v>0</v>
      </c>
      <c r="N35" s="366">
        <v>0</v>
      </c>
      <c r="O35" s="366">
        <v>0</v>
      </c>
      <c r="P35" s="366">
        <v>0</v>
      </c>
      <c r="Q35" s="366">
        <v>0</v>
      </c>
      <c r="R35" s="366">
        <v>0</v>
      </c>
      <c r="S35" s="366">
        <v>0</v>
      </c>
      <c r="T35" s="366">
        <v>0</v>
      </c>
      <c r="U35" s="366">
        <v>0</v>
      </c>
      <c r="V35" s="366">
        <v>0</v>
      </c>
      <c r="W35" s="366">
        <v>0</v>
      </c>
      <c r="X35" s="366">
        <v>0</v>
      </c>
      <c r="Y35" s="366">
        <v>0</v>
      </c>
      <c r="Z35" s="366">
        <v>0</v>
      </c>
      <c r="AA35" s="366">
        <v>0</v>
      </c>
      <c r="AB35" s="366">
        <v>0</v>
      </c>
      <c r="AC35" s="366">
        <v>0</v>
      </c>
      <c r="AD35" s="366">
        <v>0</v>
      </c>
      <c r="AE35" s="366">
        <v>0</v>
      </c>
      <c r="AF35" s="366">
        <v>0</v>
      </c>
      <c r="AG35" s="366">
        <v>0</v>
      </c>
      <c r="AH35" s="366">
        <v>0</v>
      </c>
      <c r="AI35" s="366">
        <v>0</v>
      </c>
      <c r="AJ35" s="366">
        <v>0</v>
      </c>
      <c r="AK35" s="366">
        <v>0</v>
      </c>
      <c r="AL35" s="366">
        <v>0</v>
      </c>
      <c r="AM35" s="366">
        <v>0</v>
      </c>
      <c r="AN35" s="366">
        <v>0</v>
      </c>
      <c r="AO35" s="366">
        <v>0</v>
      </c>
      <c r="AP35" s="366">
        <v>0</v>
      </c>
      <c r="AQ35" s="366">
        <v>0</v>
      </c>
      <c r="AR35" s="366">
        <v>0</v>
      </c>
      <c r="AS35" s="366">
        <v>0</v>
      </c>
      <c r="AT35" s="366">
        <v>0</v>
      </c>
      <c r="AU35" s="366">
        <v>0</v>
      </c>
      <c r="AV35" s="366">
        <v>0</v>
      </c>
      <c r="AW35" s="366">
        <v>0</v>
      </c>
      <c r="AX35" s="366">
        <v>0</v>
      </c>
      <c r="AY35" s="366">
        <v>0</v>
      </c>
      <c r="AZ35" s="366">
        <v>0</v>
      </c>
      <c r="BA35" s="366">
        <v>0</v>
      </c>
      <c r="BB35" s="366">
        <v>0</v>
      </c>
      <c r="BC35" s="366">
        <v>0</v>
      </c>
      <c r="BD35" s="366">
        <v>0</v>
      </c>
      <c r="BE35" s="366">
        <v>0</v>
      </c>
      <c r="BF35" s="366">
        <v>0</v>
      </c>
      <c r="BG35" s="366">
        <v>0</v>
      </c>
      <c r="BI35" s="343" t="s">
        <v>1243</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6">
        <v>0</v>
      </c>
      <c r="I36" s="366">
        <v>0</v>
      </c>
      <c r="J36" s="366">
        <v>0</v>
      </c>
      <c r="K36" s="366">
        <v>0</v>
      </c>
      <c r="L36" s="366">
        <v>0</v>
      </c>
      <c r="M36" s="366">
        <v>0</v>
      </c>
      <c r="N36" s="366">
        <v>0</v>
      </c>
      <c r="O36" s="366">
        <v>0</v>
      </c>
      <c r="P36" s="366">
        <v>0</v>
      </c>
      <c r="Q36" s="366">
        <v>0</v>
      </c>
      <c r="R36" s="366">
        <v>0</v>
      </c>
      <c r="S36" s="366">
        <v>0</v>
      </c>
      <c r="T36" s="366">
        <v>0</v>
      </c>
      <c r="U36" s="366">
        <v>0</v>
      </c>
      <c r="V36" s="366">
        <v>0</v>
      </c>
      <c r="W36" s="366">
        <v>0</v>
      </c>
      <c r="X36" s="366">
        <v>0</v>
      </c>
      <c r="Y36" s="366">
        <v>0</v>
      </c>
      <c r="Z36" s="366">
        <v>0</v>
      </c>
      <c r="AA36" s="366">
        <v>0</v>
      </c>
      <c r="AB36" s="366">
        <v>0</v>
      </c>
      <c r="AC36" s="366">
        <v>0</v>
      </c>
      <c r="AD36" s="366">
        <v>0</v>
      </c>
      <c r="AE36" s="366">
        <v>0</v>
      </c>
      <c r="AF36" s="366">
        <v>0</v>
      </c>
      <c r="AG36" s="366">
        <v>0</v>
      </c>
      <c r="AH36" s="366">
        <v>0</v>
      </c>
      <c r="AI36" s="366">
        <v>0</v>
      </c>
      <c r="AJ36" s="366">
        <v>0</v>
      </c>
      <c r="AK36" s="366">
        <v>0</v>
      </c>
      <c r="AL36" s="366">
        <v>0</v>
      </c>
      <c r="AM36" s="366">
        <v>0</v>
      </c>
      <c r="AN36" s="366">
        <v>0</v>
      </c>
      <c r="AO36" s="366">
        <v>0</v>
      </c>
      <c r="AP36" s="366">
        <v>0</v>
      </c>
      <c r="AQ36" s="366">
        <v>0</v>
      </c>
      <c r="AR36" s="366">
        <v>0</v>
      </c>
      <c r="AS36" s="366">
        <v>0</v>
      </c>
      <c r="AT36" s="366">
        <v>0</v>
      </c>
      <c r="AU36" s="366">
        <v>0</v>
      </c>
      <c r="AV36" s="366">
        <v>0</v>
      </c>
      <c r="AW36" s="366">
        <v>0</v>
      </c>
      <c r="AX36" s="366">
        <v>0</v>
      </c>
      <c r="AY36" s="366">
        <v>0</v>
      </c>
      <c r="AZ36" s="366">
        <v>0</v>
      </c>
      <c r="BA36" s="366">
        <v>0</v>
      </c>
      <c r="BB36" s="366">
        <v>0</v>
      </c>
      <c r="BC36" s="366">
        <v>0</v>
      </c>
      <c r="BD36" s="366">
        <v>0</v>
      </c>
      <c r="BE36" s="366">
        <v>0</v>
      </c>
      <c r="BF36" s="366">
        <v>0</v>
      </c>
      <c r="BG36" s="366">
        <v>0</v>
      </c>
      <c r="BI36" s="343" t="s">
        <v>1243</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5">
        <v>0</v>
      </c>
      <c r="I37" s="365">
        <v>0</v>
      </c>
      <c r="J37" s="365">
        <v>0</v>
      </c>
      <c r="K37" s="365">
        <v>0</v>
      </c>
      <c r="L37" s="365">
        <v>0</v>
      </c>
      <c r="M37" s="365">
        <v>0</v>
      </c>
      <c r="N37" s="365">
        <v>0</v>
      </c>
      <c r="O37" s="365">
        <v>0</v>
      </c>
      <c r="P37" s="365">
        <v>0</v>
      </c>
      <c r="Q37" s="365">
        <v>0</v>
      </c>
      <c r="R37" s="365">
        <v>0</v>
      </c>
      <c r="S37" s="365">
        <v>0</v>
      </c>
      <c r="T37" s="365">
        <v>0</v>
      </c>
      <c r="U37" s="365">
        <v>0</v>
      </c>
      <c r="V37" s="365">
        <v>0</v>
      </c>
      <c r="W37" s="365">
        <v>0</v>
      </c>
      <c r="X37" s="365">
        <v>0</v>
      </c>
      <c r="Y37" s="365">
        <v>0</v>
      </c>
      <c r="Z37" s="365">
        <v>0</v>
      </c>
      <c r="AA37" s="365">
        <v>0</v>
      </c>
      <c r="AB37" s="365">
        <v>0</v>
      </c>
      <c r="AC37" s="365">
        <v>0</v>
      </c>
      <c r="AD37" s="365">
        <v>0</v>
      </c>
      <c r="AE37" s="365">
        <v>0</v>
      </c>
      <c r="AF37" s="365">
        <v>0</v>
      </c>
      <c r="AG37" s="365">
        <v>0</v>
      </c>
      <c r="AH37" s="365">
        <v>0</v>
      </c>
      <c r="AI37" s="365">
        <v>0</v>
      </c>
      <c r="AJ37" s="365">
        <v>0</v>
      </c>
      <c r="AK37" s="365">
        <v>0</v>
      </c>
      <c r="AL37" s="365">
        <v>0</v>
      </c>
      <c r="AM37" s="365">
        <v>0</v>
      </c>
      <c r="AN37" s="365">
        <v>0</v>
      </c>
      <c r="AO37" s="365">
        <v>0</v>
      </c>
      <c r="AP37" s="365">
        <v>0</v>
      </c>
      <c r="AQ37" s="365">
        <v>0</v>
      </c>
      <c r="AR37" s="365">
        <v>0</v>
      </c>
      <c r="AS37" s="365">
        <v>0</v>
      </c>
      <c r="AT37" s="365">
        <v>0</v>
      </c>
      <c r="AU37" s="365">
        <v>0</v>
      </c>
      <c r="AV37" s="365">
        <v>0</v>
      </c>
      <c r="AW37" s="365">
        <v>0</v>
      </c>
      <c r="AX37" s="365">
        <v>0</v>
      </c>
      <c r="AY37" s="365">
        <v>0</v>
      </c>
      <c r="AZ37" s="365">
        <v>0</v>
      </c>
      <c r="BA37" s="365">
        <v>0</v>
      </c>
      <c r="BB37" s="365">
        <v>0</v>
      </c>
      <c r="BC37" s="365">
        <v>0</v>
      </c>
      <c r="BD37" s="365">
        <v>0</v>
      </c>
      <c r="BE37" s="365">
        <v>0</v>
      </c>
      <c r="BF37" s="365">
        <v>0</v>
      </c>
      <c r="BG37" s="365">
        <v>0</v>
      </c>
      <c r="BI37" s="343" t="s">
        <v>1243</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5">
        <v>0</v>
      </c>
      <c r="I38" s="365">
        <v>0</v>
      </c>
      <c r="J38" s="365">
        <v>0</v>
      </c>
      <c r="K38" s="365">
        <v>0</v>
      </c>
      <c r="L38" s="365">
        <v>0</v>
      </c>
      <c r="M38" s="365">
        <v>0</v>
      </c>
      <c r="N38" s="365">
        <v>0</v>
      </c>
      <c r="O38" s="365">
        <v>0</v>
      </c>
      <c r="P38" s="365">
        <v>0</v>
      </c>
      <c r="Q38" s="365">
        <v>0</v>
      </c>
      <c r="R38" s="365">
        <v>0</v>
      </c>
      <c r="S38" s="365">
        <v>0</v>
      </c>
      <c r="T38" s="365">
        <v>0</v>
      </c>
      <c r="U38" s="365">
        <v>0</v>
      </c>
      <c r="V38" s="365">
        <v>0</v>
      </c>
      <c r="W38" s="365">
        <v>0</v>
      </c>
      <c r="X38" s="365">
        <v>0</v>
      </c>
      <c r="Y38" s="365">
        <v>0</v>
      </c>
      <c r="Z38" s="365">
        <v>0</v>
      </c>
      <c r="AA38" s="365">
        <v>0</v>
      </c>
      <c r="AB38" s="365">
        <v>0</v>
      </c>
      <c r="AC38" s="365">
        <v>0</v>
      </c>
      <c r="AD38" s="365">
        <v>0</v>
      </c>
      <c r="AE38" s="365">
        <v>0</v>
      </c>
      <c r="AF38" s="365">
        <v>0</v>
      </c>
      <c r="AG38" s="365">
        <v>0</v>
      </c>
      <c r="AH38" s="365">
        <v>0</v>
      </c>
      <c r="AI38" s="365">
        <v>0</v>
      </c>
      <c r="AJ38" s="365">
        <v>0</v>
      </c>
      <c r="AK38" s="365">
        <v>0</v>
      </c>
      <c r="AL38" s="365">
        <v>0</v>
      </c>
      <c r="AM38" s="365">
        <v>0</v>
      </c>
      <c r="AN38" s="365">
        <v>0</v>
      </c>
      <c r="AO38" s="365">
        <v>0</v>
      </c>
      <c r="AP38" s="365">
        <v>0</v>
      </c>
      <c r="AQ38" s="365">
        <v>0</v>
      </c>
      <c r="AR38" s="365">
        <v>0</v>
      </c>
      <c r="AS38" s="365">
        <v>0</v>
      </c>
      <c r="AT38" s="365">
        <v>0</v>
      </c>
      <c r="AU38" s="365">
        <v>0</v>
      </c>
      <c r="AV38" s="365">
        <v>0</v>
      </c>
      <c r="AW38" s="365">
        <v>0</v>
      </c>
      <c r="AX38" s="365">
        <v>0</v>
      </c>
      <c r="AY38" s="365">
        <v>0</v>
      </c>
      <c r="AZ38" s="365">
        <v>0</v>
      </c>
      <c r="BA38" s="365">
        <v>0</v>
      </c>
      <c r="BB38" s="365">
        <v>0</v>
      </c>
      <c r="BC38" s="365">
        <v>0</v>
      </c>
      <c r="BD38" s="365">
        <v>0</v>
      </c>
      <c r="BE38" s="365">
        <v>0</v>
      </c>
      <c r="BF38" s="365">
        <v>0</v>
      </c>
      <c r="BG38" s="365">
        <v>0</v>
      </c>
      <c r="BI38" s="343" t="s">
        <v>1243</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5">
        <v>0</v>
      </c>
      <c r="I39" s="365">
        <v>0</v>
      </c>
      <c r="J39" s="365">
        <v>0</v>
      </c>
      <c r="K39" s="365">
        <v>0</v>
      </c>
      <c r="L39" s="365">
        <v>0</v>
      </c>
      <c r="M39" s="365">
        <v>0</v>
      </c>
      <c r="N39" s="365">
        <v>0</v>
      </c>
      <c r="O39" s="365">
        <v>0</v>
      </c>
      <c r="P39" s="365">
        <v>0</v>
      </c>
      <c r="Q39" s="365">
        <v>0</v>
      </c>
      <c r="R39" s="365">
        <v>0</v>
      </c>
      <c r="S39" s="365">
        <v>0</v>
      </c>
      <c r="T39" s="365">
        <v>0</v>
      </c>
      <c r="U39" s="365">
        <v>0</v>
      </c>
      <c r="V39" s="365">
        <v>0</v>
      </c>
      <c r="W39" s="365">
        <v>0</v>
      </c>
      <c r="X39" s="365">
        <v>0</v>
      </c>
      <c r="Y39" s="365">
        <v>0</v>
      </c>
      <c r="Z39" s="365">
        <v>0</v>
      </c>
      <c r="AA39" s="365">
        <v>0</v>
      </c>
      <c r="AB39" s="365">
        <v>0</v>
      </c>
      <c r="AC39" s="365">
        <v>0</v>
      </c>
      <c r="AD39" s="365">
        <v>0</v>
      </c>
      <c r="AE39" s="365">
        <v>0</v>
      </c>
      <c r="AF39" s="365">
        <v>0</v>
      </c>
      <c r="AG39" s="365">
        <v>0</v>
      </c>
      <c r="AH39" s="365">
        <v>0</v>
      </c>
      <c r="AI39" s="365">
        <v>0</v>
      </c>
      <c r="AJ39" s="365">
        <v>0</v>
      </c>
      <c r="AK39" s="365">
        <v>0</v>
      </c>
      <c r="AL39" s="365">
        <v>0</v>
      </c>
      <c r="AM39" s="365">
        <v>0</v>
      </c>
      <c r="AN39" s="365">
        <v>0</v>
      </c>
      <c r="AO39" s="365">
        <v>0</v>
      </c>
      <c r="AP39" s="365">
        <v>0</v>
      </c>
      <c r="AQ39" s="365">
        <v>0</v>
      </c>
      <c r="AR39" s="365">
        <v>0</v>
      </c>
      <c r="AS39" s="365">
        <v>0</v>
      </c>
      <c r="AT39" s="365">
        <v>0</v>
      </c>
      <c r="AU39" s="365">
        <v>0</v>
      </c>
      <c r="AV39" s="365">
        <v>0</v>
      </c>
      <c r="AW39" s="365">
        <v>0</v>
      </c>
      <c r="AX39" s="365">
        <v>0</v>
      </c>
      <c r="AY39" s="365">
        <v>0</v>
      </c>
      <c r="AZ39" s="365">
        <v>0</v>
      </c>
      <c r="BA39" s="365">
        <v>0</v>
      </c>
      <c r="BB39" s="365">
        <v>0</v>
      </c>
      <c r="BC39" s="365">
        <v>0</v>
      </c>
      <c r="BD39" s="365">
        <v>0</v>
      </c>
      <c r="BE39" s="365">
        <v>0</v>
      </c>
      <c r="BF39" s="365">
        <v>0</v>
      </c>
      <c r="BG39" s="365">
        <v>0</v>
      </c>
      <c r="BI39" s="343" t="s">
        <v>1243</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5">
        <v>0</v>
      </c>
      <c r="I40" s="365">
        <v>0</v>
      </c>
      <c r="J40" s="365">
        <v>0</v>
      </c>
      <c r="K40" s="365">
        <v>0</v>
      </c>
      <c r="L40" s="365">
        <v>0</v>
      </c>
      <c r="M40" s="365">
        <v>0</v>
      </c>
      <c r="N40" s="365">
        <v>0</v>
      </c>
      <c r="O40" s="365">
        <v>0</v>
      </c>
      <c r="P40" s="365">
        <v>0</v>
      </c>
      <c r="Q40" s="365">
        <v>0</v>
      </c>
      <c r="R40" s="365">
        <v>0</v>
      </c>
      <c r="S40" s="365">
        <v>0</v>
      </c>
      <c r="T40" s="365">
        <v>0</v>
      </c>
      <c r="U40" s="365">
        <v>0</v>
      </c>
      <c r="V40" s="365">
        <v>0</v>
      </c>
      <c r="W40" s="365">
        <v>0</v>
      </c>
      <c r="X40" s="365">
        <v>0</v>
      </c>
      <c r="Y40" s="365">
        <v>0</v>
      </c>
      <c r="Z40" s="365">
        <v>0</v>
      </c>
      <c r="AA40" s="365">
        <v>0</v>
      </c>
      <c r="AB40" s="365">
        <v>0</v>
      </c>
      <c r="AC40" s="365">
        <v>0</v>
      </c>
      <c r="AD40" s="365">
        <v>0</v>
      </c>
      <c r="AE40" s="365">
        <v>0</v>
      </c>
      <c r="AF40" s="365">
        <v>0</v>
      </c>
      <c r="AG40" s="365">
        <v>0</v>
      </c>
      <c r="AH40" s="365">
        <v>0</v>
      </c>
      <c r="AI40" s="365">
        <v>0</v>
      </c>
      <c r="AJ40" s="365">
        <v>0</v>
      </c>
      <c r="AK40" s="365">
        <v>0</v>
      </c>
      <c r="AL40" s="365">
        <v>0</v>
      </c>
      <c r="AM40" s="365">
        <v>0</v>
      </c>
      <c r="AN40" s="365">
        <v>0</v>
      </c>
      <c r="AO40" s="365">
        <v>0</v>
      </c>
      <c r="AP40" s="365">
        <v>0</v>
      </c>
      <c r="AQ40" s="365">
        <v>0</v>
      </c>
      <c r="AR40" s="365">
        <v>0</v>
      </c>
      <c r="AS40" s="365">
        <v>0</v>
      </c>
      <c r="AT40" s="365">
        <v>0</v>
      </c>
      <c r="AU40" s="365">
        <v>0</v>
      </c>
      <c r="AV40" s="365">
        <v>0</v>
      </c>
      <c r="AW40" s="365">
        <v>0</v>
      </c>
      <c r="AX40" s="365">
        <v>0</v>
      </c>
      <c r="AY40" s="365">
        <v>0</v>
      </c>
      <c r="AZ40" s="365">
        <v>0</v>
      </c>
      <c r="BA40" s="365">
        <v>0</v>
      </c>
      <c r="BB40" s="365">
        <v>0</v>
      </c>
      <c r="BC40" s="365">
        <v>0</v>
      </c>
      <c r="BD40" s="365">
        <v>0</v>
      </c>
      <c r="BE40" s="365">
        <v>0</v>
      </c>
      <c r="BF40" s="365">
        <v>0</v>
      </c>
      <c r="BG40" s="365">
        <v>0</v>
      </c>
      <c r="BI40" s="343" t="s">
        <v>1243</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5">
        <v>0</v>
      </c>
      <c r="I41" s="365">
        <v>0</v>
      </c>
      <c r="J41" s="365">
        <v>0</v>
      </c>
      <c r="K41" s="365">
        <v>0</v>
      </c>
      <c r="L41" s="365">
        <v>0</v>
      </c>
      <c r="M41" s="365">
        <v>0</v>
      </c>
      <c r="N41" s="365">
        <v>0</v>
      </c>
      <c r="O41" s="365">
        <v>0</v>
      </c>
      <c r="P41" s="365">
        <v>0</v>
      </c>
      <c r="Q41" s="365">
        <v>0</v>
      </c>
      <c r="R41" s="365">
        <v>0</v>
      </c>
      <c r="S41" s="365">
        <v>0</v>
      </c>
      <c r="T41" s="365">
        <v>0</v>
      </c>
      <c r="U41" s="365">
        <v>0</v>
      </c>
      <c r="V41" s="365">
        <v>0</v>
      </c>
      <c r="W41" s="365">
        <v>0</v>
      </c>
      <c r="X41" s="365">
        <v>0</v>
      </c>
      <c r="Y41" s="365">
        <v>0</v>
      </c>
      <c r="Z41" s="365">
        <v>0</v>
      </c>
      <c r="AA41" s="365">
        <v>0</v>
      </c>
      <c r="AB41" s="365">
        <v>0</v>
      </c>
      <c r="AC41" s="365">
        <v>0</v>
      </c>
      <c r="AD41" s="365">
        <v>0</v>
      </c>
      <c r="AE41" s="365">
        <v>0</v>
      </c>
      <c r="AF41" s="365">
        <v>0</v>
      </c>
      <c r="AG41" s="365">
        <v>0</v>
      </c>
      <c r="AH41" s="365">
        <v>0</v>
      </c>
      <c r="AI41" s="365">
        <v>0</v>
      </c>
      <c r="AJ41" s="365">
        <v>0</v>
      </c>
      <c r="AK41" s="365">
        <v>0</v>
      </c>
      <c r="AL41" s="365">
        <v>0</v>
      </c>
      <c r="AM41" s="365">
        <v>0</v>
      </c>
      <c r="AN41" s="365">
        <v>0</v>
      </c>
      <c r="AO41" s="365">
        <v>0</v>
      </c>
      <c r="AP41" s="365">
        <v>0</v>
      </c>
      <c r="AQ41" s="365">
        <v>0</v>
      </c>
      <c r="AR41" s="365">
        <v>0</v>
      </c>
      <c r="AS41" s="365">
        <v>0</v>
      </c>
      <c r="AT41" s="365">
        <v>0</v>
      </c>
      <c r="AU41" s="365">
        <v>0</v>
      </c>
      <c r="AV41" s="365">
        <v>0</v>
      </c>
      <c r="AW41" s="365">
        <v>0</v>
      </c>
      <c r="AX41" s="365">
        <v>0</v>
      </c>
      <c r="AY41" s="365">
        <v>0</v>
      </c>
      <c r="AZ41" s="365">
        <v>0</v>
      </c>
      <c r="BA41" s="365">
        <v>0</v>
      </c>
      <c r="BB41" s="365">
        <v>0</v>
      </c>
      <c r="BC41" s="365">
        <v>0</v>
      </c>
      <c r="BD41" s="365">
        <v>0</v>
      </c>
      <c r="BE41" s="365">
        <v>0</v>
      </c>
      <c r="BF41" s="365">
        <v>0</v>
      </c>
      <c r="BG41" s="365">
        <v>0</v>
      </c>
      <c r="BI41" s="343" t="s">
        <v>1243</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5">
        <v>0</v>
      </c>
      <c r="I42" s="365">
        <v>0</v>
      </c>
      <c r="J42" s="365">
        <v>0</v>
      </c>
      <c r="K42" s="365">
        <v>0</v>
      </c>
      <c r="L42" s="365">
        <v>0</v>
      </c>
      <c r="M42" s="365">
        <v>0</v>
      </c>
      <c r="N42" s="365">
        <v>0</v>
      </c>
      <c r="O42" s="365">
        <v>0</v>
      </c>
      <c r="P42" s="365">
        <v>0</v>
      </c>
      <c r="Q42" s="365">
        <v>0</v>
      </c>
      <c r="R42" s="365">
        <v>0</v>
      </c>
      <c r="S42" s="365">
        <v>0</v>
      </c>
      <c r="T42" s="365">
        <v>0</v>
      </c>
      <c r="U42" s="365">
        <v>0</v>
      </c>
      <c r="V42" s="365">
        <v>0</v>
      </c>
      <c r="W42" s="365">
        <v>0</v>
      </c>
      <c r="X42" s="365">
        <v>0</v>
      </c>
      <c r="Y42" s="365">
        <v>0</v>
      </c>
      <c r="Z42" s="365">
        <v>0</v>
      </c>
      <c r="AA42" s="365">
        <v>0</v>
      </c>
      <c r="AB42" s="365">
        <v>0</v>
      </c>
      <c r="AC42" s="365">
        <v>0</v>
      </c>
      <c r="AD42" s="365">
        <v>0</v>
      </c>
      <c r="AE42" s="365">
        <v>0</v>
      </c>
      <c r="AF42" s="365">
        <v>0</v>
      </c>
      <c r="AG42" s="365">
        <v>0</v>
      </c>
      <c r="AH42" s="365">
        <v>0</v>
      </c>
      <c r="AI42" s="365">
        <v>0</v>
      </c>
      <c r="AJ42" s="365">
        <v>0</v>
      </c>
      <c r="AK42" s="365">
        <v>0</v>
      </c>
      <c r="AL42" s="365">
        <v>0</v>
      </c>
      <c r="AM42" s="365">
        <v>0</v>
      </c>
      <c r="AN42" s="365">
        <v>0</v>
      </c>
      <c r="AO42" s="365">
        <v>0</v>
      </c>
      <c r="AP42" s="365">
        <v>0</v>
      </c>
      <c r="AQ42" s="365">
        <v>0</v>
      </c>
      <c r="AR42" s="365">
        <v>0</v>
      </c>
      <c r="AS42" s="365">
        <v>0</v>
      </c>
      <c r="AT42" s="365">
        <v>0</v>
      </c>
      <c r="AU42" s="365">
        <v>0</v>
      </c>
      <c r="AV42" s="365">
        <v>0</v>
      </c>
      <c r="AW42" s="365">
        <v>0</v>
      </c>
      <c r="AX42" s="365">
        <v>0</v>
      </c>
      <c r="AY42" s="365">
        <v>0</v>
      </c>
      <c r="AZ42" s="365">
        <v>0</v>
      </c>
      <c r="BA42" s="365">
        <v>0</v>
      </c>
      <c r="BB42" s="365">
        <v>0</v>
      </c>
      <c r="BC42" s="365">
        <v>0</v>
      </c>
      <c r="BD42" s="365">
        <v>0</v>
      </c>
      <c r="BE42" s="365">
        <v>0</v>
      </c>
      <c r="BF42" s="365">
        <v>0</v>
      </c>
      <c r="BG42" s="365">
        <v>0</v>
      </c>
      <c r="BI42" s="343" t="s">
        <v>1243</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5">
        <v>0</v>
      </c>
      <c r="I43" s="365">
        <v>0</v>
      </c>
      <c r="J43" s="365">
        <v>0</v>
      </c>
      <c r="K43" s="365">
        <v>0</v>
      </c>
      <c r="L43" s="365">
        <v>0</v>
      </c>
      <c r="M43" s="365">
        <v>0</v>
      </c>
      <c r="N43" s="365">
        <v>0</v>
      </c>
      <c r="O43" s="365">
        <v>0</v>
      </c>
      <c r="P43" s="365">
        <v>0</v>
      </c>
      <c r="Q43" s="365">
        <v>0</v>
      </c>
      <c r="R43" s="365">
        <v>0</v>
      </c>
      <c r="S43" s="365">
        <v>0</v>
      </c>
      <c r="T43" s="365">
        <v>0</v>
      </c>
      <c r="U43" s="365">
        <v>0</v>
      </c>
      <c r="V43" s="365">
        <v>0</v>
      </c>
      <c r="W43" s="365">
        <v>0</v>
      </c>
      <c r="X43" s="365">
        <v>0</v>
      </c>
      <c r="Y43" s="365">
        <v>0</v>
      </c>
      <c r="Z43" s="365">
        <v>0</v>
      </c>
      <c r="AA43" s="365">
        <v>0</v>
      </c>
      <c r="AB43" s="365">
        <v>0</v>
      </c>
      <c r="AC43" s="365">
        <v>0</v>
      </c>
      <c r="AD43" s="365">
        <v>0</v>
      </c>
      <c r="AE43" s="365">
        <v>0</v>
      </c>
      <c r="AF43" s="365">
        <v>0</v>
      </c>
      <c r="AG43" s="365">
        <v>0</v>
      </c>
      <c r="AH43" s="365">
        <v>0</v>
      </c>
      <c r="AI43" s="365">
        <v>0</v>
      </c>
      <c r="AJ43" s="365">
        <v>0</v>
      </c>
      <c r="AK43" s="365">
        <v>0</v>
      </c>
      <c r="AL43" s="365">
        <v>0</v>
      </c>
      <c r="AM43" s="365">
        <v>0</v>
      </c>
      <c r="AN43" s="365">
        <v>0</v>
      </c>
      <c r="AO43" s="365">
        <v>0</v>
      </c>
      <c r="AP43" s="365">
        <v>0</v>
      </c>
      <c r="AQ43" s="365">
        <v>0</v>
      </c>
      <c r="AR43" s="365">
        <v>0</v>
      </c>
      <c r="AS43" s="365">
        <v>0</v>
      </c>
      <c r="AT43" s="365">
        <v>0</v>
      </c>
      <c r="AU43" s="365">
        <v>0</v>
      </c>
      <c r="AV43" s="365">
        <v>0</v>
      </c>
      <c r="AW43" s="365">
        <v>0</v>
      </c>
      <c r="AX43" s="365">
        <v>0</v>
      </c>
      <c r="AY43" s="365">
        <v>0</v>
      </c>
      <c r="AZ43" s="365">
        <v>0</v>
      </c>
      <c r="BA43" s="365">
        <v>0</v>
      </c>
      <c r="BB43" s="365">
        <v>0</v>
      </c>
      <c r="BC43" s="365">
        <v>0</v>
      </c>
      <c r="BD43" s="365">
        <v>0</v>
      </c>
      <c r="BE43" s="365">
        <v>0</v>
      </c>
      <c r="BF43" s="365">
        <v>0</v>
      </c>
      <c r="BG43" s="365">
        <v>0</v>
      </c>
      <c r="BI43" s="343" t="s">
        <v>1243</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5">
        <v>0</v>
      </c>
      <c r="I44" s="365">
        <v>0</v>
      </c>
      <c r="J44" s="365">
        <v>0</v>
      </c>
      <c r="K44" s="365">
        <v>0</v>
      </c>
      <c r="L44" s="365">
        <v>0</v>
      </c>
      <c r="M44" s="365">
        <v>0</v>
      </c>
      <c r="N44" s="365">
        <v>0</v>
      </c>
      <c r="O44" s="365">
        <v>0</v>
      </c>
      <c r="P44" s="365">
        <v>0</v>
      </c>
      <c r="Q44" s="365">
        <v>0</v>
      </c>
      <c r="R44" s="365">
        <v>0</v>
      </c>
      <c r="S44" s="365">
        <v>0</v>
      </c>
      <c r="T44" s="365">
        <v>0</v>
      </c>
      <c r="U44" s="365">
        <v>0</v>
      </c>
      <c r="V44" s="365">
        <v>0</v>
      </c>
      <c r="W44" s="365">
        <v>0</v>
      </c>
      <c r="X44" s="365">
        <v>0</v>
      </c>
      <c r="Y44" s="365">
        <v>0</v>
      </c>
      <c r="Z44" s="365">
        <v>0</v>
      </c>
      <c r="AA44" s="365">
        <v>0</v>
      </c>
      <c r="AB44" s="365">
        <v>0</v>
      </c>
      <c r="AC44" s="365">
        <v>0</v>
      </c>
      <c r="AD44" s="365">
        <v>0</v>
      </c>
      <c r="AE44" s="365">
        <v>0</v>
      </c>
      <c r="AF44" s="365">
        <v>0</v>
      </c>
      <c r="AG44" s="365">
        <v>0</v>
      </c>
      <c r="AH44" s="365">
        <v>0</v>
      </c>
      <c r="AI44" s="365">
        <v>0</v>
      </c>
      <c r="AJ44" s="365">
        <v>0</v>
      </c>
      <c r="AK44" s="365">
        <v>0</v>
      </c>
      <c r="AL44" s="365">
        <v>0</v>
      </c>
      <c r="AM44" s="365">
        <v>0</v>
      </c>
      <c r="AN44" s="365">
        <v>0</v>
      </c>
      <c r="AO44" s="365">
        <v>0</v>
      </c>
      <c r="AP44" s="365">
        <v>0</v>
      </c>
      <c r="AQ44" s="365">
        <v>0</v>
      </c>
      <c r="AR44" s="365">
        <v>0</v>
      </c>
      <c r="AS44" s="365">
        <v>0</v>
      </c>
      <c r="AT44" s="365">
        <v>0</v>
      </c>
      <c r="AU44" s="365">
        <v>0</v>
      </c>
      <c r="AV44" s="365">
        <v>0</v>
      </c>
      <c r="AW44" s="365">
        <v>0</v>
      </c>
      <c r="AX44" s="365">
        <v>0</v>
      </c>
      <c r="AY44" s="365">
        <v>0</v>
      </c>
      <c r="AZ44" s="365">
        <v>0</v>
      </c>
      <c r="BA44" s="365">
        <v>0</v>
      </c>
      <c r="BB44" s="365">
        <v>0</v>
      </c>
      <c r="BC44" s="365">
        <v>0</v>
      </c>
      <c r="BD44" s="365">
        <v>0</v>
      </c>
      <c r="BE44" s="365">
        <v>0</v>
      </c>
      <c r="BF44" s="365">
        <v>0</v>
      </c>
      <c r="BG44" s="365">
        <v>0</v>
      </c>
      <c r="BI44" s="343" t="s">
        <v>1243</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5">
        <v>0</v>
      </c>
      <c r="I45" s="365">
        <v>0</v>
      </c>
      <c r="J45" s="365">
        <v>0</v>
      </c>
      <c r="K45" s="365">
        <v>0</v>
      </c>
      <c r="L45" s="365">
        <v>0</v>
      </c>
      <c r="M45" s="365">
        <v>0</v>
      </c>
      <c r="N45" s="365">
        <v>0</v>
      </c>
      <c r="O45" s="365">
        <v>0</v>
      </c>
      <c r="P45" s="365">
        <v>0</v>
      </c>
      <c r="Q45" s="365">
        <v>0</v>
      </c>
      <c r="R45" s="365">
        <v>0</v>
      </c>
      <c r="S45" s="365">
        <v>0</v>
      </c>
      <c r="T45" s="365">
        <v>0</v>
      </c>
      <c r="U45" s="365">
        <v>0</v>
      </c>
      <c r="V45" s="365">
        <v>0</v>
      </c>
      <c r="W45" s="365">
        <v>0</v>
      </c>
      <c r="X45" s="365">
        <v>0</v>
      </c>
      <c r="Y45" s="365">
        <v>0</v>
      </c>
      <c r="Z45" s="365">
        <v>0</v>
      </c>
      <c r="AA45" s="365">
        <v>0</v>
      </c>
      <c r="AB45" s="365">
        <v>0</v>
      </c>
      <c r="AC45" s="365">
        <v>0</v>
      </c>
      <c r="AD45" s="365">
        <v>0</v>
      </c>
      <c r="AE45" s="365">
        <v>0</v>
      </c>
      <c r="AF45" s="365">
        <v>0</v>
      </c>
      <c r="AG45" s="365">
        <v>0</v>
      </c>
      <c r="AH45" s="365">
        <v>0</v>
      </c>
      <c r="AI45" s="365">
        <v>0</v>
      </c>
      <c r="AJ45" s="365">
        <v>0</v>
      </c>
      <c r="AK45" s="365">
        <v>0</v>
      </c>
      <c r="AL45" s="365">
        <v>0</v>
      </c>
      <c r="AM45" s="365">
        <v>0</v>
      </c>
      <c r="AN45" s="365">
        <v>0</v>
      </c>
      <c r="AO45" s="365">
        <v>0</v>
      </c>
      <c r="AP45" s="365">
        <v>0</v>
      </c>
      <c r="AQ45" s="365">
        <v>0</v>
      </c>
      <c r="AR45" s="365">
        <v>0</v>
      </c>
      <c r="AS45" s="365">
        <v>0</v>
      </c>
      <c r="AT45" s="365">
        <v>0</v>
      </c>
      <c r="AU45" s="365">
        <v>0</v>
      </c>
      <c r="AV45" s="365">
        <v>0</v>
      </c>
      <c r="AW45" s="365">
        <v>0</v>
      </c>
      <c r="AX45" s="365">
        <v>0</v>
      </c>
      <c r="AY45" s="365">
        <v>0</v>
      </c>
      <c r="AZ45" s="365">
        <v>0</v>
      </c>
      <c r="BA45" s="365">
        <v>0</v>
      </c>
      <c r="BB45" s="365">
        <v>0</v>
      </c>
      <c r="BC45" s="365">
        <v>0</v>
      </c>
      <c r="BD45" s="365">
        <v>0</v>
      </c>
      <c r="BE45" s="365">
        <v>0</v>
      </c>
      <c r="BF45" s="365">
        <v>0</v>
      </c>
      <c r="BG45" s="365">
        <v>0</v>
      </c>
      <c r="BI45" s="343" t="s">
        <v>1243</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5">
        <v>0</v>
      </c>
      <c r="I46" s="365">
        <v>0</v>
      </c>
      <c r="J46" s="365">
        <v>0</v>
      </c>
      <c r="K46" s="365">
        <v>0</v>
      </c>
      <c r="L46" s="365">
        <v>0</v>
      </c>
      <c r="M46" s="365">
        <v>0</v>
      </c>
      <c r="N46" s="365">
        <v>0</v>
      </c>
      <c r="O46" s="365">
        <v>0</v>
      </c>
      <c r="P46" s="365">
        <v>0</v>
      </c>
      <c r="Q46" s="365">
        <v>0</v>
      </c>
      <c r="R46" s="365">
        <v>0</v>
      </c>
      <c r="S46" s="365">
        <v>0</v>
      </c>
      <c r="T46" s="365">
        <v>0</v>
      </c>
      <c r="U46" s="365">
        <v>0</v>
      </c>
      <c r="V46" s="365">
        <v>0</v>
      </c>
      <c r="W46" s="365">
        <v>0</v>
      </c>
      <c r="X46" s="365">
        <v>0</v>
      </c>
      <c r="Y46" s="365">
        <v>0</v>
      </c>
      <c r="Z46" s="365">
        <v>0</v>
      </c>
      <c r="AA46" s="365">
        <v>0</v>
      </c>
      <c r="AB46" s="365">
        <v>0</v>
      </c>
      <c r="AC46" s="365">
        <v>0</v>
      </c>
      <c r="AD46" s="365">
        <v>0</v>
      </c>
      <c r="AE46" s="365">
        <v>0</v>
      </c>
      <c r="AF46" s="365">
        <v>0</v>
      </c>
      <c r="AG46" s="365">
        <v>0</v>
      </c>
      <c r="AH46" s="365">
        <v>0</v>
      </c>
      <c r="AI46" s="365">
        <v>0</v>
      </c>
      <c r="AJ46" s="365">
        <v>0</v>
      </c>
      <c r="AK46" s="365">
        <v>0</v>
      </c>
      <c r="AL46" s="365">
        <v>0</v>
      </c>
      <c r="AM46" s="365">
        <v>0</v>
      </c>
      <c r="AN46" s="365">
        <v>0</v>
      </c>
      <c r="AO46" s="365">
        <v>0</v>
      </c>
      <c r="AP46" s="365">
        <v>0</v>
      </c>
      <c r="AQ46" s="365">
        <v>0</v>
      </c>
      <c r="AR46" s="365">
        <v>0</v>
      </c>
      <c r="AS46" s="365">
        <v>0</v>
      </c>
      <c r="AT46" s="365">
        <v>0</v>
      </c>
      <c r="AU46" s="365">
        <v>0</v>
      </c>
      <c r="AV46" s="365">
        <v>0</v>
      </c>
      <c r="AW46" s="365">
        <v>0</v>
      </c>
      <c r="AX46" s="365">
        <v>0</v>
      </c>
      <c r="AY46" s="365">
        <v>0</v>
      </c>
      <c r="AZ46" s="365">
        <v>0</v>
      </c>
      <c r="BA46" s="365">
        <v>0</v>
      </c>
      <c r="BB46" s="365">
        <v>0</v>
      </c>
      <c r="BC46" s="365">
        <v>0</v>
      </c>
      <c r="BD46" s="365">
        <v>0</v>
      </c>
      <c r="BE46" s="365">
        <v>0</v>
      </c>
      <c r="BF46" s="365">
        <v>0</v>
      </c>
      <c r="BG46" s="365">
        <v>0</v>
      </c>
      <c r="BI46" s="343" t="s">
        <v>1243</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5">
        <v>0</v>
      </c>
      <c r="I47" s="365">
        <v>0</v>
      </c>
      <c r="J47" s="365">
        <v>0</v>
      </c>
      <c r="K47" s="365">
        <v>0</v>
      </c>
      <c r="L47" s="365">
        <v>0</v>
      </c>
      <c r="M47" s="365">
        <v>0</v>
      </c>
      <c r="N47" s="365">
        <v>0</v>
      </c>
      <c r="O47" s="365">
        <v>0</v>
      </c>
      <c r="P47" s="365">
        <v>0</v>
      </c>
      <c r="Q47" s="365">
        <v>0</v>
      </c>
      <c r="R47" s="365">
        <v>0</v>
      </c>
      <c r="S47" s="365">
        <v>0</v>
      </c>
      <c r="T47" s="365">
        <v>0</v>
      </c>
      <c r="U47" s="365">
        <v>0</v>
      </c>
      <c r="V47" s="365">
        <v>0</v>
      </c>
      <c r="W47" s="365">
        <v>0</v>
      </c>
      <c r="X47" s="365">
        <v>0</v>
      </c>
      <c r="Y47" s="365">
        <v>0</v>
      </c>
      <c r="Z47" s="365">
        <v>0</v>
      </c>
      <c r="AA47" s="365">
        <v>0</v>
      </c>
      <c r="AB47" s="365">
        <v>0</v>
      </c>
      <c r="AC47" s="365">
        <v>0</v>
      </c>
      <c r="AD47" s="365">
        <v>0</v>
      </c>
      <c r="AE47" s="365">
        <v>0</v>
      </c>
      <c r="AF47" s="365">
        <v>0</v>
      </c>
      <c r="AG47" s="365">
        <v>0</v>
      </c>
      <c r="AH47" s="365">
        <v>0</v>
      </c>
      <c r="AI47" s="365">
        <v>0</v>
      </c>
      <c r="AJ47" s="365">
        <v>0</v>
      </c>
      <c r="AK47" s="365">
        <v>0</v>
      </c>
      <c r="AL47" s="365">
        <v>0</v>
      </c>
      <c r="AM47" s="365">
        <v>0</v>
      </c>
      <c r="AN47" s="365">
        <v>0</v>
      </c>
      <c r="AO47" s="365">
        <v>0</v>
      </c>
      <c r="AP47" s="365">
        <v>0</v>
      </c>
      <c r="AQ47" s="365">
        <v>0</v>
      </c>
      <c r="AR47" s="365">
        <v>0</v>
      </c>
      <c r="AS47" s="365">
        <v>0</v>
      </c>
      <c r="AT47" s="365">
        <v>0</v>
      </c>
      <c r="AU47" s="365">
        <v>0</v>
      </c>
      <c r="AV47" s="365">
        <v>0</v>
      </c>
      <c r="AW47" s="365">
        <v>0</v>
      </c>
      <c r="AX47" s="365">
        <v>0</v>
      </c>
      <c r="AY47" s="365">
        <v>0</v>
      </c>
      <c r="AZ47" s="365">
        <v>0</v>
      </c>
      <c r="BA47" s="365">
        <v>0</v>
      </c>
      <c r="BB47" s="365">
        <v>0</v>
      </c>
      <c r="BC47" s="365">
        <v>0</v>
      </c>
      <c r="BD47" s="365">
        <v>0</v>
      </c>
      <c r="BE47" s="365">
        <v>0</v>
      </c>
      <c r="BF47" s="365">
        <v>0</v>
      </c>
      <c r="BG47" s="365">
        <v>0</v>
      </c>
      <c r="BI47" s="343" t="s">
        <v>1243</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5">
        <v>0</v>
      </c>
      <c r="I48" s="365">
        <v>0</v>
      </c>
      <c r="J48" s="365">
        <v>0</v>
      </c>
      <c r="K48" s="365">
        <v>0</v>
      </c>
      <c r="L48" s="365">
        <v>0</v>
      </c>
      <c r="M48" s="365">
        <v>0</v>
      </c>
      <c r="N48" s="365">
        <v>0</v>
      </c>
      <c r="O48" s="365">
        <v>0</v>
      </c>
      <c r="P48" s="365">
        <v>0</v>
      </c>
      <c r="Q48" s="365">
        <v>0</v>
      </c>
      <c r="R48" s="365">
        <v>0</v>
      </c>
      <c r="S48" s="365">
        <v>0</v>
      </c>
      <c r="T48" s="365">
        <v>0</v>
      </c>
      <c r="U48" s="365">
        <v>0</v>
      </c>
      <c r="V48" s="365">
        <v>0</v>
      </c>
      <c r="W48" s="365">
        <v>0</v>
      </c>
      <c r="X48" s="365">
        <v>0</v>
      </c>
      <c r="Y48" s="365">
        <v>0</v>
      </c>
      <c r="Z48" s="365">
        <v>0</v>
      </c>
      <c r="AA48" s="365">
        <v>0</v>
      </c>
      <c r="AB48" s="365">
        <v>0</v>
      </c>
      <c r="AC48" s="365">
        <v>0</v>
      </c>
      <c r="AD48" s="365">
        <v>0</v>
      </c>
      <c r="AE48" s="365">
        <v>0</v>
      </c>
      <c r="AF48" s="365">
        <v>0</v>
      </c>
      <c r="AG48" s="365">
        <v>0</v>
      </c>
      <c r="AH48" s="365">
        <v>0</v>
      </c>
      <c r="AI48" s="365">
        <v>0</v>
      </c>
      <c r="AJ48" s="365">
        <v>0</v>
      </c>
      <c r="AK48" s="365">
        <v>0</v>
      </c>
      <c r="AL48" s="365">
        <v>0</v>
      </c>
      <c r="AM48" s="365">
        <v>0</v>
      </c>
      <c r="AN48" s="365">
        <v>0</v>
      </c>
      <c r="AO48" s="365">
        <v>0</v>
      </c>
      <c r="AP48" s="365">
        <v>0</v>
      </c>
      <c r="AQ48" s="365">
        <v>0</v>
      </c>
      <c r="AR48" s="365">
        <v>0</v>
      </c>
      <c r="AS48" s="365">
        <v>0</v>
      </c>
      <c r="AT48" s="365">
        <v>0</v>
      </c>
      <c r="AU48" s="365">
        <v>0</v>
      </c>
      <c r="AV48" s="365">
        <v>0</v>
      </c>
      <c r="AW48" s="365">
        <v>0</v>
      </c>
      <c r="AX48" s="365">
        <v>0</v>
      </c>
      <c r="AY48" s="365">
        <v>0</v>
      </c>
      <c r="AZ48" s="365">
        <v>0</v>
      </c>
      <c r="BA48" s="365">
        <v>0</v>
      </c>
      <c r="BB48" s="365">
        <v>0</v>
      </c>
      <c r="BC48" s="365">
        <v>0</v>
      </c>
      <c r="BD48" s="365">
        <v>0</v>
      </c>
      <c r="BE48" s="365">
        <v>0</v>
      </c>
      <c r="BF48" s="365">
        <v>0</v>
      </c>
      <c r="BG48" s="365">
        <v>0</v>
      </c>
      <c r="BI48" s="343" t="s">
        <v>1243</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5">
        <v>0</v>
      </c>
      <c r="I49" s="365">
        <v>0</v>
      </c>
      <c r="J49" s="365">
        <v>0</v>
      </c>
      <c r="K49" s="365">
        <v>0</v>
      </c>
      <c r="L49" s="365">
        <v>0</v>
      </c>
      <c r="M49" s="365">
        <v>0</v>
      </c>
      <c r="N49" s="365">
        <v>0</v>
      </c>
      <c r="O49" s="365">
        <v>0</v>
      </c>
      <c r="P49" s="365">
        <v>0</v>
      </c>
      <c r="Q49" s="365">
        <v>0</v>
      </c>
      <c r="R49" s="365">
        <v>0</v>
      </c>
      <c r="S49" s="365">
        <v>0</v>
      </c>
      <c r="T49" s="365">
        <v>0</v>
      </c>
      <c r="U49" s="365">
        <v>0</v>
      </c>
      <c r="V49" s="365">
        <v>0</v>
      </c>
      <c r="W49" s="365">
        <v>0</v>
      </c>
      <c r="X49" s="365">
        <v>0</v>
      </c>
      <c r="Y49" s="365">
        <v>0</v>
      </c>
      <c r="Z49" s="365">
        <v>0</v>
      </c>
      <c r="AA49" s="365">
        <v>0</v>
      </c>
      <c r="AB49" s="365">
        <v>0</v>
      </c>
      <c r="AC49" s="365">
        <v>0</v>
      </c>
      <c r="AD49" s="365">
        <v>0</v>
      </c>
      <c r="AE49" s="365">
        <v>0</v>
      </c>
      <c r="AF49" s="365">
        <v>0</v>
      </c>
      <c r="AG49" s="365">
        <v>0</v>
      </c>
      <c r="AH49" s="365">
        <v>0</v>
      </c>
      <c r="AI49" s="365">
        <v>0</v>
      </c>
      <c r="AJ49" s="365">
        <v>0</v>
      </c>
      <c r="AK49" s="365">
        <v>0</v>
      </c>
      <c r="AL49" s="365">
        <v>0</v>
      </c>
      <c r="AM49" s="365">
        <v>0</v>
      </c>
      <c r="AN49" s="365">
        <v>0</v>
      </c>
      <c r="AO49" s="365">
        <v>0</v>
      </c>
      <c r="AP49" s="365">
        <v>0</v>
      </c>
      <c r="AQ49" s="365">
        <v>0</v>
      </c>
      <c r="AR49" s="365">
        <v>0</v>
      </c>
      <c r="AS49" s="365">
        <v>0</v>
      </c>
      <c r="AT49" s="365">
        <v>0</v>
      </c>
      <c r="AU49" s="365">
        <v>0</v>
      </c>
      <c r="AV49" s="365">
        <v>0</v>
      </c>
      <c r="AW49" s="365">
        <v>0</v>
      </c>
      <c r="AX49" s="365">
        <v>0</v>
      </c>
      <c r="AY49" s="365">
        <v>0</v>
      </c>
      <c r="AZ49" s="365">
        <v>0</v>
      </c>
      <c r="BA49" s="365">
        <v>0</v>
      </c>
      <c r="BB49" s="365">
        <v>0</v>
      </c>
      <c r="BC49" s="365">
        <v>0</v>
      </c>
      <c r="BD49" s="365">
        <v>0</v>
      </c>
      <c r="BE49" s="365">
        <v>0</v>
      </c>
      <c r="BF49" s="365">
        <v>0</v>
      </c>
      <c r="BG49" s="365">
        <v>0</v>
      </c>
      <c r="BI49" s="343" t="s">
        <v>1243</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5">
        <v>0</v>
      </c>
      <c r="I50" s="365">
        <v>0</v>
      </c>
      <c r="J50" s="365">
        <v>0</v>
      </c>
      <c r="K50" s="365">
        <v>0</v>
      </c>
      <c r="L50" s="365">
        <v>0</v>
      </c>
      <c r="M50" s="365">
        <v>0</v>
      </c>
      <c r="N50" s="365">
        <v>0</v>
      </c>
      <c r="O50" s="365">
        <v>0</v>
      </c>
      <c r="P50" s="365">
        <v>0</v>
      </c>
      <c r="Q50" s="365">
        <v>0</v>
      </c>
      <c r="R50" s="365">
        <v>0</v>
      </c>
      <c r="S50" s="365">
        <v>0</v>
      </c>
      <c r="T50" s="365">
        <v>0</v>
      </c>
      <c r="U50" s="365">
        <v>0</v>
      </c>
      <c r="V50" s="365">
        <v>0</v>
      </c>
      <c r="W50" s="365">
        <v>0</v>
      </c>
      <c r="X50" s="365">
        <v>0</v>
      </c>
      <c r="Y50" s="365">
        <v>0</v>
      </c>
      <c r="Z50" s="365">
        <v>0</v>
      </c>
      <c r="AA50" s="365">
        <v>0</v>
      </c>
      <c r="AB50" s="365">
        <v>0</v>
      </c>
      <c r="AC50" s="365">
        <v>0</v>
      </c>
      <c r="AD50" s="365">
        <v>0</v>
      </c>
      <c r="AE50" s="365">
        <v>0</v>
      </c>
      <c r="AF50" s="365">
        <v>0</v>
      </c>
      <c r="AG50" s="365">
        <v>0</v>
      </c>
      <c r="AH50" s="365">
        <v>0</v>
      </c>
      <c r="AI50" s="365">
        <v>0</v>
      </c>
      <c r="AJ50" s="365">
        <v>0</v>
      </c>
      <c r="AK50" s="365">
        <v>0</v>
      </c>
      <c r="AL50" s="365">
        <v>0</v>
      </c>
      <c r="AM50" s="365">
        <v>0</v>
      </c>
      <c r="AN50" s="365">
        <v>0</v>
      </c>
      <c r="AO50" s="365">
        <v>0</v>
      </c>
      <c r="AP50" s="365">
        <v>0</v>
      </c>
      <c r="AQ50" s="365">
        <v>0</v>
      </c>
      <c r="AR50" s="365">
        <v>0</v>
      </c>
      <c r="AS50" s="365">
        <v>0</v>
      </c>
      <c r="AT50" s="365">
        <v>0</v>
      </c>
      <c r="AU50" s="365">
        <v>0</v>
      </c>
      <c r="AV50" s="365">
        <v>0</v>
      </c>
      <c r="AW50" s="365">
        <v>0</v>
      </c>
      <c r="AX50" s="365">
        <v>0</v>
      </c>
      <c r="AY50" s="365">
        <v>0</v>
      </c>
      <c r="AZ50" s="365">
        <v>0</v>
      </c>
      <c r="BA50" s="365">
        <v>0</v>
      </c>
      <c r="BB50" s="365">
        <v>0</v>
      </c>
      <c r="BC50" s="365">
        <v>0</v>
      </c>
      <c r="BD50" s="365">
        <v>0</v>
      </c>
      <c r="BE50" s="365">
        <v>0</v>
      </c>
      <c r="BF50" s="365">
        <v>0</v>
      </c>
      <c r="BG50" s="365">
        <v>0</v>
      </c>
      <c r="BI50" s="343" t="s">
        <v>1243</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5">
        <v>0</v>
      </c>
      <c r="I51" s="365">
        <v>0</v>
      </c>
      <c r="J51" s="365">
        <v>0</v>
      </c>
      <c r="K51" s="365">
        <v>0</v>
      </c>
      <c r="L51" s="365">
        <v>0</v>
      </c>
      <c r="M51" s="365">
        <v>0</v>
      </c>
      <c r="N51" s="365">
        <v>0</v>
      </c>
      <c r="O51" s="365">
        <v>0</v>
      </c>
      <c r="P51" s="365">
        <v>0</v>
      </c>
      <c r="Q51" s="365">
        <v>0</v>
      </c>
      <c r="R51" s="365">
        <v>0</v>
      </c>
      <c r="S51" s="365">
        <v>0</v>
      </c>
      <c r="T51" s="365">
        <v>0</v>
      </c>
      <c r="U51" s="365">
        <v>0</v>
      </c>
      <c r="V51" s="365">
        <v>0</v>
      </c>
      <c r="W51" s="365">
        <v>0</v>
      </c>
      <c r="X51" s="365">
        <v>0</v>
      </c>
      <c r="Y51" s="365">
        <v>0</v>
      </c>
      <c r="Z51" s="365">
        <v>0</v>
      </c>
      <c r="AA51" s="365">
        <v>0</v>
      </c>
      <c r="AB51" s="365">
        <v>0</v>
      </c>
      <c r="AC51" s="365">
        <v>0</v>
      </c>
      <c r="AD51" s="365">
        <v>0</v>
      </c>
      <c r="AE51" s="365">
        <v>0</v>
      </c>
      <c r="AF51" s="365">
        <v>0</v>
      </c>
      <c r="AG51" s="365">
        <v>0</v>
      </c>
      <c r="AH51" s="365">
        <v>0</v>
      </c>
      <c r="AI51" s="365">
        <v>0</v>
      </c>
      <c r="AJ51" s="365">
        <v>0</v>
      </c>
      <c r="AK51" s="365">
        <v>0</v>
      </c>
      <c r="AL51" s="365">
        <v>0</v>
      </c>
      <c r="AM51" s="365">
        <v>0</v>
      </c>
      <c r="AN51" s="365">
        <v>0</v>
      </c>
      <c r="AO51" s="365">
        <v>0</v>
      </c>
      <c r="AP51" s="365">
        <v>0</v>
      </c>
      <c r="AQ51" s="365">
        <v>0</v>
      </c>
      <c r="AR51" s="365">
        <v>0</v>
      </c>
      <c r="AS51" s="365">
        <v>0</v>
      </c>
      <c r="AT51" s="365">
        <v>0</v>
      </c>
      <c r="AU51" s="365">
        <v>0</v>
      </c>
      <c r="AV51" s="365">
        <v>0</v>
      </c>
      <c r="AW51" s="365">
        <v>0</v>
      </c>
      <c r="AX51" s="365">
        <v>0</v>
      </c>
      <c r="AY51" s="365">
        <v>0</v>
      </c>
      <c r="AZ51" s="365">
        <v>0</v>
      </c>
      <c r="BA51" s="365">
        <v>0</v>
      </c>
      <c r="BB51" s="365">
        <v>0</v>
      </c>
      <c r="BC51" s="365">
        <v>0</v>
      </c>
      <c r="BD51" s="365">
        <v>0</v>
      </c>
      <c r="BE51" s="365">
        <v>0</v>
      </c>
      <c r="BF51" s="365">
        <v>0</v>
      </c>
      <c r="BG51" s="365">
        <v>0</v>
      </c>
      <c r="BI51" s="343" t="s">
        <v>1243</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5">
        <v>0</v>
      </c>
      <c r="I52" s="365">
        <v>0</v>
      </c>
      <c r="J52" s="365">
        <v>0</v>
      </c>
      <c r="K52" s="365">
        <v>0</v>
      </c>
      <c r="L52" s="365">
        <v>0</v>
      </c>
      <c r="M52" s="365">
        <v>0</v>
      </c>
      <c r="N52" s="365">
        <v>0</v>
      </c>
      <c r="O52" s="365">
        <v>0</v>
      </c>
      <c r="P52" s="365">
        <v>0</v>
      </c>
      <c r="Q52" s="365">
        <v>0</v>
      </c>
      <c r="R52" s="365">
        <v>0</v>
      </c>
      <c r="S52" s="365">
        <v>0</v>
      </c>
      <c r="T52" s="365">
        <v>0</v>
      </c>
      <c r="U52" s="365">
        <v>0</v>
      </c>
      <c r="V52" s="365">
        <v>0</v>
      </c>
      <c r="W52" s="365">
        <v>0</v>
      </c>
      <c r="X52" s="365">
        <v>0</v>
      </c>
      <c r="Y52" s="365">
        <v>0</v>
      </c>
      <c r="Z52" s="365">
        <v>0</v>
      </c>
      <c r="AA52" s="365">
        <v>0</v>
      </c>
      <c r="AB52" s="365">
        <v>0</v>
      </c>
      <c r="AC52" s="365">
        <v>0</v>
      </c>
      <c r="AD52" s="365">
        <v>0</v>
      </c>
      <c r="AE52" s="365">
        <v>0</v>
      </c>
      <c r="AF52" s="365">
        <v>0</v>
      </c>
      <c r="AG52" s="365">
        <v>0</v>
      </c>
      <c r="AH52" s="365">
        <v>0</v>
      </c>
      <c r="AI52" s="365">
        <v>0</v>
      </c>
      <c r="AJ52" s="365">
        <v>0</v>
      </c>
      <c r="AK52" s="365">
        <v>0</v>
      </c>
      <c r="AL52" s="365">
        <v>0</v>
      </c>
      <c r="AM52" s="365">
        <v>0</v>
      </c>
      <c r="AN52" s="365">
        <v>0</v>
      </c>
      <c r="AO52" s="365">
        <v>0</v>
      </c>
      <c r="AP52" s="365">
        <v>0</v>
      </c>
      <c r="AQ52" s="365">
        <v>0</v>
      </c>
      <c r="AR52" s="365">
        <v>0</v>
      </c>
      <c r="AS52" s="365">
        <v>0</v>
      </c>
      <c r="AT52" s="365">
        <v>0</v>
      </c>
      <c r="AU52" s="365">
        <v>0</v>
      </c>
      <c r="AV52" s="365">
        <v>0</v>
      </c>
      <c r="AW52" s="365">
        <v>0</v>
      </c>
      <c r="AX52" s="365">
        <v>0</v>
      </c>
      <c r="AY52" s="365">
        <v>0</v>
      </c>
      <c r="AZ52" s="365">
        <v>0</v>
      </c>
      <c r="BA52" s="365">
        <v>0</v>
      </c>
      <c r="BB52" s="365">
        <v>0</v>
      </c>
      <c r="BC52" s="365">
        <v>0</v>
      </c>
      <c r="BD52" s="365">
        <v>0</v>
      </c>
      <c r="BE52" s="365">
        <v>0</v>
      </c>
      <c r="BF52" s="365">
        <v>0</v>
      </c>
      <c r="BG52" s="365">
        <v>0</v>
      </c>
      <c r="BI52" s="343" t="s">
        <v>1243</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5">
        <v>0</v>
      </c>
      <c r="I53" s="365">
        <v>0</v>
      </c>
      <c r="J53" s="365">
        <v>0</v>
      </c>
      <c r="K53" s="365">
        <v>0</v>
      </c>
      <c r="L53" s="365">
        <v>0</v>
      </c>
      <c r="M53" s="365">
        <v>0</v>
      </c>
      <c r="N53" s="365">
        <v>0</v>
      </c>
      <c r="O53" s="365">
        <v>0</v>
      </c>
      <c r="P53" s="365">
        <v>0</v>
      </c>
      <c r="Q53" s="365">
        <v>0</v>
      </c>
      <c r="R53" s="365">
        <v>0</v>
      </c>
      <c r="S53" s="365">
        <v>0</v>
      </c>
      <c r="T53" s="365">
        <v>0</v>
      </c>
      <c r="U53" s="365">
        <v>0</v>
      </c>
      <c r="V53" s="365">
        <v>0</v>
      </c>
      <c r="W53" s="365">
        <v>0</v>
      </c>
      <c r="X53" s="365">
        <v>0</v>
      </c>
      <c r="Y53" s="365">
        <v>0</v>
      </c>
      <c r="Z53" s="365">
        <v>0</v>
      </c>
      <c r="AA53" s="365">
        <v>0</v>
      </c>
      <c r="AB53" s="365">
        <v>0</v>
      </c>
      <c r="AC53" s="365">
        <v>0</v>
      </c>
      <c r="AD53" s="365">
        <v>0</v>
      </c>
      <c r="AE53" s="365">
        <v>0</v>
      </c>
      <c r="AF53" s="365">
        <v>0</v>
      </c>
      <c r="AG53" s="365">
        <v>0</v>
      </c>
      <c r="AH53" s="365">
        <v>0</v>
      </c>
      <c r="AI53" s="365">
        <v>0</v>
      </c>
      <c r="AJ53" s="365">
        <v>0</v>
      </c>
      <c r="AK53" s="365">
        <v>0</v>
      </c>
      <c r="AL53" s="365">
        <v>0</v>
      </c>
      <c r="AM53" s="365">
        <v>0</v>
      </c>
      <c r="AN53" s="365">
        <v>0</v>
      </c>
      <c r="AO53" s="365">
        <v>0</v>
      </c>
      <c r="AP53" s="365">
        <v>0</v>
      </c>
      <c r="AQ53" s="365">
        <v>0</v>
      </c>
      <c r="AR53" s="365">
        <v>0</v>
      </c>
      <c r="AS53" s="365">
        <v>0</v>
      </c>
      <c r="AT53" s="365">
        <v>0</v>
      </c>
      <c r="AU53" s="365">
        <v>0</v>
      </c>
      <c r="AV53" s="365">
        <v>0</v>
      </c>
      <c r="AW53" s="365">
        <v>0</v>
      </c>
      <c r="AX53" s="365">
        <v>0</v>
      </c>
      <c r="AY53" s="365">
        <v>0</v>
      </c>
      <c r="AZ53" s="365">
        <v>0</v>
      </c>
      <c r="BA53" s="365">
        <v>0</v>
      </c>
      <c r="BB53" s="365">
        <v>0</v>
      </c>
      <c r="BC53" s="365">
        <v>0</v>
      </c>
      <c r="BD53" s="365">
        <v>0</v>
      </c>
      <c r="BE53" s="365">
        <v>0</v>
      </c>
      <c r="BF53" s="365">
        <v>0</v>
      </c>
      <c r="BG53" s="365">
        <v>0</v>
      </c>
      <c r="BI53" s="343" t="s">
        <v>1243</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5">
        <v>0</v>
      </c>
      <c r="I54" s="365">
        <v>0</v>
      </c>
      <c r="J54" s="365">
        <v>0</v>
      </c>
      <c r="K54" s="365">
        <v>0</v>
      </c>
      <c r="L54" s="365">
        <v>0</v>
      </c>
      <c r="M54" s="365">
        <v>0</v>
      </c>
      <c r="N54" s="365">
        <v>0</v>
      </c>
      <c r="O54" s="365">
        <v>0</v>
      </c>
      <c r="P54" s="365">
        <v>0</v>
      </c>
      <c r="Q54" s="365">
        <v>0</v>
      </c>
      <c r="R54" s="365">
        <v>0</v>
      </c>
      <c r="S54" s="365">
        <v>0</v>
      </c>
      <c r="T54" s="365">
        <v>0</v>
      </c>
      <c r="U54" s="365">
        <v>0</v>
      </c>
      <c r="V54" s="365">
        <v>0</v>
      </c>
      <c r="W54" s="365">
        <v>0</v>
      </c>
      <c r="X54" s="365">
        <v>0</v>
      </c>
      <c r="Y54" s="365">
        <v>0</v>
      </c>
      <c r="Z54" s="365">
        <v>0</v>
      </c>
      <c r="AA54" s="365">
        <v>0</v>
      </c>
      <c r="AB54" s="365">
        <v>0</v>
      </c>
      <c r="AC54" s="365">
        <v>0</v>
      </c>
      <c r="AD54" s="365">
        <v>0</v>
      </c>
      <c r="AE54" s="365">
        <v>0</v>
      </c>
      <c r="AF54" s="365">
        <v>0</v>
      </c>
      <c r="AG54" s="365">
        <v>0</v>
      </c>
      <c r="AH54" s="365">
        <v>0</v>
      </c>
      <c r="AI54" s="365">
        <v>0</v>
      </c>
      <c r="AJ54" s="365">
        <v>0</v>
      </c>
      <c r="AK54" s="365">
        <v>0</v>
      </c>
      <c r="AL54" s="365">
        <v>0</v>
      </c>
      <c r="AM54" s="365">
        <v>0</v>
      </c>
      <c r="AN54" s="365">
        <v>0</v>
      </c>
      <c r="AO54" s="365">
        <v>0</v>
      </c>
      <c r="AP54" s="365">
        <v>0</v>
      </c>
      <c r="AQ54" s="365">
        <v>0</v>
      </c>
      <c r="AR54" s="365">
        <v>0</v>
      </c>
      <c r="AS54" s="365">
        <v>0</v>
      </c>
      <c r="AT54" s="365">
        <v>0</v>
      </c>
      <c r="AU54" s="365">
        <v>0</v>
      </c>
      <c r="AV54" s="365">
        <v>0</v>
      </c>
      <c r="AW54" s="365">
        <v>0</v>
      </c>
      <c r="AX54" s="365">
        <v>0</v>
      </c>
      <c r="AY54" s="365">
        <v>0</v>
      </c>
      <c r="AZ54" s="365">
        <v>0</v>
      </c>
      <c r="BA54" s="365">
        <v>0</v>
      </c>
      <c r="BB54" s="365">
        <v>0</v>
      </c>
      <c r="BC54" s="365">
        <v>0</v>
      </c>
      <c r="BD54" s="365">
        <v>0</v>
      </c>
      <c r="BE54" s="365">
        <v>0</v>
      </c>
      <c r="BF54" s="365">
        <v>0</v>
      </c>
      <c r="BG54" s="365">
        <v>0</v>
      </c>
      <c r="BI54" s="343" t="s">
        <v>1243</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5">
        <v>0</v>
      </c>
      <c r="I55" s="365">
        <v>0</v>
      </c>
      <c r="J55" s="365">
        <v>0</v>
      </c>
      <c r="K55" s="365">
        <v>0</v>
      </c>
      <c r="L55" s="365">
        <v>0</v>
      </c>
      <c r="M55" s="365">
        <v>0</v>
      </c>
      <c r="N55" s="365">
        <v>0</v>
      </c>
      <c r="O55" s="365">
        <v>0</v>
      </c>
      <c r="P55" s="365">
        <v>0</v>
      </c>
      <c r="Q55" s="365">
        <v>0</v>
      </c>
      <c r="R55" s="365">
        <v>0</v>
      </c>
      <c r="S55" s="365">
        <v>0</v>
      </c>
      <c r="T55" s="365">
        <v>0</v>
      </c>
      <c r="U55" s="365">
        <v>0</v>
      </c>
      <c r="V55" s="365">
        <v>0</v>
      </c>
      <c r="W55" s="365">
        <v>0</v>
      </c>
      <c r="X55" s="365">
        <v>0</v>
      </c>
      <c r="Y55" s="365">
        <v>0</v>
      </c>
      <c r="Z55" s="365">
        <v>0</v>
      </c>
      <c r="AA55" s="365">
        <v>0</v>
      </c>
      <c r="AB55" s="365">
        <v>0</v>
      </c>
      <c r="AC55" s="365">
        <v>0</v>
      </c>
      <c r="AD55" s="365">
        <v>0</v>
      </c>
      <c r="AE55" s="365">
        <v>0</v>
      </c>
      <c r="AF55" s="365">
        <v>0</v>
      </c>
      <c r="AG55" s="365">
        <v>0</v>
      </c>
      <c r="AH55" s="365">
        <v>0</v>
      </c>
      <c r="AI55" s="365">
        <v>0</v>
      </c>
      <c r="AJ55" s="365">
        <v>0</v>
      </c>
      <c r="AK55" s="365">
        <v>0</v>
      </c>
      <c r="AL55" s="365">
        <v>0</v>
      </c>
      <c r="AM55" s="365">
        <v>0</v>
      </c>
      <c r="AN55" s="365">
        <v>0</v>
      </c>
      <c r="AO55" s="365">
        <v>0</v>
      </c>
      <c r="AP55" s="365">
        <v>0</v>
      </c>
      <c r="AQ55" s="365">
        <v>0</v>
      </c>
      <c r="AR55" s="365">
        <v>0</v>
      </c>
      <c r="AS55" s="365">
        <v>0</v>
      </c>
      <c r="AT55" s="365">
        <v>0</v>
      </c>
      <c r="AU55" s="365">
        <v>0</v>
      </c>
      <c r="AV55" s="365">
        <v>0</v>
      </c>
      <c r="AW55" s="365">
        <v>0</v>
      </c>
      <c r="AX55" s="365">
        <v>0</v>
      </c>
      <c r="AY55" s="365">
        <v>0</v>
      </c>
      <c r="AZ55" s="365">
        <v>0</v>
      </c>
      <c r="BA55" s="365">
        <v>0</v>
      </c>
      <c r="BB55" s="365">
        <v>0</v>
      </c>
      <c r="BC55" s="365">
        <v>0</v>
      </c>
      <c r="BD55" s="365">
        <v>0</v>
      </c>
      <c r="BE55" s="365">
        <v>0</v>
      </c>
      <c r="BF55" s="365">
        <v>0</v>
      </c>
      <c r="BG55" s="365">
        <v>0</v>
      </c>
      <c r="BI55" s="343" t="s">
        <v>1243</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5">
        <v>0</v>
      </c>
      <c r="I56" s="365">
        <v>0</v>
      </c>
      <c r="J56" s="365">
        <v>0</v>
      </c>
      <c r="K56" s="365">
        <v>0</v>
      </c>
      <c r="L56" s="365">
        <v>0</v>
      </c>
      <c r="M56" s="365">
        <v>0</v>
      </c>
      <c r="N56" s="365">
        <v>0</v>
      </c>
      <c r="O56" s="365">
        <v>0</v>
      </c>
      <c r="P56" s="365">
        <v>0</v>
      </c>
      <c r="Q56" s="365">
        <v>0</v>
      </c>
      <c r="R56" s="365">
        <v>0</v>
      </c>
      <c r="S56" s="365">
        <v>0</v>
      </c>
      <c r="T56" s="365">
        <v>0</v>
      </c>
      <c r="U56" s="365">
        <v>0</v>
      </c>
      <c r="V56" s="365">
        <v>0</v>
      </c>
      <c r="W56" s="365">
        <v>0</v>
      </c>
      <c r="X56" s="365">
        <v>0</v>
      </c>
      <c r="Y56" s="365">
        <v>0</v>
      </c>
      <c r="Z56" s="365">
        <v>0</v>
      </c>
      <c r="AA56" s="365">
        <v>0</v>
      </c>
      <c r="AB56" s="365">
        <v>0</v>
      </c>
      <c r="AC56" s="365">
        <v>0</v>
      </c>
      <c r="AD56" s="365">
        <v>0</v>
      </c>
      <c r="AE56" s="365">
        <v>0</v>
      </c>
      <c r="AF56" s="365">
        <v>0</v>
      </c>
      <c r="AG56" s="365">
        <v>0</v>
      </c>
      <c r="AH56" s="365">
        <v>0</v>
      </c>
      <c r="AI56" s="365">
        <v>0</v>
      </c>
      <c r="AJ56" s="365">
        <v>0</v>
      </c>
      <c r="AK56" s="365">
        <v>0</v>
      </c>
      <c r="AL56" s="365">
        <v>0</v>
      </c>
      <c r="AM56" s="365">
        <v>0</v>
      </c>
      <c r="AN56" s="365">
        <v>0</v>
      </c>
      <c r="AO56" s="365">
        <v>0</v>
      </c>
      <c r="AP56" s="365">
        <v>0</v>
      </c>
      <c r="AQ56" s="365">
        <v>0</v>
      </c>
      <c r="AR56" s="365">
        <v>0</v>
      </c>
      <c r="AS56" s="365">
        <v>0</v>
      </c>
      <c r="AT56" s="365">
        <v>0</v>
      </c>
      <c r="AU56" s="365">
        <v>0</v>
      </c>
      <c r="AV56" s="365">
        <v>0</v>
      </c>
      <c r="AW56" s="365">
        <v>0</v>
      </c>
      <c r="AX56" s="365">
        <v>0</v>
      </c>
      <c r="AY56" s="365">
        <v>0</v>
      </c>
      <c r="AZ56" s="365">
        <v>0</v>
      </c>
      <c r="BA56" s="365">
        <v>0</v>
      </c>
      <c r="BB56" s="365">
        <v>0</v>
      </c>
      <c r="BC56" s="365">
        <v>0</v>
      </c>
      <c r="BD56" s="365">
        <v>0</v>
      </c>
      <c r="BE56" s="365">
        <v>0</v>
      </c>
      <c r="BF56" s="365">
        <v>0</v>
      </c>
      <c r="BG56" s="365">
        <v>0</v>
      </c>
      <c r="BI56" s="343" t="s">
        <v>1243</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5">
        <v>0</v>
      </c>
      <c r="I57" s="365">
        <v>0</v>
      </c>
      <c r="J57" s="365">
        <v>0</v>
      </c>
      <c r="K57" s="365">
        <v>0</v>
      </c>
      <c r="L57" s="365">
        <v>0</v>
      </c>
      <c r="M57" s="365">
        <v>0</v>
      </c>
      <c r="N57" s="365">
        <v>0</v>
      </c>
      <c r="O57" s="365">
        <v>0</v>
      </c>
      <c r="P57" s="365">
        <v>0</v>
      </c>
      <c r="Q57" s="365">
        <v>0</v>
      </c>
      <c r="R57" s="365">
        <v>0</v>
      </c>
      <c r="S57" s="365">
        <v>0</v>
      </c>
      <c r="T57" s="365">
        <v>0</v>
      </c>
      <c r="U57" s="365">
        <v>0</v>
      </c>
      <c r="V57" s="365">
        <v>0</v>
      </c>
      <c r="W57" s="365">
        <v>0</v>
      </c>
      <c r="X57" s="365">
        <v>0</v>
      </c>
      <c r="Y57" s="365">
        <v>0</v>
      </c>
      <c r="Z57" s="365">
        <v>0</v>
      </c>
      <c r="AA57" s="365">
        <v>0</v>
      </c>
      <c r="AB57" s="365">
        <v>0</v>
      </c>
      <c r="AC57" s="365">
        <v>0</v>
      </c>
      <c r="AD57" s="365">
        <v>0</v>
      </c>
      <c r="AE57" s="365">
        <v>0</v>
      </c>
      <c r="AF57" s="365">
        <v>0</v>
      </c>
      <c r="AG57" s="365">
        <v>0</v>
      </c>
      <c r="AH57" s="365">
        <v>0</v>
      </c>
      <c r="AI57" s="365">
        <v>0</v>
      </c>
      <c r="AJ57" s="365">
        <v>0</v>
      </c>
      <c r="AK57" s="365">
        <v>0</v>
      </c>
      <c r="AL57" s="365">
        <v>0</v>
      </c>
      <c r="AM57" s="365">
        <v>0</v>
      </c>
      <c r="AN57" s="365">
        <v>0</v>
      </c>
      <c r="AO57" s="365">
        <v>0</v>
      </c>
      <c r="AP57" s="365">
        <v>0</v>
      </c>
      <c r="AQ57" s="365">
        <v>0</v>
      </c>
      <c r="AR57" s="365">
        <v>0</v>
      </c>
      <c r="AS57" s="365">
        <v>0</v>
      </c>
      <c r="AT57" s="365">
        <v>0</v>
      </c>
      <c r="AU57" s="365">
        <v>0</v>
      </c>
      <c r="AV57" s="365">
        <v>0</v>
      </c>
      <c r="AW57" s="365">
        <v>0</v>
      </c>
      <c r="AX57" s="365">
        <v>0</v>
      </c>
      <c r="AY57" s="365">
        <v>0</v>
      </c>
      <c r="AZ57" s="365">
        <v>0</v>
      </c>
      <c r="BA57" s="365">
        <v>0</v>
      </c>
      <c r="BB57" s="365">
        <v>0</v>
      </c>
      <c r="BC57" s="365">
        <v>0</v>
      </c>
      <c r="BD57" s="365">
        <v>0</v>
      </c>
      <c r="BE57" s="365">
        <v>0</v>
      </c>
      <c r="BF57" s="365">
        <v>0</v>
      </c>
      <c r="BG57" s="365">
        <v>0</v>
      </c>
      <c r="BI57" s="343" t="s">
        <v>1243</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5">
        <v>0</v>
      </c>
      <c r="I58" s="365">
        <v>0</v>
      </c>
      <c r="J58" s="365">
        <v>0</v>
      </c>
      <c r="K58" s="365">
        <v>0</v>
      </c>
      <c r="L58" s="365">
        <v>0</v>
      </c>
      <c r="M58" s="365">
        <v>0</v>
      </c>
      <c r="N58" s="365">
        <v>0</v>
      </c>
      <c r="O58" s="365">
        <v>0</v>
      </c>
      <c r="P58" s="365">
        <v>0</v>
      </c>
      <c r="Q58" s="365">
        <v>0</v>
      </c>
      <c r="R58" s="365">
        <v>0</v>
      </c>
      <c r="S58" s="365">
        <v>0</v>
      </c>
      <c r="T58" s="365">
        <v>0</v>
      </c>
      <c r="U58" s="365">
        <v>0</v>
      </c>
      <c r="V58" s="365">
        <v>0</v>
      </c>
      <c r="W58" s="365">
        <v>0</v>
      </c>
      <c r="X58" s="365">
        <v>0</v>
      </c>
      <c r="Y58" s="365">
        <v>0</v>
      </c>
      <c r="Z58" s="365">
        <v>0</v>
      </c>
      <c r="AA58" s="365">
        <v>0</v>
      </c>
      <c r="AB58" s="365">
        <v>0</v>
      </c>
      <c r="AC58" s="365">
        <v>0</v>
      </c>
      <c r="AD58" s="365">
        <v>0</v>
      </c>
      <c r="AE58" s="365">
        <v>0</v>
      </c>
      <c r="AF58" s="365">
        <v>0</v>
      </c>
      <c r="AG58" s="365">
        <v>0</v>
      </c>
      <c r="AH58" s="365">
        <v>0</v>
      </c>
      <c r="AI58" s="365">
        <v>0</v>
      </c>
      <c r="AJ58" s="365">
        <v>0</v>
      </c>
      <c r="AK58" s="365">
        <v>0</v>
      </c>
      <c r="AL58" s="365">
        <v>0</v>
      </c>
      <c r="AM58" s="365">
        <v>0</v>
      </c>
      <c r="AN58" s="365">
        <v>0</v>
      </c>
      <c r="AO58" s="365">
        <v>0</v>
      </c>
      <c r="AP58" s="365">
        <v>0</v>
      </c>
      <c r="AQ58" s="365">
        <v>0</v>
      </c>
      <c r="AR58" s="365">
        <v>0</v>
      </c>
      <c r="AS58" s="365">
        <v>0</v>
      </c>
      <c r="AT58" s="365">
        <v>0</v>
      </c>
      <c r="AU58" s="365">
        <v>0</v>
      </c>
      <c r="AV58" s="365">
        <v>0</v>
      </c>
      <c r="AW58" s="365">
        <v>0</v>
      </c>
      <c r="AX58" s="365">
        <v>0</v>
      </c>
      <c r="AY58" s="365">
        <v>0</v>
      </c>
      <c r="AZ58" s="365">
        <v>0</v>
      </c>
      <c r="BA58" s="365">
        <v>0</v>
      </c>
      <c r="BB58" s="365">
        <v>0</v>
      </c>
      <c r="BC58" s="365">
        <v>0</v>
      </c>
      <c r="BD58" s="365">
        <v>0</v>
      </c>
      <c r="BE58" s="365">
        <v>0</v>
      </c>
      <c r="BF58" s="365">
        <v>0</v>
      </c>
      <c r="BG58" s="365">
        <v>0</v>
      </c>
      <c r="BI58" s="343" t="s">
        <v>1243</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5">
        <v>0</v>
      </c>
      <c r="I59" s="365">
        <v>0</v>
      </c>
      <c r="J59" s="365">
        <v>0</v>
      </c>
      <c r="K59" s="365">
        <v>0</v>
      </c>
      <c r="L59" s="365">
        <v>0</v>
      </c>
      <c r="M59" s="365">
        <v>0</v>
      </c>
      <c r="N59" s="365">
        <v>0</v>
      </c>
      <c r="O59" s="365">
        <v>0</v>
      </c>
      <c r="P59" s="365">
        <v>0</v>
      </c>
      <c r="Q59" s="365">
        <v>0</v>
      </c>
      <c r="R59" s="365">
        <v>0</v>
      </c>
      <c r="S59" s="365">
        <v>0</v>
      </c>
      <c r="T59" s="365">
        <v>0</v>
      </c>
      <c r="U59" s="365">
        <v>0</v>
      </c>
      <c r="V59" s="365">
        <v>0</v>
      </c>
      <c r="W59" s="365">
        <v>0</v>
      </c>
      <c r="X59" s="365">
        <v>0</v>
      </c>
      <c r="Y59" s="365">
        <v>0</v>
      </c>
      <c r="Z59" s="365">
        <v>0</v>
      </c>
      <c r="AA59" s="365">
        <v>0</v>
      </c>
      <c r="AB59" s="365">
        <v>0</v>
      </c>
      <c r="AC59" s="365">
        <v>0</v>
      </c>
      <c r="AD59" s="365">
        <v>0</v>
      </c>
      <c r="AE59" s="365">
        <v>0</v>
      </c>
      <c r="AF59" s="365">
        <v>0</v>
      </c>
      <c r="AG59" s="365">
        <v>0</v>
      </c>
      <c r="AH59" s="365">
        <v>0</v>
      </c>
      <c r="AI59" s="365">
        <v>0</v>
      </c>
      <c r="AJ59" s="365">
        <v>0</v>
      </c>
      <c r="AK59" s="365">
        <v>0</v>
      </c>
      <c r="AL59" s="365">
        <v>0</v>
      </c>
      <c r="AM59" s="365">
        <v>0</v>
      </c>
      <c r="AN59" s="365">
        <v>0</v>
      </c>
      <c r="AO59" s="365">
        <v>0</v>
      </c>
      <c r="AP59" s="365">
        <v>0</v>
      </c>
      <c r="AQ59" s="365">
        <v>0</v>
      </c>
      <c r="AR59" s="365">
        <v>0</v>
      </c>
      <c r="AS59" s="365">
        <v>0</v>
      </c>
      <c r="AT59" s="365">
        <v>0</v>
      </c>
      <c r="AU59" s="365">
        <v>0</v>
      </c>
      <c r="AV59" s="365">
        <v>0</v>
      </c>
      <c r="AW59" s="365">
        <v>0</v>
      </c>
      <c r="AX59" s="365">
        <v>0</v>
      </c>
      <c r="AY59" s="365">
        <v>0</v>
      </c>
      <c r="AZ59" s="365">
        <v>0</v>
      </c>
      <c r="BA59" s="365">
        <v>0</v>
      </c>
      <c r="BB59" s="365">
        <v>0</v>
      </c>
      <c r="BC59" s="365">
        <v>0</v>
      </c>
      <c r="BD59" s="365">
        <v>0</v>
      </c>
      <c r="BE59" s="365">
        <v>0</v>
      </c>
      <c r="BF59" s="365">
        <v>0</v>
      </c>
      <c r="BG59" s="365">
        <v>0</v>
      </c>
      <c r="BI59" s="343" t="s">
        <v>1243</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5">
        <v>0</v>
      </c>
      <c r="I60" s="365">
        <v>0</v>
      </c>
      <c r="J60" s="365">
        <v>0</v>
      </c>
      <c r="K60" s="365">
        <v>0</v>
      </c>
      <c r="L60" s="365">
        <v>0</v>
      </c>
      <c r="M60" s="365">
        <v>0</v>
      </c>
      <c r="N60" s="365">
        <v>0</v>
      </c>
      <c r="O60" s="365">
        <v>0</v>
      </c>
      <c r="P60" s="365">
        <v>0</v>
      </c>
      <c r="Q60" s="365">
        <v>0</v>
      </c>
      <c r="R60" s="365">
        <v>0</v>
      </c>
      <c r="S60" s="365">
        <v>0</v>
      </c>
      <c r="T60" s="365">
        <v>0</v>
      </c>
      <c r="U60" s="365">
        <v>0</v>
      </c>
      <c r="V60" s="365">
        <v>0</v>
      </c>
      <c r="W60" s="365">
        <v>0</v>
      </c>
      <c r="X60" s="365">
        <v>0</v>
      </c>
      <c r="Y60" s="365">
        <v>0</v>
      </c>
      <c r="Z60" s="365">
        <v>0</v>
      </c>
      <c r="AA60" s="365">
        <v>0</v>
      </c>
      <c r="AB60" s="365">
        <v>0</v>
      </c>
      <c r="AC60" s="365">
        <v>0</v>
      </c>
      <c r="AD60" s="365">
        <v>0</v>
      </c>
      <c r="AE60" s="365">
        <v>0</v>
      </c>
      <c r="AF60" s="365">
        <v>0</v>
      </c>
      <c r="AG60" s="365">
        <v>0</v>
      </c>
      <c r="AH60" s="365">
        <v>0</v>
      </c>
      <c r="AI60" s="365">
        <v>0</v>
      </c>
      <c r="AJ60" s="365">
        <v>0</v>
      </c>
      <c r="AK60" s="365">
        <v>0</v>
      </c>
      <c r="AL60" s="365">
        <v>0</v>
      </c>
      <c r="AM60" s="365">
        <v>0</v>
      </c>
      <c r="AN60" s="365">
        <v>0</v>
      </c>
      <c r="AO60" s="365">
        <v>0</v>
      </c>
      <c r="AP60" s="365">
        <v>0</v>
      </c>
      <c r="AQ60" s="365">
        <v>0</v>
      </c>
      <c r="AR60" s="365">
        <v>0</v>
      </c>
      <c r="AS60" s="365">
        <v>0</v>
      </c>
      <c r="AT60" s="365">
        <v>0</v>
      </c>
      <c r="AU60" s="365">
        <v>0</v>
      </c>
      <c r="AV60" s="365">
        <v>0</v>
      </c>
      <c r="AW60" s="365">
        <v>0</v>
      </c>
      <c r="AX60" s="365">
        <v>0</v>
      </c>
      <c r="AY60" s="365">
        <v>0</v>
      </c>
      <c r="AZ60" s="365">
        <v>0</v>
      </c>
      <c r="BA60" s="365">
        <v>0</v>
      </c>
      <c r="BB60" s="365">
        <v>0</v>
      </c>
      <c r="BC60" s="365">
        <v>0</v>
      </c>
      <c r="BD60" s="365">
        <v>0</v>
      </c>
      <c r="BE60" s="365">
        <v>0</v>
      </c>
      <c r="BF60" s="365">
        <v>0</v>
      </c>
      <c r="BG60" s="365">
        <v>0</v>
      </c>
      <c r="BI60" s="343" t="s">
        <v>1243</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5">
        <v>0</v>
      </c>
      <c r="I61" s="365">
        <v>0</v>
      </c>
      <c r="J61" s="365">
        <v>0</v>
      </c>
      <c r="K61" s="365">
        <v>0</v>
      </c>
      <c r="L61" s="365">
        <v>0</v>
      </c>
      <c r="M61" s="365">
        <v>0</v>
      </c>
      <c r="N61" s="365">
        <v>0</v>
      </c>
      <c r="O61" s="365">
        <v>0</v>
      </c>
      <c r="P61" s="365">
        <v>0</v>
      </c>
      <c r="Q61" s="365">
        <v>0</v>
      </c>
      <c r="R61" s="365">
        <v>0</v>
      </c>
      <c r="S61" s="365">
        <v>0</v>
      </c>
      <c r="T61" s="365">
        <v>0</v>
      </c>
      <c r="U61" s="365">
        <v>0</v>
      </c>
      <c r="V61" s="365">
        <v>0</v>
      </c>
      <c r="W61" s="365">
        <v>0</v>
      </c>
      <c r="X61" s="365">
        <v>0</v>
      </c>
      <c r="Y61" s="365">
        <v>0</v>
      </c>
      <c r="Z61" s="365">
        <v>0</v>
      </c>
      <c r="AA61" s="365">
        <v>0</v>
      </c>
      <c r="AB61" s="365">
        <v>0</v>
      </c>
      <c r="AC61" s="365">
        <v>0</v>
      </c>
      <c r="AD61" s="365">
        <v>0</v>
      </c>
      <c r="AE61" s="365">
        <v>0</v>
      </c>
      <c r="AF61" s="365">
        <v>0</v>
      </c>
      <c r="AG61" s="365">
        <v>0</v>
      </c>
      <c r="AH61" s="365">
        <v>0</v>
      </c>
      <c r="AI61" s="365">
        <v>0</v>
      </c>
      <c r="AJ61" s="365">
        <v>0</v>
      </c>
      <c r="AK61" s="365">
        <v>0</v>
      </c>
      <c r="AL61" s="365">
        <v>0</v>
      </c>
      <c r="AM61" s="365">
        <v>0</v>
      </c>
      <c r="AN61" s="365">
        <v>0</v>
      </c>
      <c r="AO61" s="365">
        <v>0</v>
      </c>
      <c r="AP61" s="365">
        <v>0</v>
      </c>
      <c r="AQ61" s="365">
        <v>0</v>
      </c>
      <c r="AR61" s="365">
        <v>0</v>
      </c>
      <c r="AS61" s="365">
        <v>0</v>
      </c>
      <c r="AT61" s="365">
        <v>0</v>
      </c>
      <c r="AU61" s="365">
        <v>0</v>
      </c>
      <c r="AV61" s="365">
        <v>0</v>
      </c>
      <c r="AW61" s="365">
        <v>0</v>
      </c>
      <c r="AX61" s="365">
        <v>0</v>
      </c>
      <c r="AY61" s="365">
        <v>0</v>
      </c>
      <c r="AZ61" s="365">
        <v>0</v>
      </c>
      <c r="BA61" s="365">
        <v>0</v>
      </c>
      <c r="BB61" s="365">
        <v>0</v>
      </c>
      <c r="BC61" s="365">
        <v>0</v>
      </c>
      <c r="BD61" s="365">
        <v>0</v>
      </c>
      <c r="BE61" s="365">
        <v>0</v>
      </c>
      <c r="BF61" s="365">
        <v>0</v>
      </c>
      <c r="BG61" s="365">
        <v>0</v>
      </c>
      <c r="BI61" s="343" t="s">
        <v>1243</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5">
        <v>0</v>
      </c>
      <c r="I62" s="365">
        <v>0</v>
      </c>
      <c r="J62" s="365">
        <v>0</v>
      </c>
      <c r="K62" s="365">
        <v>0</v>
      </c>
      <c r="L62" s="365">
        <v>0</v>
      </c>
      <c r="M62" s="365">
        <v>0</v>
      </c>
      <c r="N62" s="365">
        <v>0</v>
      </c>
      <c r="O62" s="365">
        <v>0</v>
      </c>
      <c r="P62" s="365">
        <v>0</v>
      </c>
      <c r="Q62" s="365">
        <v>0</v>
      </c>
      <c r="R62" s="365">
        <v>0</v>
      </c>
      <c r="S62" s="365">
        <v>0</v>
      </c>
      <c r="T62" s="365">
        <v>0</v>
      </c>
      <c r="U62" s="365">
        <v>0</v>
      </c>
      <c r="V62" s="365">
        <v>0</v>
      </c>
      <c r="W62" s="365">
        <v>0</v>
      </c>
      <c r="X62" s="365">
        <v>0</v>
      </c>
      <c r="Y62" s="365">
        <v>0</v>
      </c>
      <c r="Z62" s="365">
        <v>0</v>
      </c>
      <c r="AA62" s="365">
        <v>0</v>
      </c>
      <c r="AB62" s="365">
        <v>0</v>
      </c>
      <c r="AC62" s="365">
        <v>0</v>
      </c>
      <c r="AD62" s="365">
        <v>0</v>
      </c>
      <c r="AE62" s="365">
        <v>0</v>
      </c>
      <c r="AF62" s="365">
        <v>0</v>
      </c>
      <c r="AG62" s="365">
        <v>0</v>
      </c>
      <c r="AH62" s="365">
        <v>0</v>
      </c>
      <c r="AI62" s="365">
        <v>0</v>
      </c>
      <c r="AJ62" s="365">
        <v>0</v>
      </c>
      <c r="AK62" s="365">
        <v>0</v>
      </c>
      <c r="AL62" s="365">
        <v>0</v>
      </c>
      <c r="AM62" s="365">
        <v>0</v>
      </c>
      <c r="AN62" s="365">
        <v>0</v>
      </c>
      <c r="AO62" s="365">
        <v>0</v>
      </c>
      <c r="AP62" s="365">
        <v>0</v>
      </c>
      <c r="AQ62" s="365">
        <v>0</v>
      </c>
      <c r="AR62" s="365">
        <v>0</v>
      </c>
      <c r="AS62" s="365">
        <v>0</v>
      </c>
      <c r="AT62" s="365">
        <v>0</v>
      </c>
      <c r="AU62" s="365">
        <v>0</v>
      </c>
      <c r="AV62" s="365">
        <v>0</v>
      </c>
      <c r="AW62" s="365">
        <v>0</v>
      </c>
      <c r="AX62" s="365">
        <v>0</v>
      </c>
      <c r="AY62" s="365">
        <v>0</v>
      </c>
      <c r="AZ62" s="365">
        <v>0</v>
      </c>
      <c r="BA62" s="365">
        <v>0</v>
      </c>
      <c r="BB62" s="365">
        <v>0</v>
      </c>
      <c r="BC62" s="365">
        <v>0</v>
      </c>
      <c r="BD62" s="365">
        <v>0</v>
      </c>
      <c r="BE62" s="365">
        <v>0</v>
      </c>
      <c r="BF62" s="365">
        <v>0</v>
      </c>
      <c r="BG62" s="365">
        <v>0</v>
      </c>
      <c r="BI62" s="343" t="s">
        <v>1243</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5">
        <v>0</v>
      </c>
      <c r="I63" s="365">
        <v>0</v>
      </c>
      <c r="J63" s="365">
        <v>0</v>
      </c>
      <c r="K63" s="365">
        <v>0</v>
      </c>
      <c r="L63" s="365">
        <v>0</v>
      </c>
      <c r="M63" s="365">
        <v>0</v>
      </c>
      <c r="N63" s="365">
        <v>0</v>
      </c>
      <c r="O63" s="365">
        <v>0</v>
      </c>
      <c r="P63" s="365">
        <v>0</v>
      </c>
      <c r="Q63" s="365">
        <v>0</v>
      </c>
      <c r="R63" s="365">
        <v>0</v>
      </c>
      <c r="S63" s="365">
        <v>0</v>
      </c>
      <c r="T63" s="365">
        <v>0</v>
      </c>
      <c r="U63" s="365">
        <v>0</v>
      </c>
      <c r="V63" s="365">
        <v>0</v>
      </c>
      <c r="W63" s="365">
        <v>0</v>
      </c>
      <c r="X63" s="365">
        <v>0</v>
      </c>
      <c r="Y63" s="365">
        <v>0</v>
      </c>
      <c r="Z63" s="365">
        <v>0</v>
      </c>
      <c r="AA63" s="365">
        <v>0</v>
      </c>
      <c r="AB63" s="365">
        <v>0</v>
      </c>
      <c r="AC63" s="365">
        <v>0</v>
      </c>
      <c r="AD63" s="365">
        <v>0</v>
      </c>
      <c r="AE63" s="365">
        <v>0</v>
      </c>
      <c r="AF63" s="365">
        <v>0</v>
      </c>
      <c r="AG63" s="365">
        <v>0</v>
      </c>
      <c r="AH63" s="365">
        <v>0</v>
      </c>
      <c r="AI63" s="365">
        <v>0</v>
      </c>
      <c r="AJ63" s="365">
        <v>0</v>
      </c>
      <c r="AK63" s="365">
        <v>0</v>
      </c>
      <c r="AL63" s="365">
        <v>0</v>
      </c>
      <c r="AM63" s="365">
        <v>0</v>
      </c>
      <c r="AN63" s="365">
        <v>0</v>
      </c>
      <c r="AO63" s="365">
        <v>0</v>
      </c>
      <c r="AP63" s="365">
        <v>0</v>
      </c>
      <c r="AQ63" s="365">
        <v>0</v>
      </c>
      <c r="AR63" s="365">
        <v>0</v>
      </c>
      <c r="AS63" s="365">
        <v>0</v>
      </c>
      <c r="AT63" s="365">
        <v>0</v>
      </c>
      <c r="AU63" s="365">
        <v>0</v>
      </c>
      <c r="AV63" s="365">
        <v>0</v>
      </c>
      <c r="AW63" s="365">
        <v>0</v>
      </c>
      <c r="AX63" s="365">
        <v>0</v>
      </c>
      <c r="AY63" s="365">
        <v>0</v>
      </c>
      <c r="AZ63" s="365">
        <v>0</v>
      </c>
      <c r="BA63" s="365">
        <v>0</v>
      </c>
      <c r="BB63" s="365">
        <v>0</v>
      </c>
      <c r="BC63" s="365">
        <v>0</v>
      </c>
      <c r="BD63" s="365">
        <v>0</v>
      </c>
      <c r="BE63" s="365">
        <v>0</v>
      </c>
      <c r="BF63" s="365">
        <v>0</v>
      </c>
      <c r="BG63" s="365">
        <v>0</v>
      </c>
      <c r="BI63" s="343" t="s">
        <v>1243</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5">
        <v>0</v>
      </c>
      <c r="I64" s="365">
        <v>0</v>
      </c>
      <c r="J64" s="365">
        <v>0</v>
      </c>
      <c r="K64" s="365">
        <v>0</v>
      </c>
      <c r="L64" s="365">
        <v>0</v>
      </c>
      <c r="M64" s="365">
        <v>0</v>
      </c>
      <c r="N64" s="365">
        <v>0</v>
      </c>
      <c r="O64" s="365">
        <v>0</v>
      </c>
      <c r="P64" s="365">
        <v>0</v>
      </c>
      <c r="Q64" s="365">
        <v>0</v>
      </c>
      <c r="R64" s="365">
        <v>0</v>
      </c>
      <c r="S64" s="365">
        <v>0</v>
      </c>
      <c r="T64" s="365">
        <v>0</v>
      </c>
      <c r="U64" s="365">
        <v>0</v>
      </c>
      <c r="V64" s="365">
        <v>0</v>
      </c>
      <c r="W64" s="365">
        <v>0</v>
      </c>
      <c r="X64" s="365">
        <v>0</v>
      </c>
      <c r="Y64" s="365">
        <v>0</v>
      </c>
      <c r="Z64" s="365">
        <v>0</v>
      </c>
      <c r="AA64" s="365">
        <v>0</v>
      </c>
      <c r="AB64" s="365">
        <v>0</v>
      </c>
      <c r="AC64" s="365">
        <v>0</v>
      </c>
      <c r="AD64" s="365">
        <v>0</v>
      </c>
      <c r="AE64" s="365">
        <v>0</v>
      </c>
      <c r="AF64" s="365">
        <v>0</v>
      </c>
      <c r="AG64" s="365">
        <v>0</v>
      </c>
      <c r="AH64" s="365">
        <v>0</v>
      </c>
      <c r="AI64" s="365">
        <v>0</v>
      </c>
      <c r="AJ64" s="365">
        <v>0</v>
      </c>
      <c r="AK64" s="365">
        <v>0</v>
      </c>
      <c r="AL64" s="365">
        <v>0</v>
      </c>
      <c r="AM64" s="365">
        <v>0</v>
      </c>
      <c r="AN64" s="365">
        <v>0</v>
      </c>
      <c r="AO64" s="365">
        <v>0</v>
      </c>
      <c r="AP64" s="365">
        <v>0</v>
      </c>
      <c r="AQ64" s="365">
        <v>0</v>
      </c>
      <c r="AR64" s="365">
        <v>0</v>
      </c>
      <c r="AS64" s="365">
        <v>0</v>
      </c>
      <c r="AT64" s="365">
        <v>0</v>
      </c>
      <c r="AU64" s="365">
        <v>0</v>
      </c>
      <c r="AV64" s="365">
        <v>0</v>
      </c>
      <c r="AW64" s="365">
        <v>0</v>
      </c>
      <c r="AX64" s="365">
        <v>0</v>
      </c>
      <c r="AY64" s="365">
        <v>0</v>
      </c>
      <c r="AZ64" s="365">
        <v>0</v>
      </c>
      <c r="BA64" s="365">
        <v>0</v>
      </c>
      <c r="BB64" s="365">
        <v>0</v>
      </c>
      <c r="BC64" s="365">
        <v>0</v>
      </c>
      <c r="BD64" s="365">
        <v>0</v>
      </c>
      <c r="BE64" s="365">
        <v>0</v>
      </c>
      <c r="BF64" s="365">
        <v>0</v>
      </c>
      <c r="BG64" s="365">
        <v>0</v>
      </c>
      <c r="BI64" s="343" t="s">
        <v>1243</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5">
        <v>0</v>
      </c>
      <c r="I65" s="365">
        <v>0</v>
      </c>
      <c r="J65" s="365">
        <v>0</v>
      </c>
      <c r="K65" s="365">
        <v>0</v>
      </c>
      <c r="L65" s="365">
        <v>0</v>
      </c>
      <c r="M65" s="365">
        <v>0</v>
      </c>
      <c r="N65" s="365">
        <v>0</v>
      </c>
      <c r="O65" s="365">
        <v>0</v>
      </c>
      <c r="P65" s="365">
        <v>0</v>
      </c>
      <c r="Q65" s="365">
        <v>0</v>
      </c>
      <c r="R65" s="365">
        <v>0</v>
      </c>
      <c r="S65" s="365">
        <v>0</v>
      </c>
      <c r="T65" s="365">
        <v>0</v>
      </c>
      <c r="U65" s="365">
        <v>0</v>
      </c>
      <c r="V65" s="365">
        <v>0</v>
      </c>
      <c r="W65" s="365">
        <v>0</v>
      </c>
      <c r="X65" s="365">
        <v>0</v>
      </c>
      <c r="Y65" s="365">
        <v>0</v>
      </c>
      <c r="Z65" s="365">
        <v>0</v>
      </c>
      <c r="AA65" s="365">
        <v>0</v>
      </c>
      <c r="AB65" s="365">
        <v>0</v>
      </c>
      <c r="AC65" s="365">
        <v>0</v>
      </c>
      <c r="AD65" s="365">
        <v>0</v>
      </c>
      <c r="AE65" s="365">
        <v>0</v>
      </c>
      <c r="AF65" s="365">
        <v>0</v>
      </c>
      <c r="AG65" s="365">
        <v>0</v>
      </c>
      <c r="AH65" s="365">
        <v>0</v>
      </c>
      <c r="AI65" s="365">
        <v>0</v>
      </c>
      <c r="AJ65" s="365">
        <v>0</v>
      </c>
      <c r="AK65" s="365">
        <v>0</v>
      </c>
      <c r="AL65" s="365">
        <v>0</v>
      </c>
      <c r="AM65" s="365">
        <v>0</v>
      </c>
      <c r="AN65" s="365">
        <v>0</v>
      </c>
      <c r="AO65" s="365">
        <v>0</v>
      </c>
      <c r="AP65" s="365">
        <v>0</v>
      </c>
      <c r="AQ65" s="365">
        <v>0</v>
      </c>
      <c r="AR65" s="365">
        <v>0</v>
      </c>
      <c r="AS65" s="365">
        <v>0</v>
      </c>
      <c r="AT65" s="365">
        <v>0</v>
      </c>
      <c r="AU65" s="365">
        <v>0</v>
      </c>
      <c r="AV65" s="365">
        <v>0</v>
      </c>
      <c r="AW65" s="365">
        <v>0</v>
      </c>
      <c r="AX65" s="365">
        <v>0</v>
      </c>
      <c r="AY65" s="365">
        <v>0</v>
      </c>
      <c r="AZ65" s="365">
        <v>0</v>
      </c>
      <c r="BA65" s="365">
        <v>0</v>
      </c>
      <c r="BB65" s="365">
        <v>0</v>
      </c>
      <c r="BC65" s="365">
        <v>0</v>
      </c>
      <c r="BD65" s="365">
        <v>0</v>
      </c>
      <c r="BE65" s="365">
        <v>0</v>
      </c>
      <c r="BF65" s="365">
        <v>0</v>
      </c>
      <c r="BG65" s="365">
        <v>0</v>
      </c>
      <c r="BI65" s="343" t="s">
        <v>1243</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5">
        <v>0</v>
      </c>
      <c r="I66" s="365">
        <v>0</v>
      </c>
      <c r="J66" s="365">
        <v>0</v>
      </c>
      <c r="K66" s="365">
        <v>0</v>
      </c>
      <c r="L66" s="365">
        <v>0</v>
      </c>
      <c r="M66" s="365">
        <v>0</v>
      </c>
      <c r="N66" s="365">
        <v>0</v>
      </c>
      <c r="O66" s="365">
        <v>0</v>
      </c>
      <c r="P66" s="365">
        <v>0</v>
      </c>
      <c r="Q66" s="365">
        <v>0</v>
      </c>
      <c r="R66" s="365">
        <v>0</v>
      </c>
      <c r="S66" s="365">
        <v>0</v>
      </c>
      <c r="T66" s="365">
        <v>0</v>
      </c>
      <c r="U66" s="365">
        <v>0</v>
      </c>
      <c r="V66" s="365">
        <v>0</v>
      </c>
      <c r="W66" s="365">
        <v>0</v>
      </c>
      <c r="X66" s="365">
        <v>0</v>
      </c>
      <c r="Y66" s="365">
        <v>0</v>
      </c>
      <c r="Z66" s="365">
        <v>0</v>
      </c>
      <c r="AA66" s="365">
        <v>0</v>
      </c>
      <c r="AB66" s="365">
        <v>0</v>
      </c>
      <c r="AC66" s="365">
        <v>0</v>
      </c>
      <c r="AD66" s="365">
        <v>0</v>
      </c>
      <c r="AE66" s="365">
        <v>0</v>
      </c>
      <c r="AF66" s="365">
        <v>0</v>
      </c>
      <c r="AG66" s="365">
        <v>0</v>
      </c>
      <c r="AH66" s="365">
        <v>0</v>
      </c>
      <c r="AI66" s="365">
        <v>0</v>
      </c>
      <c r="AJ66" s="365">
        <v>0</v>
      </c>
      <c r="AK66" s="365">
        <v>0</v>
      </c>
      <c r="AL66" s="365">
        <v>0</v>
      </c>
      <c r="AM66" s="365">
        <v>0</v>
      </c>
      <c r="AN66" s="365">
        <v>0</v>
      </c>
      <c r="AO66" s="365">
        <v>0</v>
      </c>
      <c r="AP66" s="365">
        <v>0</v>
      </c>
      <c r="AQ66" s="365">
        <v>0</v>
      </c>
      <c r="AR66" s="365">
        <v>0</v>
      </c>
      <c r="AS66" s="365">
        <v>0</v>
      </c>
      <c r="AT66" s="365">
        <v>0</v>
      </c>
      <c r="AU66" s="365">
        <v>0</v>
      </c>
      <c r="AV66" s="365">
        <v>0</v>
      </c>
      <c r="AW66" s="365">
        <v>0</v>
      </c>
      <c r="AX66" s="365">
        <v>0</v>
      </c>
      <c r="AY66" s="365">
        <v>0</v>
      </c>
      <c r="AZ66" s="365">
        <v>0</v>
      </c>
      <c r="BA66" s="365">
        <v>0</v>
      </c>
      <c r="BB66" s="365">
        <v>0</v>
      </c>
      <c r="BC66" s="365">
        <v>0</v>
      </c>
      <c r="BD66" s="365">
        <v>0</v>
      </c>
      <c r="BE66" s="365">
        <v>0</v>
      </c>
      <c r="BF66" s="365">
        <v>0</v>
      </c>
      <c r="BG66" s="365">
        <v>0</v>
      </c>
      <c r="BI66" s="343" t="s">
        <v>1243</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5">
        <v>0</v>
      </c>
      <c r="I67" s="365">
        <v>0</v>
      </c>
      <c r="J67" s="365">
        <v>0</v>
      </c>
      <c r="K67" s="365">
        <v>0</v>
      </c>
      <c r="L67" s="365">
        <v>0</v>
      </c>
      <c r="M67" s="365">
        <v>0</v>
      </c>
      <c r="N67" s="365">
        <v>0</v>
      </c>
      <c r="O67" s="365">
        <v>0</v>
      </c>
      <c r="P67" s="365">
        <v>0</v>
      </c>
      <c r="Q67" s="365">
        <v>0</v>
      </c>
      <c r="R67" s="365">
        <v>0</v>
      </c>
      <c r="S67" s="365">
        <v>0</v>
      </c>
      <c r="T67" s="365">
        <v>0</v>
      </c>
      <c r="U67" s="365">
        <v>0</v>
      </c>
      <c r="V67" s="365">
        <v>0</v>
      </c>
      <c r="W67" s="365">
        <v>0</v>
      </c>
      <c r="X67" s="365">
        <v>0</v>
      </c>
      <c r="Y67" s="365">
        <v>0</v>
      </c>
      <c r="Z67" s="365">
        <v>0</v>
      </c>
      <c r="AA67" s="365">
        <v>0</v>
      </c>
      <c r="AB67" s="365">
        <v>0</v>
      </c>
      <c r="AC67" s="365">
        <v>0</v>
      </c>
      <c r="AD67" s="365">
        <v>0</v>
      </c>
      <c r="AE67" s="365">
        <v>0</v>
      </c>
      <c r="AF67" s="365">
        <v>0</v>
      </c>
      <c r="AG67" s="365">
        <v>0</v>
      </c>
      <c r="AH67" s="365">
        <v>0</v>
      </c>
      <c r="AI67" s="365">
        <v>0</v>
      </c>
      <c r="AJ67" s="365">
        <v>0</v>
      </c>
      <c r="AK67" s="365">
        <v>0</v>
      </c>
      <c r="AL67" s="365">
        <v>0</v>
      </c>
      <c r="AM67" s="365">
        <v>0</v>
      </c>
      <c r="AN67" s="365">
        <v>0</v>
      </c>
      <c r="AO67" s="365">
        <v>0</v>
      </c>
      <c r="AP67" s="365">
        <v>0</v>
      </c>
      <c r="AQ67" s="365">
        <v>0</v>
      </c>
      <c r="AR67" s="365">
        <v>0</v>
      </c>
      <c r="AS67" s="365">
        <v>0</v>
      </c>
      <c r="AT67" s="365">
        <v>0</v>
      </c>
      <c r="AU67" s="365">
        <v>0</v>
      </c>
      <c r="AV67" s="365">
        <v>0</v>
      </c>
      <c r="AW67" s="365">
        <v>0</v>
      </c>
      <c r="AX67" s="365">
        <v>0</v>
      </c>
      <c r="AY67" s="365">
        <v>0</v>
      </c>
      <c r="AZ67" s="365">
        <v>0</v>
      </c>
      <c r="BA67" s="365">
        <v>0</v>
      </c>
      <c r="BB67" s="365">
        <v>0</v>
      </c>
      <c r="BC67" s="365">
        <v>0</v>
      </c>
      <c r="BD67" s="365">
        <v>0</v>
      </c>
      <c r="BE67" s="365">
        <v>0</v>
      </c>
      <c r="BF67" s="365">
        <v>0</v>
      </c>
      <c r="BG67" s="365">
        <v>0</v>
      </c>
      <c r="BI67" s="343" t="s">
        <v>1243</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5">
        <v>0</v>
      </c>
      <c r="I68" s="365">
        <v>0</v>
      </c>
      <c r="J68" s="365">
        <v>0</v>
      </c>
      <c r="K68" s="365">
        <v>0</v>
      </c>
      <c r="L68" s="365">
        <v>0</v>
      </c>
      <c r="M68" s="365">
        <v>0</v>
      </c>
      <c r="N68" s="365">
        <v>0</v>
      </c>
      <c r="O68" s="365">
        <v>0</v>
      </c>
      <c r="P68" s="365">
        <v>0</v>
      </c>
      <c r="Q68" s="365">
        <v>0</v>
      </c>
      <c r="R68" s="365">
        <v>0</v>
      </c>
      <c r="S68" s="365">
        <v>0</v>
      </c>
      <c r="T68" s="365">
        <v>0</v>
      </c>
      <c r="U68" s="365">
        <v>0</v>
      </c>
      <c r="V68" s="365">
        <v>0</v>
      </c>
      <c r="W68" s="365">
        <v>0</v>
      </c>
      <c r="X68" s="365">
        <v>0</v>
      </c>
      <c r="Y68" s="365">
        <v>0</v>
      </c>
      <c r="Z68" s="365">
        <v>0</v>
      </c>
      <c r="AA68" s="365">
        <v>0</v>
      </c>
      <c r="AB68" s="365">
        <v>0</v>
      </c>
      <c r="AC68" s="365">
        <v>0</v>
      </c>
      <c r="AD68" s="365">
        <v>0</v>
      </c>
      <c r="AE68" s="365">
        <v>0</v>
      </c>
      <c r="AF68" s="365">
        <v>0</v>
      </c>
      <c r="AG68" s="365">
        <v>0</v>
      </c>
      <c r="AH68" s="365">
        <v>0</v>
      </c>
      <c r="AI68" s="365">
        <v>0</v>
      </c>
      <c r="AJ68" s="365">
        <v>0</v>
      </c>
      <c r="AK68" s="365">
        <v>0</v>
      </c>
      <c r="AL68" s="365">
        <v>0</v>
      </c>
      <c r="AM68" s="365">
        <v>0</v>
      </c>
      <c r="AN68" s="365">
        <v>0</v>
      </c>
      <c r="AO68" s="365">
        <v>0</v>
      </c>
      <c r="AP68" s="365">
        <v>0</v>
      </c>
      <c r="AQ68" s="365">
        <v>0</v>
      </c>
      <c r="AR68" s="365">
        <v>0</v>
      </c>
      <c r="AS68" s="365">
        <v>0</v>
      </c>
      <c r="AT68" s="365">
        <v>0</v>
      </c>
      <c r="AU68" s="365">
        <v>0</v>
      </c>
      <c r="AV68" s="365">
        <v>0</v>
      </c>
      <c r="AW68" s="365">
        <v>0</v>
      </c>
      <c r="AX68" s="365">
        <v>0</v>
      </c>
      <c r="AY68" s="365">
        <v>0</v>
      </c>
      <c r="AZ68" s="365">
        <v>0</v>
      </c>
      <c r="BA68" s="365">
        <v>0</v>
      </c>
      <c r="BB68" s="365">
        <v>0</v>
      </c>
      <c r="BC68" s="365">
        <v>0</v>
      </c>
      <c r="BD68" s="365">
        <v>0</v>
      </c>
      <c r="BE68" s="365">
        <v>0</v>
      </c>
      <c r="BF68" s="365">
        <v>0</v>
      </c>
      <c r="BG68" s="365">
        <v>0</v>
      </c>
      <c r="BI68" s="343" t="s">
        <v>1243</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5">
        <v>0</v>
      </c>
      <c r="I69" s="365">
        <v>0</v>
      </c>
      <c r="J69" s="365">
        <v>0</v>
      </c>
      <c r="K69" s="365">
        <v>0</v>
      </c>
      <c r="L69" s="365">
        <v>0</v>
      </c>
      <c r="M69" s="365">
        <v>0</v>
      </c>
      <c r="N69" s="365">
        <v>0</v>
      </c>
      <c r="O69" s="365">
        <v>0</v>
      </c>
      <c r="P69" s="365">
        <v>0</v>
      </c>
      <c r="Q69" s="365">
        <v>0</v>
      </c>
      <c r="R69" s="365">
        <v>0</v>
      </c>
      <c r="S69" s="365">
        <v>0</v>
      </c>
      <c r="T69" s="365">
        <v>0</v>
      </c>
      <c r="U69" s="365">
        <v>0</v>
      </c>
      <c r="V69" s="365">
        <v>0</v>
      </c>
      <c r="W69" s="365">
        <v>0</v>
      </c>
      <c r="X69" s="365">
        <v>0</v>
      </c>
      <c r="Y69" s="365">
        <v>0</v>
      </c>
      <c r="Z69" s="365">
        <v>0</v>
      </c>
      <c r="AA69" s="365">
        <v>0</v>
      </c>
      <c r="AB69" s="365">
        <v>0</v>
      </c>
      <c r="AC69" s="365">
        <v>0</v>
      </c>
      <c r="AD69" s="365">
        <v>0</v>
      </c>
      <c r="AE69" s="365">
        <v>0</v>
      </c>
      <c r="AF69" s="365">
        <v>0</v>
      </c>
      <c r="AG69" s="365">
        <v>0</v>
      </c>
      <c r="AH69" s="365">
        <v>0</v>
      </c>
      <c r="AI69" s="365">
        <v>0</v>
      </c>
      <c r="AJ69" s="365">
        <v>0</v>
      </c>
      <c r="AK69" s="365">
        <v>0</v>
      </c>
      <c r="AL69" s="365">
        <v>0</v>
      </c>
      <c r="AM69" s="365">
        <v>0</v>
      </c>
      <c r="AN69" s="365">
        <v>0</v>
      </c>
      <c r="AO69" s="365">
        <v>0</v>
      </c>
      <c r="AP69" s="365">
        <v>0</v>
      </c>
      <c r="AQ69" s="365">
        <v>0</v>
      </c>
      <c r="AR69" s="365">
        <v>0</v>
      </c>
      <c r="AS69" s="365">
        <v>0</v>
      </c>
      <c r="AT69" s="365">
        <v>0</v>
      </c>
      <c r="AU69" s="365">
        <v>0</v>
      </c>
      <c r="AV69" s="365">
        <v>0</v>
      </c>
      <c r="AW69" s="365">
        <v>0</v>
      </c>
      <c r="AX69" s="365">
        <v>0</v>
      </c>
      <c r="AY69" s="365">
        <v>0</v>
      </c>
      <c r="AZ69" s="365">
        <v>0</v>
      </c>
      <c r="BA69" s="365">
        <v>0</v>
      </c>
      <c r="BB69" s="365">
        <v>0</v>
      </c>
      <c r="BC69" s="365">
        <v>0</v>
      </c>
      <c r="BD69" s="365">
        <v>0</v>
      </c>
      <c r="BE69" s="365">
        <v>0</v>
      </c>
      <c r="BF69" s="365">
        <v>0</v>
      </c>
      <c r="BG69" s="365">
        <v>0</v>
      </c>
      <c r="BI69" s="343" t="s">
        <v>1243</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5">
        <v>0</v>
      </c>
      <c r="I70" s="365">
        <v>0</v>
      </c>
      <c r="J70" s="365">
        <v>0</v>
      </c>
      <c r="K70" s="365">
        <v>0</v>
      </c>
      <c r="L70" s="365">
        <v>0</v>
      </c>
      <c r="M70" s="365">
        <v>0</v>
      </c>
      <c r="N70" s="365">
        <v>0</v>
      </c>
      <c r="O70" s="365">
        <v>0</v>
      </c>
      <c r="P70" s="365">
        <v>0</v>
      </c>
      <c r="Q70" s="365">
        <v>0</v>
      </c>
      <c r="R70" s="365">
        <v>0</v>
      </c>
      <c r="S70" s="365">
        <v>0</v>
      </c>
      <c r="T70" s="365">
        <v>0</v>
      </c>
      <c r="U70" s="365">
        <v>0</v>
      </c>
      <c r="V70" s="365">
        <v>0</v>
      </c>
      <c r="W70" s="365">
        <v>0</v>
      </c>
      <c r="X70" s="365">
        <v>0</v>
      </c>
      <c r="Y70" s="365">
        <v>0</v>
      </c>
      <c r="Z70" s="365">
        <v>0</v>
      </c>
      <c r="AA70" s="365">
        <v>0</v>
      </c>
      <c r="AB70" s="365">
        <v>0</v>
      </c>
      <c r="AC70" s="365">
        <v>0</v>
      </c>
      <c r="AD70" s="365">
        <v>0</v>
      </c>
      <c r="AE70" s="365">
        <v>0</v>
      </c>
      <c r="AF70" s="365">
        <v>0</v>
      </c>
      <c r="AG70" s="365">
        <v>0</v>
      </c>
      <c r="AH70" s="365">
        <v>0</v>
      </c>
      <c r="AI70" s="365">
        <v>0</v>
      </c>
      <c r="AJ70" s="365">
        <v>0</v>
      </c>
      <c r="AK70" s="365">
        <v>0</v>
      </c>
      <c r="AL70" s="365">
        <v>0</v>
      </c>
      <c r="AM70" s="365">
        <v>0</v>
      </c>
      <c r="AN70" s="365">
        <v>0</v>
      </c>
      <c r="AO70" s="365">
        <v>0</v>
      </c>
      <c r="AP70" s="365">
        <v>0</v>
      </c>
      <c r="AQ70" s="365">
        <v>0</v>
      </c>
      <c r="AR70" s="365">
        <v>0</v>
      </c>
      <c r="AS70" s="365">
        <v>0</v>
      </c>
      <c r="AT70" s="365">
        <v>0</v>
      </c>
      <c r="AU70" s="365">
        <v>0</v>
      </c>
      <c r="AV70" s="365">
        <v>0</v>
      </c>
      <c r="AW70" s="365">
        <v>0</v>
      </c>
      <c r="AX70" s="365">
        <v>0</v>
      </c>
      <c r="AY70" s="365">
        <v>0</v>
      </c>
      <c r="AZ70" s="365">
        <v>0</v>
      </c>
      <c r="BA70" s="365">
        <v>0</v>
      </c>
      <c r="BB70" s="365">
        <v>0</v>
      </c>
      <c r="BC70" s="365">
        <v>0</v>
      </c>
      <c r="BD70" s="365">
        <v>0</v>
      </c>
      <c r="BE70" s="365">
        <v>0</v>
      </c>
      <c r="BF70" s="365">
        <v>0</v>
      </c>
      <c r="BG70" s="365">
        <v>0</v>
      </c>
      <c r="BI70" s="343" t="s">
        <v>1243</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5">
        <v>0</v>
      </c>
      <c r="I71" s="365">
        <v>0</v>
      </c>
      <c r="J71" s="365">
        <v>0</v>
      </c>
      <c r="K71" s="365">
        <v>0</v>
      </c>
      <c r="L71" s="365">
        <v>0</v>
      </c>
      <c r="M71" s="365">
        <v>0</v>
      </c>
      <c r="N71" s="365">
        <v>0</v>
      </c>
      <c r="O71" s="365">
        <v>0</v>
      </c>
      <c r="P71" s="365">
        <v>0</v>
      </c>
      <c r="Q71" s="365">
        <v>0</v>
      </c>
      <c r="R71" s="365">
        <v>0</v>
      </c>
      <c r="S71" s="365">
        <v>0</v>
      </c>
      <c r="T71" s="365">
        <v>0</v>
      </c>
      <c r="U71" s="365">
        <v>0</v>
      </c>
      <c r="V71" s="365">
        <v>0</v>
      </c>
      <c r="W71" s="365">
        <v>0</v>
      </c>
      <c r="X71" s="365">
        <v>0</v>
      </c>
      <c r="Y71" s="365">
        <v>0</v>
      </c>
      <c r="Z71" s="365">
        <v>0</v>
      </c>
      <c r="AA71" s="365">
        <v>0</v>
      </c>
      <c r="AB71" s="365">
        <v>0</v>
      </c>
      <c r="AC71" s="365">
        <v>0</v>
      </c>
      <c r="AD71" s="365">
        <v>0</v>
      </c>
      <c r="AE71" s="365">
        <v>0</v>
      </c>
      <c r="AF71" s="365">
        <v>0</v>
      </c>
      <c r="AG71" s="365">
        <v>0</v>
      </c>
      <c r="AH71" s="365">
        <v>0</v>
      </c>
      <c r="AI71" s="365">
        <v>0</v>
      </c>
      <c r="AJ71" s="365">
        <v>0</v>
      </c>
      <c r="AK71" s="365">
        <v>0</v>
      </c>
      <c r="AL71" s="365">
        <v>0</v>
      </c>
      <c r="AM71" s="365">
        <v>0</v>
      </c>
      <c r="AN71" s="365">
        <v>0</v>
      </c>
      <c r="AO71" s="365">
        <v>0</v>
      </c>
      <c r="AP71" s="365">
        <v>0</v>
      </c>
      <c r="AQ71" s="365">
        <v>0</v>
      </c>
      <c r="AR71" s="365">
        <v>0</v>
      </c>
      <c r="AS71" s="365">
        <v>0</v>
      </c>
      <c r="AT71" s="365">
        <v>0</v>
      </c>
      <c r="AU71" s="365">
        <v>0</v>
      </c>
      <c r="AV71" s="365">
        <v>0</v>
      </c>
      <c r="AW71" s="365">
        <v>0</v>
      </c>
      <c r="AX71" s="365">
        <v>0</v>
      </c>
      <c r="AY71" s="365">
        <v>0</v>
      </c>
      <c r="AZ71" s="365">
        <v>0</v>
      </c>
      <c r="BA71" s="365">
        <v>0</v>
      </c>
      <c r="BB71" s="365">
        <v>0</v>
      </c>
      <c r="BC71" s="365">
        <v>0</v>
      </c>
      <c r="BD71" s="365">
        <v>0</v>
      </c>
      <c r="BE71" s="365">
        <v>0</v>
      </c>
      <c r="BF71" s="365">
        <v>0</v>
      </c>
      <c r="BG71" s="365">
        <v>0</v>
      </c>
      <c r="BI71" s="343" t="s">
        <v>1243</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5">
        <v>0</v>
      </c>
      <c r="I72" s="365">
        <v>0</v>
      </c>
      <c r="J72" s="365">
        <v>0</v>
      </c>
      <c r="K72" s="365">
        <v>0</v>
      </c>
      <c r="L72" s="365">
        <v>0</v>
      </c>
      <c r="M72" s="365">
        <v>0</v>
      </c>
      <c r="N72" s="365">
        <v>0</v>
      </c>
      <c r="O72" s="365">
        <v>0</v>
      </c>
      <c r="P72" s="365">
        <v>0</v>
      </c>
      <c r="Q72" s="365">
        <v>0</v>
      </c>
      <c r="R72" s="365">
        <v>0</v>
      </c>
      <c r="S72" s="365">
        <v>0</v>
      </c>
      <c r="T72" s="365">
        <v>0</v>
      </c>
      <c r="U72" s="365">
        <v>0</v>
      </c>
      <c r="V72" s="365">
        <v>0</v>
      </c>
      <c r="W72" s="365">
        <v>0</v>
      </c>
      <c r="X72" s="365">
        <v>0</v>
      </c>
      <c r="Y72" s="365">
        <v>0</v>
      </c>
      <c r="Z72" s="365">
        <v>0</v>
      </c>
      <c r="AA72" s="365">
        <v>0</v>
      </c>
      <c r="AB72" s="365">
        <v>0</v>
      </c>
      <c r="AC72" s="365">
        <v>0</v>
      </c>
      <c r="AD72" s="365">
        <v>0</v>
      </c>
      <c r="AE72" s="365">
        <v>0</v>
      </c>
      <c r="AF72" s="365">
        <v>0</v>
      </c>
      <c r="AG72" s="365">
        <v>0</v>
      </c>
      <c r="AH72" s="365">
        <v>0</v>
      </c>
      <c r="AI72" s="365">
        <v>0</v>
      </c>
      <c r="AJ72" s="365">
        <v>0</v>
      </c>
      <c r="AK72" s="365">
        <v>0</v>
      </c>
      <c r="AL72" s="365">
        <v>0</v>
      </c>
      <c r="AM72" s="365">
        <v>0</v>
      </c>
      <c r="AN72" s="365">
        <v>0</v>
      </c>
      <c r="AO72" s="365">
        <v>0</v>
      </c>
      <c r="AP72" s="365">
        <v>0</v>
      </c>
      <c r="AQ72" s="365">
        <v>0</v>
      </c>
      <c r="AR72" s="365">
        <v>0</v>
      </c>
      <c r="AS72" s="365">
        <v>0</v>
      </c>
      <c r="AT72" s="365">
        <v>0</v>
      </c>
      <c r="AU72" s="365">
        <v>0</v>
      </c>
      <c r="AV72" s="365">
        <v>0</v>
      </c>
      <c r="AW72" s="365">
        <v>0</v>
      </c>
      <c r="AX72" s="365">
        <v>0</v>
      </c>
      <c r="AY72" s="365">
        <v>0</v>
      </c>
      <c r="AZ72" s="365">
        <v>0</v>
      </c>
      <c r="BA72" s="365">
        <v>0</v>
      </c>
      <c r="BB72" s="365">
        <v>0</v>
      </c>
      <c r="BC72" s="365">
        <v>0</v>
      </c>
      <c r="BD72" s="365">
        <v>0</v>
      </c>
      <c r="BE72" s="365">
        <v>0</v>
      </c>
      <c r="BF72" s="365">
        <v>0</v>
      </c>
      <c r="BG72" s="365">
        <v>0</v>
      </c>
      <c r="BI72" s="343" t="s">
        <v>1243</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5">
        <v>0</v>
      </c>
      <c r="I73" s="365">
        <v>0</v>
      </c>
      <c r="J73" s="365">
        <v>0</v>
      </c>
      <c r="K73" s="365">
        <v>0</v>
      </c>
      <c r="L73" s="365">
        <v>0</v>
      </c>
      <c r="M73" s="365">
        <v>0</v>
      </c>
      <c r="N73" s="365">
        <v>0</v>
      </c>
      <c r="O73" s="365">
        <v>0</v>
      </c>
      <c r="P73" s="365">
        <v>0</v>
      </c>
      <c r="Q73" s="365">
        <v>0</v>
      </c>
      <c r="R73" s="365">
        <v>0</v>
      </c>
      <c r="S73" s="365">
        <v>0</v>
      </c>
      <c r="T73" s="365">
        <v>0</v>
      </c>
      <c r="U73" s="365">
        <v>0</v>
      </c>
      <c r="V73" s="365">
        <v>0</v>
      </c>
      <c r="W73" s="365">
        <v>0</v>
      </c>
      <c r="X73" s="365">
        <v>0</v>
      </c>
      <c r="Y73" s="365">
        <v>0</v>
      </c>
      <c r="Z73" s="365">
        <v>0</v>
      </c>
      <c r="AA73" s="365">
        <v>0</v>
      </c>
      <c r="AB73" s="365">
        <v>0</v>
      </c>
      <c r="AC73" s="365">
        <v>0</v>
      </c>
      <c r="AD73" s="365">
        <v>0</v>
      </c>
      <c r="AE73" s="365">
        <v>0</v>
      </c>
      <c r="AF73" s="365">
        <v>0</v>
      </c>
      <c r="AG73" s="365">
        <v>0</v>
      </c>
      <c r="AH73" s="365">
        <v>0</v>
      </c>
      <c r="AI73" s="365">
        <v>0</v>
      </c>
      <c r="AJ73" s="365">
        <v>0</v>
      </c>
      <c r="AK73" s="365">
        <v>0</v>
      </c>
      <c r="AL73" s="365">
        <v>0</v>
      </c>
      <c r="AM73" s="365">
        <v>0</v>
      </c>
      <c r="AN73" s="365">
        <v>0</v>
      </c>
      <c r="AO73" s="365">
        <v>0</v>
      </c>
      <c r="AP73" s="365">
        <v>0</v>
      </c>
      <c r="AQ73" s="365">
        <v>0</v>
      </c>
      <c r="AR73" s="365">
        <v>0</v>
      </c>
      <c r="AS73" s="365">
        <v>0</v>
      </c>
      <c r="AT73" s="365">
        <v>0</v>
      </c>
      <c r="AU73" s="365">
        <v>0</v>
      </c>
      <c r="AV73" s="365">
        <v>0</v>
      </c>
      <c r="AW73" s="365">
        <v>0</v>
      </c>
      <c r="AX73" s="365">
        <v>0</v>
      </c>
      <c r="AY73" s="365">
        <v>0</v>
      </c>
      <c r="AZ73" s="365">
        <v>0</v>
      </c>
      <c r="BA73" s="365">
        <v>0</v>
      </c>
      <c r="BB73" s="365">
        <v>0</v>
      </c>
      <c r="BC73" s="365">
        <v>0</v>
      </c>
      <c r="BD73" s="365">
        <v>0</v>
      </c>
      <c r="BE73" s="365">
        <v>0</v>
      </c>
      <c r="BF73" s="365">
        <v>0</v>
      </c>
      <c r="BG73" s="365">
        <v>0</v>
      </c>
      <c r="BI73" s="343" t="s">
        <v>1243</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5">
        <v>0</v>
      </c>
      <c r="I74" s="365">
        <v>0</v>
      </c>
      <c r="J74" s="365">
        <v>0</v>
      </c>
      <c r="K74" s="365">
        <v>0</v>
      </c>
      <c r="L74" s="365">
        <v>0</v>
      </c>
      <c r="M74" s="365">
        <v>0</v>
      </c>
      <c r="N74" s="365">
        <v>0</v>
      </c>
      <c r="O74" s="365">
        <v>0</v>
      </c>
      <c r="P74" s="365">
        <v>0</v>
      </c>
      <c r="Q74" s="365">
        <v>0</v>
      </c>
      <c r="R74" s="365">
        <v>0</v>
      </c>
      <c r="S74" s="365">
        <v>0</v>
      </c>
      <c r="T74" s="365">
        <v>0</v>
      </c>
      <c r="U74" s="365">
        <v>0</v>
      </c>
      <c r="V74" s="365">
        <v>0</v>
      </c>
      <c r="W74" s="365">
        <v>0</v>
      </c>
      <c r="X74" s="365">
        <v>0</v>
      </c>
      <c r="Y74" s="365">
        <v>0</v>
      </c>
      <c r="Z74" s="365">
        <v>0</v>
      </c>
      <c r="AA74" s="365">
        <v>0</v>
      </c>
      <c r="AB74" s="365">
        <v>0</v>
      </c>
      <c r="AC74" s="365">
        <v>0</v>
      </c>
      <c r="AD74" s="365">
        <v>0</v>
      </c>
      <c r="AE74" s="365">
        <v>0</v>
      </c>
      <c r="AF74" s="365">
        <v>0</v>
      </c>
      <c r="AG74" s="365">
        <v>0</v>
      </c>
      <c r="AH74" s="365">
        <v>0</v>
      </c>
      <c r="AI74" s="365">
        <v>0</v>
      </c>
      <c r="AJ74" s="365">
        <v>0</v>
      </c>
      <c r="AK74" s="365">
        <v>0</v>
      </c>
      <c r="AL74" s="365">
        <v>0</v>
      </c>
      <c r="AM74" s="365">
        <v>0</v>
      </c>
      <c r="AN74" s="365">
        <v>0</v>
      </c>
      <c r="AO74" s="365">
        <v>0</v>
      </c>
      <c r="AP74" s="365">
        <v>0</v>
      </c>
      <c r="AQ74" s="365">
        <v>0</v>
      </c>
      <c r="AR74" s="365">
        <v>0</v>
      </c>
      <c r="AS74" s="365">
        <v>0</v>
      </c>
      <c r="AT74" s="365">
        <v>0</v>
      </c>
      <c r="AU74" s="365">
        <v>0</v>
      </c>
      <c r="AV74" s="365">
        <v>0</v>
      </c>
      <c r="AW74" s="365">
        <v>0</v>
      </c>
      <c r="AX74" s="365">
        <v>0</v>
      </c>
      <c r="AY74" s="365">
        <v>0</v>
      </c>
      <c r="AZ74" s="365">
        <v>0</v>
      </c>
      <c r="BA74" s="365">
        <v>0</v>
      </c>
      <c r="BB74" s="365">
        <v>0</v>
      </c>
      <c r="BC74" s="365">
        <v>0</v>
      </c>
      <c r="BD74" s="365">
        <v>0</v>
      </c>
      <c r="BE74" s="365">
        <v>0</v>
      </c>
      <c r="BF74" s="365">
        <v>0</v>
      </c>
      <c r="BG74" s="365">
        <v>0</v>
      </c>
      <c r="BI74" s="343" t="s">
        <v>1243</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5">
        <v>0</v>
      </c>
      <c r="I75" s="365">
        <v>0</v>
      </c>
      <c r="J75" s="365">
        <v>0</v>
      </c>
      <c r="K75" s="365">
        <v>0</v>
      </c>
      <c r="L75" s="365">
        <v>0</v>
      </c>
      <c r="M75" s="365">
        <v>0</v>
      </c>
      <c r="N75" s="365">
        <v>0</v>
      </c>
      <c r="O75" s="365">
        <v>0</v>
      </c>
      <c r="P75" s="365">
        <v>0</v>
      </c>
      <c r="Q75" s="365">
        <v>0</v>
      </c>
      <c r="R75" s="365">
        <v>0</v>
      </c>
      <c r="S75" s="365">
        <v>0</v>
      </c>
      <c r="T75" s="365">
        <v>0</v>
      </c>
      <c r="U75" s="365">
        <v>0</v>
      </c>
      <c r="V75" s="365">
        <v>0</v>
      </c>
      <c r="W75" s="365">
        <v>0</v>
      </c>
      <c r="X75" s="365">
        <v>0</v>
      </c>
      <c r="Y75" s="365">
        <v>0</v>
      </c>
      <c r="Z75" s="365">
        <v>0</v>
      </c>
      <c r="AA75" s="365">
        <v>0</v>
      </c>
      <c r="AB75" s="365">
        <v>0</v>
      </c>
      <c r="AC75" s="365">
        <v>0</v>
      </c>
      <c r="AD75" s="365">
        <v>0</v>
      </c>
      <c r="AE75" s="365">
        <v>0</v>
      </c>
      <c r="AF75" s="365">
        <v>0</v>
      </c>
      <c r="AG75" s="365">
        <v>0</v>
      </c>
      <c r="AH75" s="365">
        <v>0</v>
      </c>
      <c r="AI75" s="365">
        <v>0</v>
      </c>
      <c r="AJ75" s="365">
        <v>0</v>
      </c>
      <c r="AK75" s="365">
        <v>0</v>
      </c>
      <c r="AL75" s="365">
        <v>0</v>
      </c>
      <c r="AM75" s="365">
        <v>0</v>
      </c>
      <c r="AN75" s="365">
        <v>0</v>
      </c>
      <c r="AO75" s="365">
        <v>0</v>
      </c>
      <c r="AP75" s="365">
        <v>0</v>
      </c>
      <c r="AQ75" s="365">
        <v>0</v>
      </c>
      <c r="AR75" s="365">
        <v>0</v>
      </c>
      <c r="AS75" s="365">
        <v>0</v>
      </c>
      <c r="AT75" s="365">
        <v>0</v>
      </c>
      <c r="AU75" s="365">
        <v>0</v>
      </c>
      <c r="AV75" s="365">
        <v>0</v>
      </c>
      <c r="AW75" s="365">
        <v>0</v>
      </c>
      <c r="AX75" s="365">
        <v>0</v>
      </c>
      <c r="AY75" s="365">
        <v>0</v>
      </c>
      <c r="AZ75" s="365">
        <v>0</v>
      </c>
      <c r="BA75" s="365">
        <v>0</v>
      </c>
      <c r="BB75" s="365">
        <v>0</v>
      </c>
      <c r="BC75" s="365">
        <v>0</v>
      </c>
      <c r="BD75" s="365">
        <v>0</v>
      </c>
      <c r="BE75" s="365">
        <v>0</v>
      </c>
      <c r="BF75" s="365">
        <v>0</v>
      </c>
      <c r="BG75" s="365">
        <v>0</v>
      </c>
      <c r="BI75" s="343" t="s">
        <v>1243</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5">
        <v>0</v>
      </c>
      <c r="I76" s="365">
        <v>0</v>
      </c>
      <c r="J76" s="365">
        <v>0</v>
      </c>
      <c r="K76" s="365">
        <v>0</v>
      </c>
      <c r="L76" s="365">
        <v>0</v>
      </c>
      <c r="M76" s="365">
        <v>0</v>
      </c>
      <c r="N76" s="365">
        <v>0</v>
      </c>
      <c r="O76" s="365">
        <v>0</v>
      </c>
      <c r="P76" s="365">
        <v>0</v>
      </c>
      <c r="Q76" s="365">
        <v>0</v>
      </c>
      <c r="R76" s="365">
        <v>0</v>
      </c>
      <c r="S76" s="365">
        <v>0</v>
      </c>
      <c r="T76" s="365">
        <v>0</v>
      </c>
      <c r="U76" s="365">
        <v>0</v>
      </c>
      <c r="V76" s="365">
        <v>0</v>
      </c>
      <c r="W76" s="365">
        <v>0</v>
      </c>
      <c r="X76" s="365">
        <v>0</v>
      </c>
      <c r="Y76" s="365">
        <v>0</v>
      </c>
      <c r="Z76" s="365">
        <v>0</v>
      </c>
      <c r="AA76" s="365">
        <v>0</v>
      </c>
      <c r="AB76" s="365">
        <v>0</v>
      </c>
      <c r="AC76" s="365">
        <v>0</v>
      </c>
      <c r="AD76" s="365">
        <v>0</v>
      </c>
      <c r="AE76" s="365">
        <v>0</v>
      </c>
      <c r="AF76" s="365">
        <v>0</v>
      </c>
      <c r="AG76" s="365">
        <v>0</v>
      </c>
      <c r="AH76" s="365">
        <v>0</v>
      </c>
      <c r="AI76" s="365">
        <v>0</v>
      </c>
      <c r="AJ76" s="365">
        <v>0</v>
      </c>
      <c r="AK76" s="365">
        <v>0</v>
      </c>
      <c r="AL76" s="365">
        <v>0</v>
      </c>
      <c r="AM76" s="365">
        <v>0</v>
      </c>
      <c r="AN76" s="365">
        <v>0</v>
      </c>
      <c r="AO76" s="365">
        <v>0</v>
      </c>
      <c r="AP76" s="365">
        <v>0</v>
      </c>
      <c r="AQ76" s="365">
        <v>0</v>
      </c>
      <c r="AR76" s="365">
        <v>0</v>
      </c>
      <c r="AS76" s="365">
        <v>0</v>
      </c>
      <c r="AT76" s="365">
        <v>0</v>
      </c>
      <c r="AU76" s="365">
        <v>0</v>
      </c>
      <c r="AV76" s="365">
        <v>0</v>
      </c>
      <c r="AW76" s="365">
        <v>0</v>
      </c>
      <c r="AX76" s="365">
        <v>0</v>
      </c>
      <c r="AY76" s="365">
        <v>0</v>
      </c>
      <c r="AZ76" s="365">
        <v>0</v>
      </c>
      <c r="BA76" s="365">
        <v>0</v>
      </c>
      <c r="BB76" s="365">
        <v>0</v>
      </c>
      <c r="BC76" s="365">
        <v>0</v>
      </c>
      <c r="BD76" s="365">
        <v>0</v>
      </c>
      <c r="BE76" s="365">
        <v>0</v>
      </c>
      <c r="BF76" s="365">
        <v>0</v>
      </c>
      <c r="BG76" s="365">
        <v>0</v>
      </c>
      <c r="BI76" s="343" t="s">
        <v>1243</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5">
        <v>0</v>
      </c>
      <c r="I77" s="365">
        <v>0</v>
      </c>
      <c r="J77" s="365">
        <v>0</v>
      </c>
      <c r="K77" s="365">
        <v>0</v>
      </c>
      <c r="L77" s="365">
        <v>0</v>
      </c>
      <c r="M77" s="365">
        <v>0</v>
      </c>
      <c r="N77" s="365">
        <v>0</v>
      </c>
      <c r="O77" s="365">
        <v>0</v>
      </c>
      <c r="P77" s="365">
        <v>0</v>
      </c>
      <c r="Q77" s="365">
        <v>0</v>
      </c>
      <c r="R77" s="365">
        <v>0</v>
      </c>
      <c r="S77" s="365">
        <v>0</v>
      </c>
      <c r="T77" s="365">
        <v>0</v>
      </c>
      <c r="U77" s="365">
        <v>0</v>
      </c>
      <c r="V77" s="365">
        <v>0</v>
      </c>
      <c r="W77" s="365">
        <v>0</v>
      </c>
      <c r="X77" s="365">
        <v>0</v>
      </c>
      <c r="Y77" s="365">
        <v>0</v>
      </c>
      <c r="Z77" s="365">
        <v>0</v>
      </c>
      <c r="AA77" s="365">
        <v>0</v>
      </c>
      <c r="AB77" s="365">
        <v>0</v>
      </c>
      <c r="AC77" s="365">
        <v>0</v>
      </c>
      <c r="AD77" s="365">
        <v>0</v>
      </c>
      <c r="AE77" s="365">
        <v>0</v>
      </c>
      <c r="AF77" s="365">
        <v>0</v>
      </c>
      <c r="AG77" s="365">
        <v>0</v>
      </c>
      <c r="AH77" s="365">
        <v>0</v>
      </c>
      <c r="AI77" s="365">
        <v>0</v>
      </c>
      <c r="AJ77" s="365">
        <v>0</v>
      </c>
      <c r="AK77" s="365">
        <v>0</v>
      </c>
      <c r="AL77" s="365">
        <v>0</v>
      </c>
      <c r="AM77" s="365">
        <v>0</v>
      </c>
      <c r="AN77" s="365">
        <v>0</v>
      </c>
      <c r="AO77" s="365">
        <v>0</v>
      </c>
      <c r="AP77" s="365">
        <v>0</v>
      </c>
      <c r="AQ77" s="365">
        <v>0</v>
      </c>
      <c r="AR77" s="365">
        <v>0</v>
      </c>
      <c r="AS77" s="365">
        <v>0</v>
      </c>
      <c r="AT77" s="365">
        <v>0</v>
      </c>
      <c r="AU77" s="365">
        <v>0</v>
      </c>
      <c r="AV77" s="365">
        <v>0</v>
      </c>
      <c r="AW77" s="365">
        <v>0</v>
      </c>
      <c r="AX77" s="365">
        <v>0</v>
      </c>
      <c r="AY77" s="365">
        <v>0</v>
      </c>
      <c r="AZ77" s="365">
        <v>0</v>
      </c>
      <c r="BA77" s="365">
        <v>0</v>
      </c>
      <c r="BB77" s="365">
        <v>0</v>
      </c>
      <c r="BC77" s="365">
        <v>0</v>
      </c>
      <c r="BD77" s="365">
        <v>0</v>
      </c>
      <c r="BE77" s="365">
        <v>0</v>
      </c>
      <c r="BF77" s="365">
        <v>0</v>
      </c>
      <c r="BG77" s="365">
        <v>0</v>
      </c>
      <c r="BI77" s="343" t="s">
        <v>1243</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5">
        <v>0</v>
      </c>
      <c r="I78" s="365">
        <v>0</v>
      </c>
      <c r="J78" s="365">
        <v>0</v>
      </c>
      <c r="K78" s="365">
        <v>0</v>
      </c>
      <c r="L78" s="365">
        <v>0</v>
      </c>
      <c r="M78" s="365">
        <v>0</v>
      </c>
      <c r="N78" s="365">
        <v>0</v>
      </c>
      <c r="O78" s="365">
        <v>0</v>
      </c>
      <c r="P78" s="365">
        <v>0</v>
      </c>
      <c r="Q78" s="365">
        <v>0</v>
      </c>
      <c r="R78" s="365">
        <v>0</v>
      </c>
      <c r="S78" s="365">
        <v>0</v>
      </c>
      <c r="T78" s="365">
        <v>0</v>
      </c>
      <c r="U78" s="365">
        <v>0</v>
      </c>
      <c r="V78" s="365">
        <v>0</v>
      </c>
      <c r="W78" s="365">
        <v>0</v>
      </c>
      <c r="X78" s="365">
        <v>0</v>
      </c>
      <c r="Y78" s="365">
        <v>0</v>
      </c>
      <c r="Z78" s="365">
        <v>0</v>
      </c>
      <c r="AA78" s="365">
        <v>0</v>
      </c>
      <c r="AB78" s="365">
        <v>0</v>
      </c>
      <c r="AC78" s="365">
        <v>0</v>
      </c>
      <c r="AD78" s="365">
        <v>0</v>
      </c>
      <c r="AE78" s="365">
        <v>0</v>
      </c>
      <c r="AF78" s="365">
        <v>0</v>
      </c>
      <c r="AG78" s="365">
        <v>0</v>
      </c>
      <c r="AH78" s="365">
        <v>0</v>
      </c>
      <c r="AI78" s="365">
        <v>0</v>
      </c>
      <c r="AJ78" s="365">
        <v>0</v>
      </c>
      <c r="AK78" s="365">
        <v>0</v>
      </c>
      <c r="AL78" s="365">
        <v>0</v>
      </c>
      <c r="AM78" s="365">
        <v>0</v>
      </c>
      <c r="AN78" s="365">
        <v>0</v>
      </c>
      <c r="AO78" s="365">
        <v>0</v>
      </c>
      <c r="AP78" s="365">
        <v>0</v>
      </c>
      <c r="AQ78" s="365">
        <v>0</v>
      </c>
      <c r="AR78" s="365">
        <v>0</v>
      </c>
      <c r="AS78" s="365">
        <v>0</v>
      </c>
      <c r="AT78" s="365">
        <v>0</v>
      </c>
      <c r="AU78" s="365">
        <v>0</v>
      </c>
      <c r="AV78" s="365">
        <v>0</v>
      </c>
      <c r="AW78" s="365">
        <v>0</v>
      </c>
      <c r="AX78" s="365">
        <v>0</v>
      </c>
      <c r="AY78" s="365">
        <v>0</v>
      </c>
      <c r="AZ78" s="365">
        <v>0</v>
      </c>
      <c r="BA78" s="365">
        <v>0</v>
      </c>
      <c r="BB78" s="365">
        <v>0</v>
      </c>
      <c r="BC78" s="365">
        <v>0</v>
      </c>
      <c r="BD78" s="365">
        <v>0</v>
      </c>
      <c r="BE78" s="365">
        <v>0</v>
      </c>
      <c r="BF78" s="365">
        <v>0</v>
      </c>
      <c r="BG78" s="365">
        <v>0</v>
      </c>
      <c r="BI78" s="343" t="s">
        <v>1243</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5">
        <v>0</v>
      </c>
      <c r="I79" s="365">
        <v>0</v>
      </c>
      <c r="J79" s="365">
        <v>0</v>
      </c>
      <c r="K79" s="365">
        <v>0</v>
      </c>
      <c r="L79" s="365">
        <v>0</v>
      </c>
      <c r="M79" s="365">
        <v>0</v>
      </c>
      <c r="N79" s="365">
        <v>0</v>
      </c>
      <c r="O79" s="365">
        <v>0</v>
      </c>
      <c r="P79" s="365">
        <v>0</v>
      </c>
      <c r="Q79" s="365">
        <v>0</v>
      </c>
      <c r="R79" s="365">
        <v>0</v>
      </c>
      <c r="S79" s="365">
        <v>0</v>
      </c>
      <c r="T79" s="365">
        <v>0</v>
      </c>
      <c r="U79" s="365">
        <v>0</v>
      </c>
      <c r="V79" s="365">
        <v>0</v>
      </c>
      <c r="W79" s="365">
        <v>0</v>
      </c>
      <c r="X79" s="365">
        <v>0</v>
      </c>
      <c r="Y79" s="365">
        <v>0</v>
      </c>
      <c r="Z79" s="365">
        <v>0</v>
      </c>
      <c r="AA79" s="365">
        <v>0</v>
      </c>
      <c r="AB79" s="365">
        <v>0</v>
      </c>
      <c r="AC79" s="365">
        <v>0</v>
      </c>
      <c r="AD79" s="365">
        <v>0</v>
      </c>
      <c r="AE79" s="365">
        <v>0</v>
      </c>
      <c r="AF79" s="365">
        <v>0</v>
      </c>
      <c r="AG79" s="365">
        <v>0</v>
      </c>
      <c r="AH79" s="365">
        <v>0</v>
      </c>
      <c r="AI79" s="365">
        <v>0</v>
      </c>
      <c r="AJ79" s="365">
        <v>0</v>
      </c>
      <c r="AK79" s="365">
        <v>0</v>
      </c>
      <c r="AL79" s="365">
        <v>0</v>
      </c>
      <c r="AM79" s="365">
        <v>0</v>
      </c>
      <c r="AN79" s="365">
        <v>0</v>
      </c>
      <c r="AO79" s="365">
        <v>0</v>
      </c>
      <c r="AP79" s="365">
        <v>0</v>
      </c>
      <c r="AQ79" s="365">
        <v>0</v>
      </c>
      <c r="AR79" s="365">
        <v>0</v>
      </c>
      <c r="AS79" s="365">
        <v>0</v>
      </c>
      <c r="AT79" s="365">
        <v>0</v>
      </c>
      <c r="AU79" s="365">
        <v>0</v>
      </c>
      <c r="AV79" s="365">
        <v>0</v>
      </c>
      <c r="AW79" s="365">
        <v>0</v>
      </c>
      <c r="AX79" s="365">
        <v>0</v>
      </c>
      <c r="AY79" s="365">
        <v>0</v>
      </c>
      <c r="AZ79" s="365">
        <v>0</v>
      </c>
      <c r="BA79" s="365">
        <v>0</v>
      </c>
      <c r="BB79" s="365">
        <v>0</v>
      </c>
      <c r="BC79" s="365">
        <v>0</v>
      </c>
      <c r="BD79" s="365">
        <v>0</v>
      </c>
      <c r="BE79" s="365">
        <v>0</v>
      </c>
      <c r="BF79" s="365">
        <v>0</v>
      </c>
      <c r="BG79" s="365">
        <v>0</v>
      </c>
      <c r="BI79" s="343" t="s">
        <v>1243</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5">
        <v>0</v>
      </c>
      <c r="I80" s="365">
        <v>0</v>
      </c>
      <c r="J80" s="365">
        <v>0</v>
      </c>
      <c r="K80" s="365">
        <v>0</v>
      </c>
      <c r="L80" s="365">
        <v>0</v>
      </c>
      <c r="M80" s="365">
        <v>0</v>
      </c>
      <c r="N80" s="365">
        <v>0</v>
      </c>
      <c r="O80" s="365">
        <v>0</v>
      </c>
      <c r="P80" s="365">
        <v>0</v>
      </c>
      <c r="Q80" s="365">
        <v>0</v>
      </c>
      <c r="R80" s="365">
        <v>0</v>
      </c>
      <c r="S80" s="365">
        <v>0</v>
      </c>
      <c r="T80" s="365">
        <v>0</v>
      </c>
      <c r="U80" s="365">
        <v>0</v>
      </c>
      <c r="V80" s="365">
        <v>0</v>
      </c>
      <c r="W80" s="365">
        <v>0</v>
      </c>
      <c r="X80" s="365">
        <v>0</v>
      </c>
      <c r="Y80" s="365">
        <v>0</v>
      </c>
      <c r="Z80" s="365">
        <v>0</v>
      </c>
      <c r="AA80" s="365">
        <v>0</v>
      </c>
      <c r="AB80" s="365">
        <v>0</v>
      </c>
      <c r="AC80" s="365">
        <v>0</v>
      </c>
      <c r="AD80" s="365">
        <v>0</v>
      </c>
      <c r="AE80" s="365">
        <v>0</v>
      </c>
      <c r="AF80" s="365">
        <v>0</v>
      </c>
      <c r="AG80" s="365">
        <v>0</v>
      </c>
      <c r="AH80" s="365">
        <v>0</v>
      </c>
      <c r="AI80" s="365">
        <v>0</v>
      </c>
      <c r="AJ80" s="365">
        <v>0</v>
      </c>
      <c r="AK80" s="365">
        <v>0</v>
      </c>
      <c r="AL80" s="365">
        <v>0</v>
      </c>
      <c r="AM80" s="365">
        <v>0</v>
      </c>
      <c r="AN80" s="365">
        <v>0</v>
      </c>
      <c r="AO80" s="365">
        <v>0</v>
      </c>
      <c r="AP80" s="365">
        <v>0</v>
      </c>
      <c r="AQ80" s="365">
        <v>0</v>
      </c>
      <c r="AR80" s="365">
        <v>0</v>
      </c>
      <c r="AS80" s="365">
        <v>0</v>
      </c>
      <c r="AT80" s="365">
        <v>0</v>
      </c>
      <c r="AU80" s="365">
        <v>0</v>
      </c>
      <c r="AV80" s="365">
        <v>0</v>
      </c>
      <c r="AW80" s="365">
        <v>0</v>
      </c>
      <c r="AX80" s="365">
        <v>0</v>
      </c>
      <c r="AY80" s="365">
        <v>0</v>
      </c>
      <c r="AZ80" s="365">
        <v>0</v>
      </c>
      <c r="BA80" s="365">
        <v>0</v>
      </c>
      <c r="BB80" s="365">
        <v>0</v>
      </c>
      <c r="BC80" s="365">
        <v>0</v>
      </c>
      <c r="BD80" s="365">
        <v>0</v>
      </c>
      <c r="BE80" s="365">
        <v>0</v>
      </c>
      <c r="BF80" s="365">
        <v>0</v>
      </c>
      <c r="BG80" s="365">
        <v>0</v>
      </c>
      <c r="BI80" s="343" t="s">
        <v>1243</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5">
        <v>0</v>
      </c>
      <c r="I81" s="365">
        <v>0</v>
      </c>
      <c r="J81" s="365">
        <v>0</v>
      </c>
      <c r="K81" s="365">
        <v>0</v>
      </c>
      <c r="L81" s="365">
        <v>0</v>
      </c>
      <c r="M81" s="365">
        <v>0</v>
      </c>
      <c r="N81" s="365">
        <v>0</v>
      </c>
      <c r="O81" s="365">
        <v>0</v>
      </c>
      <c r="P81" s="365">
        <v>0</v>
      </c>
      <c r="Q81" s="365">
        <v>0</v>
      </c>
      <c r="R81" s="365">
        <v>0</v>
      </c>
      <c r="S81" s="365">
        <v>0</v>
      </c>
      <c r="T81" s="365">
        <v>0</v>
      </c>
      <c r="U81" s="365">
        <v>0</v>
      </c>
      <c r="V81" s="365">
        <v>0</v>
      </c>
      <c r="W81" s="365">
        <v>0</v>
      </c>
      <c r="X81" s="365">
        <v>0</v>
      </c>
      <c r="Y81" s="365">
        <v>0</v>
      </c>
      <c r="Z81" s="365">
        <v>0</v>
      </c>
      <c r="AA81" s="365">
        <v>0</v>
      </c>
      <c r="AB81" s="365">
        <v>0</v>
      </c>
      <c r="AC81" s="365">
        <v>0</v>
      </c>
      <c r="AD81" s="365">
        <v>0</v>
      </c>
      <c r="AE81" s="365">
        <v>0</v>
      </c>
      <c r="AF81" s="365">
        <v>0</v>
      </c>
      <c r="AG81" s="365">
        <v>0</v>
      </c>
      <c r="AH81" s="365">
        <v>0</v>
      </c>
      <c r="AI81" s="365">
        <v>0</v>
      </c>
      <c r="AJ81" s="365">
        <v>0</v>
      </c>
      <c r="AK81" s="365">
        <v>0</v>
      </c>
      <c r="AL81" s="365">
        <v>0</v>
      </c>
      <c r="AM81" s="365">
        <v>0</v>
      </c>
      <c r="AN81" s="365">
        <v>0</v>
      </c>
      <c r="AO81" s="365">
        <v>0</v>
      </c>
      <c r="AP81" s="365">
        <v>0</v>
      </c>
      <c r="AQ81" s="365">
        <v>0</v>
      </c>
      <c r="AR81" s="365">
        <v>0</v>
      </c>
      <c r="AS81" s="365">
        <v>0</v>
      </c>
      <c r="AT81" s="365">
        <v>0</v>
      </c>
      <c r="AU81" s="365">
        <v>0</v>
      </c>
      <c r="AV81" s="365">
        <v>0</v>
      </c>
      <c r="AW81" s="365">
        <v>0</v>
      </c>
      <c r="AX81" s="365">
        <v>0</v>
      </c>
      <c r="AY81" s="365">
        <v>0</v>
      </c>
      <c r="AZ81" s="365">
        <v>0</v>
      </c>
      <c r="BA81" s="365">
        <v>0</v>
      </c>
      <c r="BB81" s="365">
        <v>0</v>
      </c>
      <c r="BC81" s="365">
        <v>0</v>
      </c>
      <c r="BD81" s="365">
        <v>0</v>
      </c>
      <c r="BE81" s="365">
        <v>0</v>
      </c>
      <c r="BF81" s="365">
        <v>0</v>
      </c>
      <c r="BG81" s="365">
        <v>0</v>
      </c>
      <c r="BI81" s="343" t="s">
        <v>1243</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5">
        <v>0</v>
      </c>
      <c r="I82" s="365">
        <v>0</v>
      </c>
      <c r="J82" s="365">
        <v>0</v>
      </c>
      <c r="K82" s="365">
        <v>0</v>
      </c>
      <c r="L82" s="365">
        <v>0</v>
      </c>
      <c r="M82" s="365">
        <v>0</v>
      </c>
      <c r="N82" s="365">
        <v>0</v>
      </c>
      <c r="O82" s="365">
        <v>0</v>
      </c>
      <c r="P82" s="365">
        <v>0</v>
      </c>
      <c r="Q82" s="365">
        <v>0</v>
      </c>
      <c r="R82" s="365">
        <v>0</v>
      </c>
      <c r="S82" s="365">
        <v>0</v>
      </c>
      <c r="T82" s="365">
        <v>0</v>
      </c>
      <c r="U82" s="365">
        <v>0</v>
      </c>
      <c r="V82" s="365">
        <v>0</v>
      </c>
      <c r="W82" s="365">
        <v>0</v>
      </c>
      <c r="X82" s="365">
        <v>0</v>
      </c>
      <c r="Y82" s="365">
        <v>0</v>
      </c>
      <c r="Z82" s="365">
        <v>0</v>
      </c>
      <c r="AA82" s="365">
        <v>0</v>
      </c>
      <c r="AB82" s="365">
        <v>0</v>
      </c>
      <c r="AC82" s="365">
        <v>0</v>
      </c>
      <c r="AD82" s="365">
        <v>0</v>
      </c>
      <c r="AE82" s="365">
        <v>0</v>
      </c>
      <c r="AF82" s="365">
        <v>0</v>
      </c>
      <c r="AG82" s="365">
        <v>0</v>
      </c>
      <c r="AH82" s="365">
        <v>0</v>
      </c>
      <c r="AI82" s="365">
        <v>0</v>
      </c>
      <c r="AJ82" s="365">
        <v>0</v>
      </c>
      <c r="AK82" s="365">
        <v>0</v>
      </c>
      <c r="AL82" s="365">
        <v>0</v>
      </c>
      <c r="AM82" s="365">
        <v>0</v>
      </c>
      <c r="AN82" s="365">
        <v>0</v>
      </c>
      <c r="AO82" s="365">
        <v>0</v>
      </c>
      <c r="AP82" s="365">
        <v>0</v>
      </c>
      <c r="AQ82" s="365">
        <v>0</v>
      </c>
      <c r="AR82" s="365">
        <v>0</v>
      </c>
      <c r="AS82" s="365">
        <v>0</v>
      </c>
      <c r="AT82" s="365">
        <v>0</v>
      </c>
      <c r="AU82" s="365">
        <v>0</v>
      </c>
      <c r="AV82" s="365">
        <v>0</v>
      </c>
      <c r="AW82" s="365">
        <v>0</v>
      </c>
      <c r="AX82" s="365">
        <v>0</v>
      </c>
      <c r="AY82" s="365">
        <v>0</v>
      </c>
      <c r="AZ82" s="365">
        <v>0</v>
      </c>
      <c r="BA82" s="365">
        <v>0</v>
      </c>
      <c r="BB82" s="365">
        <v>0</v>
      </c>
      <c r="BC82" s="365">
        <v>0</v>
      </c>
      <c r="BD82" s="365">
        <v>0</v>
      </c>
      <c r="BE82" s="365">
        <v>0</v>
      </c>
      <c r="BF82" s="365">
        <v>0</v>
      </c>
      <c r="BG82" s="365">
        <v>0</v>
      </c>
      <c r="BI82" s="343" t="s">
        <v>1243</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5">
        <v>0</v>
      </c>
      <c r="I83" s="365">
        <v>0</v>
      </c>
      <c r="J83" s="365">
        <v>0</v>
      </c>
      <c r="K83" s="365">
        <v>0</v>
      </c>
      <c r="L83" s="365">
        <v>0</v>
      </c>
      <c r="M83" s="365">
        <v>0</v>
      </c>
      <c r="N83" s="365">
        <v>0</v>
      </c>
      <c r="O83" s="365">
        <v>0</v>
      </c>
      <c r="P83" s="365">
        <v>0</v>
      </c>
      <c r="Q83" s="365">
        <v>0</v>
      </c>
      <c r="R83" s="365">
        <v>0</v>
      </c>
      <c r="S83" s="365">
        <v>0</v>
      </c>
      <c r="T83" s="365">
        <v>0</v>
      </c>
      <c r="U83" s="365">
        <v>0</v>
      </c>
      <c r="V83" s="365">
        <v>0</v>
      </c>
      <c r="W83" s="365">
        <v>0</v>
      </c>
      <c r="X83" s="365">
        <v>0</v>
      </c>
      <c r="Y83" s="365">
        <v>0</v>
      </c>
      <c r="Z83" s="365">
        <v>0</v>
      </c>
      <c r="AA83" s="365">
        <v>0</v>
      </c>
      <c r="AB83" s="365">
        <v>0</v>
      </c>
      <c r="AC83" s="365">
        <v>0</v>
      </c>
      <c r="AD83" s="365">
        <v>0</v>
      </c>
      <c r="AE83" s="365">
        <v>0</v>
      </c>
      <c r="AF83" s="365">
        <v>0</v>
      </c>
      <c r="AG83" s="365">
        <v>0</v>
      </c>
      <c r="AH83" s="365">
        <v>0</v>
      </c>
      <c r="AI83" s="365">
        <v>0</v>
      </c>
      <c r="AJ83" s="365">
        <v>0</v>
      </c>
      <c r="AK83" s="365">
        <v>0</v>
      </c>
      <c r="AL83" s="365">
        <v>0</v>
      </c>
      <c r="AM83" s="365">
        <v>0</v>
      </c>
      <c r="AN83" s="365">
        <v>0</v>
      </c>
      <c r="AO83" s="365">
        <v>0</v>
      </c>
      <c r="AP83" s="365">
        <v>0</v>
      </c>
      <c r="AQ83" s="365">
        <v>0</v>
      </c>
      <c r="AR83" s="365">
        <v>0</v>
      </c>
      <c r="AS83" s="365">
        <v>0</v>
      </c>
      <c r="AT83" s="365">
        <v>0</v>
      </c>
      <c r="AU83" s="365">
        <v>0</v>
      </c>
      <c r="AV83" s="365">
        <v>0</v>
      </c>
      <c r="AW83" s="365">
        <v>0</v>
      </c>
      <c r="AX83" s="365">
        <v>0</v>
      </c>
      <c r="AY83" s="365">
        <v>0</v>
      </c>
      <c r="AZ83" s="365">
        <v>0</v>
      </c>
      <c r="BA83" s="365">
        <v>0</v>
      </c>
      <c r="BB83" s="365">
        <v>0</v>
      </c>
      <c r="BC83" s="365">
        <v>0</v>
      </c>
      <c r="BD83" s="365">
        <v>0</v>
      </c>
      <c r="BE83" s="365">
        <v>0</v>
      </c>
      <c r="BF83" s="365">
        <v>0</v>
      </c>
      <c r="BG83" s="365">
        <v>0</v>
      </c>
      <c r="BI83" s="343" t="s">
        <v>1243</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5">
        <v>0</v>
      </c>
      <c r="I84" s="365">
        <v>0</v>
      </c>
      <c r="J84" s="365">
        <v>0</v>
      </c>
      <c r="K84" s="365">
        <v>0</v>
      </c>
      <c r="L84" s="365">
        <v>0</v>
      </c>
      <c r="M84" s="365">
        <v>0</v>
      </c>
      <c r="N84" s="365">
        <v>0</v>
      </c>
      <c r="O84" s="365">
        <v>0</v>
      </c>
      <c r="P84" s="365">
        <v>0</v>
      </c>
      <c r="Q84" s="365">
        <v>0</v>
      </c>
      <c r="R84" s="365">
        <v>0</v>
      </c>
      <c r="S84" s="365">
        <v>0</v>
      </c>
      <c r="T84" s="365">
        <v>0</v>
      </c>
      <c r="U84" s="365">
        <v>0</v>
      </c>
      <c r="V84" s="365">
        <v>0</v>
      </c>
      <c r="W84" s="365">
        <v>0</v>
      </c>
      <c r="X84" s="365">
        <v>0</v>
      </c>
      <c r="Y84" s="365">
        <v>0</v>
      </c>
      <c r="Z84" s="365">
        <v>0</v>
      </c>
      <c r="AA84" s="365">
        <v>0</v>
      </c>
      <c r="AB84" s="365">
        <v>0</v>
      </c>
      <c r="AC84" s="365">
        <v>0</v>
      </c>
      <c r="AD84" s="365">
        <v>0</v>
      </c>
      <c r="AE84" s="365">
        <v>0</v>
      </c>
      <c r="AF84" s="365">
        <v>0</v>
      </c>
      <c r="AG84" s="365">
        <v>0</v>
      </c>
      <c r="AH84" s="365">
        <v>0</v>
      </c>
      <c r="AI84" s="365">
        <v>0</v>
      </c>
      <c r="AJ84" s="365">
        <v>0</v>
      </c>
      <c r="AK84" s="365">
        <v>0</v>
      </c>
      <c r="AL84" s="365">
        <v>0</v>
      </c>
      <c r="AM84" s="365">
        <v>0</v>
      </c>
      <c r="AN84" s="365">
        <v>0</v>
      </c>
      <c r="AO84" s="365">
        <v>0</v>
      </c>
      <c r="AP84" s="365">
        <v>0</v>
      </c>
      <c r="AQ84" s="365">
        <v>0</v>
      </c>
      <c r="AR84" s="365">
        <v>0</v>
      </c>
      <c r="AS84" s="365">
        <v>0</v>
      </c>
      <c r="AT84" s="365">
        <v>0</v>
      </c>
      <c r="AU84" s="365">
        <v>0</v>
      </c>
      <c r="AV84" s="365">
        <v>0</v>
      </c>
      <c r="AW84" s="365">
        <v>0</v>
      </c>
      <c r="AX84" s="365">
        <v>0</v>
      </c>
      <c r="AY84" s="365">
        <v>0</v>
      </c>
      <c r="AZ84" s="365">
        <v>0</v>
      </c>
      <c r="BA84" s="365">
        <v>0</v>
      </c>
      <c r="BB84" s="365">
        <v>0</v>
      </c>
      <c r="BC84" s="365">
        <v>0</v>
      </c>
      <c r="BD84" s="365">
        <v>0</v>
      </c>
      <c r="BE84" s="365">
        <v>0</v>
      </c>
      <c r="BF84" s="365">
        <v>0</v>
      </c>
      <c r="BG84" s="365">
        <v>0</v>
      </c>
      <c r="BI84" s="343" t="s">
        <v>1243</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5">
        <v>0</v>
      </c>
      <c r="I85" s="365">
        <v>0</v>
      </c>
      <c r="J85" s="365">
        <v>0</v>
      </c>
      <c r="K85" s="365">
        <v>0</v>
      </c>
      <c r="L85" s="365">
        <v>0</v>
      </c>
      <c r="M85" s="365">
        <v>0</v>
      </c>
      <c r="N85" s="365">
        <v>0</v>
      </c>
      <c r="O85" s="365">
        <v>0</v>
      </c>
      <c r="P85" s="365">
        <v>0</v>
      </c>
      <c r="Q85" s="365">
        <v>0</v>
      </c>
      <c r="R85" s="365">
        <v>0</v>
      </c>
      <c r="S85" s="365">
        <v>0</v>
      </c>
      <c r="T85" s="365">
        <v>0</v>
      </c>
      <c r="U85" s="365">
        <v>0</v>
      </c>
      <c r="V85" s="365">
        <v>0</v>
      </c>
      <c r="W85" s="365">
        <v>0</v>
      </c>
      <c r="X85" s="365">
        <v>0</v>
      </c>
      <c r="Y85" s="365">
        <v>0</v>
      </c>
      <c r="Z85" s="365">
        <v>0</v>
      </c>
      <c r="AA85" s="365">
        <v>0</v>
      </c>
      <c r="AB85" s="365">
        <v>0</v>
      </c>
      <c r="AC85" s="365">
        <v>0</v>
      </c>
      <c r="AD85" s="365">
        <v>0</v>
      </c>
      <c r="AE85" s="365">
        <v>0</v>
      </c>
      <c r="AF85" s="365">
        <v>0</v>
      </c>
      <c r="AG85" s="365">
        <v>0</v>
      </c>
      <c r="AH85" s="365">
        <v>0</v>
      </c>
      <c r="AI85" s="365">
        <v>0</v>
      </c>
      <c r="AJ85" s="365">
        <v>0</v>
      </c>
      <c r="AK85" s="365">
        <v>0</v>
      </c>
      <c r="AL85" s="365">
        <v>0</v>
      </c>
      <c r="AM85" s="365">
        <v>0</v>
      </c>
      <c r="AN85" s="365">
        <v>0</v>
      </c>
      <c r="AO85" s="365">
        <v>0</v>
      </c>
      <c r="AP85" s="365">
        <v>0</v>
      </c>
      <c r="AQ85" s="365">
        <v>0</v>
      </c>
      <c r="AR85" s="365">
        <v>0</v>
      </c>
      <c r="AS85" s="365">
        <v>0</v>
      </c>
      <c r="AT85" s="365">
        <v>0</v>
      </c>
      <c r="AU85" s="365">
        <v>0</v>
      </c>
      <c r="AV85" s="365">
        <v>0</v>
      </c>
      <c r="AW85" s="365">
        <v>0</v>
      </c>
      <c r="AX85" s="365">
        <v>0</v>
      </c>
      <c r="AY85" s="365">
        <v>0</v>
      </c>
      <c r="AZ85" s="365">
        <v>0</v>
      </c>
      <c r="BA85" s="365">
        <v>0</v>
      </c>
      <c r="BB85" s="365">
        <v>0</v>
      </c>
      <c r="BC85" s="365">
        <v>0</v>
      </c>
      <c r="BD85" s="365">
        <v>0</v>
      </c>
      <c r="BE85" s="365">
        <v>0</v>
      </c>
      <c r="BF85" s="365">
        <v>0</v>
      </c>
      <c r="BG85" s="365">
        <v>0</v>
      </c>
      <c r="BI85" s="343" t="s">
        <v>1243</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5">
        <v>0</v>
      </c>
      <c r="I86" s="365">
        <v>0</v>
      </c>
      <c r="J86" s="365">
        <v>0</v>
      </c>
      <c r="K86" s="365">
        <v>0</v>
      </c>
      <c r="L86" s="365">
        <v>0</v>
      </c>
      <c r="M86" s="365">
        <v>0</v>
      </c>
      <c r="N86" s="365">
        <v>0</v>
      </c>
      <c r="O86" s="365">
        <v>0</v>
      </c>
      <c r="P86" s="365">
        <v>0</v>
      </c>
      <c r="Q86" s="365">
        <v>0</v>
      </c>
      <c r="R86" s="365">
        <v>0</v>
      </c>
      <c r="S86" s="365">
        <v>0</v>
      </c>
      <c r="T86" s="365">
        <v>0</v>
      </c>
      <c r="U86" s="365">
        <v>0</v>
      </c>
      <c r="V86" s="365">
        <v>0</v>
      </c>
      <c r="W86" s="365">
        <v>0</v>
      </c>
      <c r="X86" s="365">
        <v>0</v>
      </c>
      <c r="Y86" s="365">
        <v>0</v>
      </c>
      <c r="Z86" s="365">
        <v>0</v>
      </c>
      <c r="AA86" s="365">
        <v>0</v>
      </c>
      <c r="AB86" s="365">
        <v>0</v>
      </c>
      <c r="AC86" s="365">
        <v>0</v>
      </c>
      <c r="AD86" s="365">
        <v>0</v>
      </c>
      <c r="AE86" s="365">
        <v>0</v>
      </c>
      <c r="AF86" s="365">
        <v>0</v>
      </c>
      <c r="AG86" s="365">
        <v>0</v>
      </c>
      <c r="AH86" s="365">
        <v>0</v>
      </c>
      <c r="AI86" s="365">
        <v>0</v>
      </c>
      <c r="AJ86" s="365">
        <v>0</v>
      </c>
      <c r="AK86" s="365">
        <v>0</v>
      </c>
      <c r="AL86" s="365">
        <v>0</v>
      </c>
      <c r="AM86" s="365">
        <v>0</v>
      </c>
      <c r="AN86" s="365">
        <v>0</v>
      </c>
      <c r="AO86" s="365">
        <v>0</v>
      </c>
      <c r="AP86" s="365">
        <v>0</v>
      </c>
      <c r="AQ86" s="365">
        <v>0</v>
      </c>
      <c r="AR86" s="365">
        <v>0</v>
      </c>
      <c r="AS86" s="365">
        <v>0</v>
      </c>
      <c r="AT86" s="365">
        <v>0</v>
      </c>
      <c r="AU86" s="365">
        <v>0</v>
      </c>
      <c r="AV86" s="365">
        <v>0</v>
      </c>
      <c r="AW86" s="365">
        <v>0</v>
      </c>
      <c r="AX86" s="365">
        <v>0</v>
      </c>
      <c r="AY86" s="365">
        <v>0</v>
      </c>
      <c r="AZ86" s="365">
        <v>0</v>
      </c>
      <c r="BA86" s="365">
        <v>0</v>
      </c>
      <c r="BB86" s="365">
        <v>0</v>
      </c>
      <c r="BC86" s="365">
        <v>0</v>
      </c>
      <c r="BD86" s="365">
        <v>0</v>
      </c>
      <c r="BE86" s="365">
        <v>0</v>
      </c>
      <c r="BF86" s="365">
        <v>0</v>
      </c>
      <c r="BG86" s="365">
        <v>0</v>
      </c>
      <c r="BI86" s="343" t="s">
        <v>1243</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5">
        <v>0</v>
      </c>
      <c r="I87" s="365">
        <v>0</v>
      </c>
      <c r="J87" s="365">
        <v>0</v>
      </c>
      <c r="K87" s="365">
        <v>0</v>
      </c>
      <c r="L87" s="365">
        <v>0</v>
      </c>
      <c r="M87" s="365">
        <v>0</v>
      </c>
      <c r="N87" s="365">
        <v>0</v>
      </c>
      <c r="O87" s="365">
        <v>0</v>
      </c>
      <c r="P87" s="365">
        <v>0</v>
      </c>
      <c r="Q87" s="365">
        <v>0</v>
      </c>
      <c r="R87" s="365">
        <v>0</v>
      </c>
      <c r="S87" s="365">
        <v>0</v>
      </c>
      <c r="T87" s="365">
        <v>0</v>
      </c>
      <c r="U87" s="365">
        <v>0</v>
      </c>
      <c r="V87" s="365">
        <v>0</v>
      </c>
      <c r="W87" s="365">
        <v>0</v>
      </c>
      <c r="X87" s="365">
        <v>0</v>
      </c>
      <c r="Y87" s="365">
        <v>0</v>
      </c>
      <c r="Z87" s="365">
        <v>0</v>
      </c>
      <c r="AA87" s="365">
        <v>0</v>
      </c>
      <c r="AB87" s="365">
        <v>0</v>
      </c>
      <c r="AC87" s="365">
        <v>0</v>
      </c>
      <c r="AD87" s="365">
        <v>0</v>
      </c>
      <c r="AE87" s="365">
        <v>0</v>
      </c>
      <c r="AF87" s="365">
        <v>0</v>
      </c>
      <c r="AG87" s="365">
        <v>0</v>
      </c>
      <c r="AH87" s="365">
        <v>0</v>
      </c>
      <c r="AI87" s="365">
        <v>0</v>
      </c>
      <c r="AJ87" s="365">
        <v>0</v>
      </c>
      <c r="AK87" s="365">
        <v>0</v>
      </c>
      <c r="AL87" s="365">
        <v>0</v>
      </c>
      <c r="AM87" s="365">
        <v>0</v>
      </c>
      <c r="AN87" s="365">
        <v>0</v>
      </c>
      <c r="AO87" s="365">
        <v>0</v>
      </c>
      <c r="AP87" s="365">
        <v>0</v>
      </c>
      <c r="AQ87" s="365">
        <v>0</v>
      </c>
      <c r="AR87" s="365">
        <v>0</v>
      </c>
      <c r="AS87" s="365">
        <v>0</v>
      </c>
      <c r="AT87" s="365">
        <v>0</v>
      </c>
      <c r="AU87" s="365">
        <v>0</v>
      </c>
      <c r="AV87" s="365">
        <v>0</v>
      </c>
      <c r="AW87" s="365">
        <v>0</v>
      </c>
      <c r="AX87" s="365">
        <v>0</v>
      </c>
      <c r="AY87" s="365">
        <v>0</v>
      </c>
      <c r="AZ87" s="365">
        <v>0</v>
      </c>
      <c r="BA87" s="365">
        <v>0</v>
      </c>
      <c r="BB87" s="365">
        <v>0</v>
      </c>
      <c r="BC87" s="365">
        <v>0</v>
      </c>
      <c r="BD87" s="365">
        <v>0</v>
      </c>
      <c r="BE87" s="365">
        <v>0</v>
      </c>
      <c r="BF87" s="365">
        <v>0</v>
      </c>
      <c r="BG87" s="365">
        <v>0</v>
      </c>
      <c r="BI87" s="343" t="s">
        <v>1243</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5">
        <v>0</v>
      </c>
      <c r="I88" s="365">
        <v>0</v>
      </c>
      <c r="J88" s="365">
        <v>0</v>
      </c>
      <c r="K88" s="365">
        <v>0</v>
      </c>
      <c r="L88" s="365">
        <v>0</v>
      </c>
      <c r="M88" s="365">
        <v>0</v>
      </c>
      <c r="N88" s="365">
        <v>0</v>
      </c>
      <c r="O88" s="365">
        <v>0</v>
      </c>
      <c r="P88" s="365">
        <v>0</v>
      </c>
      <c r="Q88" s="365">
        <v>0</v>
      </c>
      <c r="R88" s="365">
        <v>0</v>
      </c>
      <c r="S88" s="365">
        <v>0</v>
      </c>
      <c r="T88" s="365">
        <v>0</v>
      </c>
      <c r="U88" s="365">
        <v>0</v>
      </c>
      <c r="V88" s="365">
        <v>0</v>
      </c>
      <c r="W88" s="365">
        <v>0</v>
      </c>
      <c r="X88" s="365">
        <v>0</v>
      </c>
      <c r="Y88" s="365">
        <v>0</v>
      </c>
      <c r="Z88" s="365">
        <v>0</v>
      </c>
      <c r="AA88" s="365">
        <v>0</v>
      </c>
      <c r="AB88" s="365">
        <v>0</v>
      </c>
      <c r="AC88" s="365">
        <v>0</v>
      </c>
      <c r="AD88" s="365">
        <v>0</v>
      </c>
      <c r="AE88" s="365">
        <v>0</v>
      </c>
      <c r="AF88" s="365">
        <v>0</v>
      </c>
      <c r="AG88" s="365">
        <v>0</v>
      </c>
      <c r="AH88" s="365">
        <v>0</v>
      </c>
      <c r="AI88" s="365">
        <v>0</v>
      </c>
      <c r="AJ88" s="365">
        <v>0</v>
      </c>
      <c r="AK88" s="365">
        <v>0</v>
      </c>
      <c r="AL88" s="365">
        <v>0</v>
      </c>
      <c r="AM88" s="365">
        <v>0</v>
      </c>
      <c r="AN88" s="365">
        <v>0</v>
      </c>
      <c r="AO88" s="365">
        <v>0</v>
      </c>
      <c r="AP88" s="365">
        <v>0</v>
      </c>
      <c r="AQ88" s="365">
        <v>0</v>
      </c>
      <c r="AR88" s="365">
        <v>0</v>
      </c>
      <c r="AS88" s="365">
        <v>0</v>
      </c>
      <c r="AT88" s="365">
        <v>0</v>
      </c>
      <c r="AU88" s="365">
        <v>0</v>
      </c>
      <c r="AV88" s="365">
        <v>0</v>
      </c>
      <c r="AW88" s="365">
        <v>0</v>
      </c>
      <c r="AX88" s="365">
        <v>0</v>
      </c>
      <c r="AY88" s="365">
        <v>0</v>
      </c>
      <c r="AZ88" s="365">
        <v>0</v>
      </c>
      <c r="BA88" s="365">
        <v>0</v>
      </c>
      <c r="BB88" s="365">
        <v>0</v>
      </c>
      <c r="BC88" s="365">
        <v>0</v>
      </c>
      <c r="BD88" s="365">
        <v>0</v>
      </c>
      <c r="BE88" s="365">
        <v>0</v>
      </c>
      <c r="BF88" s="365">
        <v>0</v>
      </c>
      <c r="BG88" s="365">
        <v>0</v>
      </c>
      <c r="BI88" s="343" t="s">
        <v>1243</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5">
        <v>0</v>
      </c>
      <c r="I89" s="365">
        <v>0</v>
      </c>
      <c r="J89" s="365">
        <v>0</v>
      </c>
      <c r="K89" s="365">
        <v>0</v>
      </c>
      <c r="L89" s="365">
        <v>0</v>
      </c>
      <c r="M89" s="365">
        <v>0</v>
      </c>
      <c r="N89" s="365">
        <v>0</v>
      </c>
      <c r="O89" s="365">
        <v>0</v>
      </c>
      <c r="P89" s="365">
        <v>0</v>
      </c>
      <c r="Q89" s="365">
        <v>0</v>
      </c>
      <c r="R89" s="365">
        <v>0</v>
      </c>
      <c r="S89" s="365">
        <v>0</v>
      </c>
      <c r="T89" s="365">
        <v>0</v>
      </c>
      <c r="U89" s="365">
        <v>0</v>
      </c>
      <c r="V89" s="365">
        <v>0</v>
      </c>
      <c r="W89" s="365">
        <v>0</v>
      </c>
      <c r="X89" s="365">
        <v>0</v>
      </c>
      <c r="Y89" s="365">
        <v>0</v>
      </c>
      <c r="Z89" s="365">
        <v>0</v>
      </c>
      <c r="AA89" s="365">
        <v>0</v>
      </c>
      <c r="AB89" s="365">
        <v>0</v>
      </c>
      <c r="AC89" s="365">
        <v>0</v>
      </c>
      <c r="AD89" s="365">
        <v>0</v>
      </c>
      <c r="AE89" s="365">
        <v>0</v>
      </c>
      <c r="AF89" s="365">
        <v>0</v>
      </c>
      <c r="AG89" s="365">
        <v>0</v>
      </c>
      <c r="AH89" s="365">
        <v>0</v>
      </c>
      <c r="AI89" s="365">
        <v>0</v>
      </c>
      <c r="AJ89" s="365">
        <v>0</v>
      </c>
      <c r="AK89" s="365">
        <v>0</v>
      </c>
      <c r="AL89" s="365">
        <v>0</v>
      </c>
      <c r="AM89" s="365">
        <v>0</v>
      </c>
      <c r="AN89" s="365">
        <v>0</v>
      </c>
      <c r="AO89" s="365">
        <v>0</v>
      </c>
      <c r="AP89" s="365">
        <v>0</v>
      </c>
      <c r="AQ89" s="365">
        <v>0</v>
      </c>
      <c r="AR89" s="365">
        <v>0</v>
      </c>
      <c r="AS89" s="365">
        <v>0</v>
      </c>
      <c r="AT89" s="365">
        <v>0</v>
      </c>
      <c r="AU89" s="365">
        <v>0</v>
      </c>
      <c r="AV89" s="365">
        <v>0</v>
      </c>
      <c r="AW89" s="365">
        <v>0</v>
      </c>
      <c r="AX89" s="365">
        <v>0</v>
      </c>
      <c r="AY89" s="365">
        <v>0</v>
      </c>
      <c r="AZ89" s="365">
        <v>0</v>
      </c>
      <c r="BA89" s="365">
        <v>0</v>
      </c>
      <c r="BB89" s="365">
        <v>0</v>
      </c>
      <c r="BC89" s="365">
        <v>0</v>
      </c>
      <c r="BD89" s="365">
        <v>0</v>
      </c>
      <c r="BE89" s="365">
        <v>0</v>
      </c>
      <c r="BF89" s="365">
        <v>0</v>
      </c>
      <c r="BG89" s="365">
        <v>0</v>
      </c>
      <c r="BI89" s="343" t="s">
        <v>1243</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5">
        <v>0</v>
      </c>
      <c r="I90" s="365">
        <v>0</v>
      </c>
      <c r="J90" s="365">
        <v>0</v>
      </c>
      <c r="K90" s="365">
        <v>0</v>
      </c>
      <c r="L90" s="365">
        <v>0</v>
      </c>
      <c r="M90" s="365">
        <v>0</v>
      </c>
      <c r="N90" s="365">
        <v>0</v>
      </c>
      <c r="O90" s="365">
        <v>0</v>
      </c>
      <c r="P90" s="365">
        <v>0</v>
      </c>
      <c r="Q90" s="365">
        <v>0</v>
      </c>
      <c r="R90" s="365">
        <v>0</v>
      </c>
      <c r="S90" s="365">
        <v>0</v>
      </c>
      <c r="T90" s="365">
        <v>0</v>
      </c>
      <c r="U90" s="365">
        <v>0</v>
      </c>
      <c r="V90" s="365">
        <v>0</v>
      </c>
      <c r="W90" s="365">
        <v>0</v>
      </c>
      <c r="X90" s="365">
        <v>0</v>
      </c>
      <c r="Y90" s="365">
        <v>0</v>
      </c>
      <c r="Z90" s="365">
        <v>0</v>
      </c>
      <c r="AA90" s="365">
        <v>0</v>
      </c>
      <c r="AB90" s="365">
        <v>0</v>
      </c>
      <c r="AC90" s="365">
        <v>0</v>
      </c>
      <c r="AD90" s="365">
        <v>0</v>
      </c>
      <c r="AE90" s="365">
        <v>0</v>
      </c>
      <c r="AF90" s="365">
        <v>0</v>
      </c>
      <c r="AG90" s="365">
        <v>0</v>
      </c>
      <c r="AH90" s="365">
        <v>0</v>
      </c>
      <c r="AI90" s="365">
        <v>0</v>
      </c>
      <c r="AJ90" s="365">
        <v>0</v>
      </c>
      <c r="AK90" s="365">
        <v>0</v>
      </c>
      <c r="AL90" s="365">
        <v>0</v>
      </c>
      <c r="AM90" s="365">
        <v>0</v>
      </c>
      <c r="AN90" s="365">
        <v>0</v>
      </c>
      <c r="AO90" s="365">
        <v>0</v>
      </c>
      <c r="AP90" s="365">
        <v>0</v>
      </c>
      <c r="AQ90" s="365">
        <v>0</v>
      </c>
      <c r="AR90" s="365">
        <v>0</v>
      </c>
      <c r="AS90" s="365">
        <v>0</v>
      </c>
      <c r="AT90" s="365">
        <v>0</v>
      </c>
      <c r="AU90" s="365">
        <v>0</v>
      </c>
      <c r="AV90" s="365">
        <v>0</v>
      </c>
      <c r="AW90" s="365">
        <v>0</v>
      </c>
      <c r="AX90" s="365">
        <v>0</v>
      </c>
      <c r="AY90" s="365">
        <v>0</v>
      </c>
      <c r="AZ90" s="365">
        <v>0</v>
      </c>
      <c r="BA90" s="365">
        <v>0</v>
      </c>
      <c r="BB90" s="365">
        <v>0</v>
      </c>
      <c r="BC90" s="365">
        <v>0</v>
      </c>
      <c r="BD90" s="365">
        <v>0</v>
      </c>
      <c r="BE90" s="365">
        <v>0</v>
      </c>
      <c r="BF90" s="365">
        <v>0</v>
      </c>
      <c r="BG90" s="365">
        <v>0</v>
      </c>
      <c r="BI90" s="343" t="s">
        <v>1243</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5">
        <v>0</v>
      </c>
      <c r="I91" s="365">
        <v>0</v>
      </c>
      <c r="J91" s="365">
        <v>0</v>
      </c>
      <c r="K91" s="365">
        <v>0</v>
      </c>
      <c r="L91" s="365">
        <v>0</v>
      </c>
      <c r="M91" s="365">
        <v>0</v>
      </c>
      <c r="N91" s="365">
        <v>0</v>
      </c>
      <c r="O91" s="365">
        <v>0</v>
      </c>
      <c r="P91" s="365">
        <v>0</v>
      </c>
      <c r="Q91" s="365">
        <v>0</v>
      </c>
      <c r="R91" s="365">
        <v>0</v>
      </c>
      <c r="S91" s="365">
        <v>0</v>
      </c>
      <c r="T91" s="365">
        <v>0</v>
      </c>
      <c r="U91" s="365">
        <v>0</v>
      </c>
      <c r="V91" s="365">
        <v>0</v>
      </c>
      <c r="W91" s="365">
        <v>0</v>
      </c>
      <c r="X91" s="365">
        <v>0</v>
      </c>
      <c r="Y91" s="365">
        <v>0</v>
      </c>
      <c r="Z91" s="365">
        <v>0</v>
      </c>
      <c r="AA91" s="365">
        <v>0</v>
      </c>
      <c r="AB91" s="365">
        <v>0</v>
      </c>
      <c r="AC91" s="365">
        <v>0</v>
      </c>
      <c r="AD91" s="365">
        <v>0</v>
      </c>
      <c r="AE91" s="365">
        <v>0</v>
      </c>
      <c r="AF91" s="365">
        <v>0</v>
      </c>
      <c r="AG91" s="365">
        <v>0</v>
      </c>
      <c r="AH91" s="365">
        <v>0</v>
      </c>
      <c r="AI91" s="365">
        <v>0</v>
      </c>
      <c r="AJ91" s="365">
        <v>0</v>
      </c>
      <c r="AK91" s="365">
        <v>0</v>
      </c>
      <c r="AL91" s="365">
        <v>0</v>
      </c>
      <c r="AM91" s="365">
        <v>0</v>
      </c>
      <c r="AN91" s="365">
        <v>0</v>
      </c>
      <c r="AO91" s="365">
        <v>0</v>
      </c>
      <c r="AP91" s="365">
        <v>0</v>
      </c>
      <c r="AQ91" s="365">
        <v>0</v>
      </c>
      <c r="AR91" s="365">
        <v>0</v>
      </c>
      <c r="AS91" s="365">
        <v>0</v>
      </c>
      <c r="AT91" s="365">
        <v>0</v>
      </c>
      <c r="AU91" s="365">
        <v>0</v>
      </c>
      <c r="AV91" s="365">
        <v>0</v>
      </c>
      <c r="AW91" s="365">
        <v>0</v>
      </c>
      <c r="AX91" s="365">
        <v>0</v>
      </c>
      <c r="AY91" s="365">
        <v>0</v>
      </c>
      <c r="AZ91" s="365">
        <v>0</v>
      </c>
      <c r="BA91" s="365">
        <v>0</v>
      </c>
      <c r="BB91" s="365">
        <v>0</v>
      </c>
      <c r="BC91" s="365">
        <v>0</v>
      </c>
      <c r="BD91" s="365">
        <v>0</v>
      </c>
      <c r="BE91" s="365">
        <v>0</v>
      </c>
      <c r="BF91" s="365">
        <v>0</v>
      </c>
      <c r="BG91" s="365">
        <v>0</v>
      </c>
      <c r="BI91" s="343" t="s">
        <v>1243</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5">
        <v>0</v>
      </c>
      <c r="I92" s="365">
        <v>0</v>
      </c>
      <c r="J92" s="365">
        <v>0</v>
      </c>
      <c r="K92" s="365">
        <v>0</v>
      </c>
      <c r="L92" s="365">
        <v>0</v>
      </c>
      <c r="M92" s="365">
        <v>0</v>
      </c>
      <c r="N92" s="365">
        <v>0</v>
      </c>
      <c r="O92" s="365">
        <v>0</v>
      </c>
      <c r="P92" s="365">
        <v>0</v>
      </c>
      <c r="Q92" s="365">
        <v>0</v>
      </c>
      <c r="R92" s="365">
        <v>0</v>
      </c>
      <c r="S92" s="365">
        <v>0</v>
      </c>
      <c r="T92" s="365">
        <v>0</v>
      </c>
      <c r="U92" s="365">
        <v>0</v>
      </c>
      <c r="V92" s="365">
        <v>0</v>
      </c>
      <c r="W92" s="365">
        <v>0</v>
      </c>
      <c r="X92" s="365">
        <v>0</v>
      </c>
      <c r="Y92" s="365">
        <v>0</v>
      </c>
      <c r="Z92" s="365">
        <v>0</v>
      </c>
      <c r="AA92" s="365">
        <v>0</v>
      </c>
      <c r="AB92" s="365">
        <v>0</v>
      </c>
      <c r="AC92" s="365">
        <v>0</v>
      </c>
      <c r="AD92" s="365">
        <v>0</v>
      </c>
      <c r="AE92" s="365">
        <v>0</v>
      </c>
      <c r="AF92" s="365">
        <v>0</v>
      </c>
      <c r="AG92" s="365">
        <v>0</v>
      </c>
      <c r="AH92" s="365">
        <v>0</v>
      </c>
      <c r="AI92" s="365">
        <v>0</v>
      </c>
      <c r="AJ92" s="365">
        <v>0</v>
      </c>
      <c r="AK92" s="365">
        <v>0</v>
      </c>
      <c r="AL92" s="365">
        <v>0</v>
      </c>
      <c r="AM92" s="365">
        <v>0</v>
      </c>
      <c r="AN92" s="365">
        <v>0</v>
      </c>
      <c r="AO92" s="365">
        <v>0</v>
      </c>
      <c r="AP92" s="365">
        <v>0</v>
      </c>
      <c r="AQ92" s="365">
        <v>0</v>
      </c>
      <c r="AR92" s="365">
        <v>0</v>
      </c>
      <c r="AS92" s="365">
        <v>0</v>
      </c>
      <c r="AT92" s="365">
        <v>0</v>
      </c>
      <c r="AU92" s="365">
        <v>0</v>
      </c>
      <c r="AV92" s="365">
        <v>0</v>
      </c>
      <c r="AW92" s="365">
        <v>0</v>
      </c>
      <c r="AX92" s="365">
        <v>0</v>
      </c>
      <c r="AY92" s="365">
        <v>0</v>
      </c>
      <c r="AZ92" s="365">
        <v>0</v>
      </c>
      <c r="BA92" s="365">
        <v>0</v>
      </c>
      <c r="BB92" s="365">
        <v>0</v>
      </c>
      <c r="BC92" s="365">
        <v>0</v>
      </c>
      <c r="BD92" s="365">
        <v>0</v>
      </c>
      <c r="BE92" s="365">
        <v>0</v>
      </c>
      <c r="BF92" s="365">
        <v>0</v>
      </c>
      <c r="BG92" s="365">
        <v>0</v>
      </c>
      <c r="BI92" s="343" t="s">
        <v>1243</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5">
        <v>0</v>
      </c>
      <c r="I93" s="365">
        <v>0</v>
      </c>
      <c r="J93" s="365">
        <v>0</v>
      </c>
      <c r="K93" s="365">
        <v>0</v>
      </c>
      <c r="L93" s="365">
        <v>0</v>
      </c>
      <c r="M93" s="365">
        <v>0</v>
      </c>
      <c r="N93" s="365">
        <v>0</v>
      </c>
      <c r="O93" s="365">
        <v>0</v>
      </c>
      <c r="P93" s="365">
        <v>0</v>
      </c>
      <c r="Q93" s="365">
        <v>0</v>
      </c>
      <c r="R93" s="365">
        <v>0</v>
      </c>
      <c r="S93" s="365">
        <v>0</v>
      </c>
      <c r="T93" s="365">
        <v>0</v>
      </c>
      <c r="U93" s="365">
        <v>0</v>
      </c>
      <c r="V93" s="365">
        <v>0</v>
      </c>
      <c r="W93" s="365">
        <v>0</v>
      </c>
      <c r="X93" s="365">
        <v>0</v>
      </c>
      <c r="Y93" s="365">
        <v>0</v>
      </c>
      <c r="Z93" s="365">
        <v>0</v>
      </c>
      <c r="AA93" s="365">
        <v>0</v>
      </c>
      <c r="AB93" s="365">
        <v>0</v>
      </c>
      <c r="AC93" s="365">
        <v>0</v>
      </c>
      <c r="AD93" s="365">
        <v>0</v>
      </c>
      <c r="AE93" s="365">
        <v>0</v>
      </c>
      <c r="AF93" s="365">
        <v>0</v>
      </c>
      <c r="AG93" s="365">
        <v>0</v>
      </c>
      <c r="AH93" s="365">
        <v>0</v>
      </c>
      <c r="AI93" s="365">
        <v>0</v>
      </c>
      <c r="AJ93" s="365">
        <v>0</v>
      </c>
      <c r="AK93" s="365">
        <v>0</v>
      </c>
      <c r="AL93" s="365">
        <v>0</v>
      </c>
      <c r="AM93" s="365">
        <v>0</v>
      </c>
      <c r="AN93" s="365">
        <v>0</v>
      </c>
      <c r="AO93" s="365">
        <v>0</v>
      </c>
      <c r="AP93" s="365">
        <v>0</v>
      </c>
      <c r="AQ93" s="365">
        <v>0</v>
      </c>
      <c r="AR93" s="365">
        <v>0</v>
      </c>
      <c r="AS93" s="365">
        <v>0</v>
      </c>
      <c r="AT93" s="365">
        <v>0</v>
      </c>
      <c r="AU93" s="365">
        <v>0</v>
      </c>
      <c r="AV93" s="365">
        <v>0</v>
      </c>
      <c r="AW93" s="365">
        <v>0</v>
      </c>
      <c r="AX93" s="365">
        <v>0</v>
      </c>
      <c r="AY93" s="365">
        <v>0</v>
      </c>
      <c r="AZ93" s="365">
        <v>0</v>
      </c>
      <c r="BA93" s="365">
        <v>0</v>
      </c>
      <c r="BB93" s="365">
        <v>0</v>
      </c>
      <c r="BC93" s="365">
        <v>0</v>
      </c>
      <c r="BD93" s="365">
        <v>0</v>
      </c>
      <c r="BE93" s="365">
        <v>0</v>
      </c>
      <c r="BF93" s="365">
        <v>0</v>
      </c>
      <c r="BG93" s="365">
        <v>0</v>
      </c>
      <c r="BI93" s="343" t="s">
        <v>1243</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5">
        <v>0</v>
      </c>
      <c r="I94" s="365">
        <v>0</v>
      </c>
      <c r="J94" s="365">
        <v>0</v>
      </c>
      <c r="K94" s="365">
        <v>0</v>
      </c>
      <c r="L94" s="365">
        <v>0</v>
      </c>
      <c r="M94" s="365">
        <v>0</v>
      </c>
      <c r="N94" s="365">
        <v>0</v>
      </c>
      <c r="O94" s="365">
        <v>0</v>
      </c>
      <c r="P94" s="365">
        <v>0</v>
      </c>
      <c r="Q94" s="365">
        <v>0</v>
      </c>
      <c r="R94" s="365">
        <v>0</v>
      </c>
      <c r="S94" s="365">
        <v>0</v>
      </c>
      <c r="T94" s="365">
        <v>0</v>
      </c>
      <c r="U94" s="365">
        <v>0</v>
      </c>
      <c r="V94" s="365">
        <v>0</v>
      </c>
      <c r="W94" s="365">
        <v>0</v>
      </c>
      <c r="X94" s="365">
        <v>0</v>
      </c>
      <c r="Y94" s="365">
        <v>0</v>
      </c>
      <c r="Z94" s="365">
        <v>0</v>
      </c>
      <c r="AA94" s="365">
        <v>0</v>
      </c>
      <c r="AB94" s="365">
        <v>0</v>
      </c>
      <c r="AC94" s="365">
        <v>0</v>
      </c>
      <c r="AD94" s="365">
        <v>0</v>
      </c>
      <c r="AE94" s="365">
        <v>0</v>
      </c>
      <c r="AF94" s="365">
        <v>0</v>
      </c>
      <c r="AG94" s="365">
        <v>0</v>
      </c>
      <c r="AH94" s="365">
        <v>0</v>
      </c>
      <c r="AI94" s="365">
        <v>0</v>
      </c>
      <c r="AJ94" s="365">
        <v>0</v>
      </c>
      <c r="AK94" s="365">
        <v>0</v>
      </c>
      <c r="AL94" s="365">
        <v>0</v>
      </c>
      <c r="AM94" s="365">
        <v>0</v>
      </c>
      <c r="AN94" s="365">
        <v>0</v>
      </c>
      <c r="AO94" s="365">
        <v>0</v>
      </c>
      <c r="AP94" s="365">
        <v>0</v>
      </c>
      <c r="AQ94" s="365">
        <v>0</v>
      </c>
      <c r="AR94" s="365">
        <v>0</v>
      </c>
      <c r="AS94" s="365">
        <v>0</v>
      </c>
      <c r="AT94" s="365">
        <v>0</v>
      </c>
      <c r="AU94" s="365">
        <v>0</v>
      </c>
      <c r="AV94" s="365">
        <v>0</v>
      </c>
      <c r="AW94" s="365">
        <v>0</v>
      </c>
      <c r="AX94" s="365">
        <v>0</v>
      </c>
      <c r="AY94" s="365">
        <v>0</v>
      </c>
      <c r="AZ94" s="365">
        <v>0</v>
      </c>
      <c r="BA94" s="365">
        <v>0</v>
      </c>
      <c r="BB94" s="365">
        <v>0</v>
      </c>
      <c r="BC94" s="365">
        <v>0</v>
      </c>
      <c r="BD94" s="365">
        <v>0</v>
      </c>
      <c r="BE94" s="365">
        <v>0</v>
      </c>
      <c r="BF94" s="365">
        <v>0</v>
      </c>
      <c r="BG94" s="365">
        <v>0</v>
      </c>
      <c r="BI94" s="343" t="s">
        <v>1243</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5">
        <v>0</v>
      </c>
      <c r="I95" s="365">
        <v>0</v>
      </c>
      <c r="J95" s="365">
        <v>0</v>
      </c>
      <c r="K95" s="365">
        <v>0</v>
      </c>
      <c r="L95" s="365">
        <v>0</v>
      </c>
      <c r="M95" s="365">
        <v>0</v>
      </c>
      <c r="N95" s="365">
        <v>0</v>
      </c>
      <c r="O95" s="365">
        <v>0</v>
      </c>
      <c r="P95" s="365">
        <v>0</v>
      </c>
      <c r="Q95" s="365">
        <v>0</v>
      </c>
      <c r="R95" s="365">
        <v>0</v>
      </c>
      <c r="S95" s="365">
        <v>0</v>
      </c>
      <c r="T95" s="365">
        <v>0</v>
      </c>
      <c r="U95" s="365">
        <v>0</v>
      </c>
      <c r="V95" s="365">
        <v>0</v>
      </c>
      <c r="W95" s="365">
        <v>0</v>
      </c>
      <c r="X95" s="365">
        <v>0</v>
      </c>
      <c r="Y95" s="365">
        <v>0</v>
      </c>
      <c r="Z95" s="365">
        <v>0</v>
      </c>
      <c r="AA95" s="365">
        <v>0</v>
      </c>
      <c r="AB95" s="365">
        <v>0</v>
      </c>
      <c r="AC95" s="365">
        <v>0</v>
      </c>
      <c r="AD95" s="365">
        <v>0</v>
      </c>
      <c r="AE95" s="365">
        <v>0</v>
      </c>
      <c r="AF95" s="365">
        <v>0</v>
      </c>
      <c r="AG95" s="365">
        <v>0</v>
      </c>
      <c r="AH95" s="365">
        <v>0</v>
      </c>
      <c r="AI95" s="365">
        <v>0</v>
      </c>
      <c r="AJ95" s="365">
        <v>0</v>
      </c>
      <c r="AK95" s="365">
        <v>0</v>
      </c>
      <c r="AL95" s="365">
        <v>0</v>
      </c>
      <c r="AM95" s="365">
        <v>0</v>
      </c>
      <c r="AN95" s="365">
        <v>0</v>
      </c>
      <c r="AO95" s="365">
        <v>0</v>
      </c>
      <c r="AP95" s="365">
        <v>0</v>
      </c>
      <c r="AQ95" s="365">
        <v>0</v>
      </c>
      <c r="AR95" s="365">
        <v>0</v>
      </c>
      <c r="AS95" s="365">
        <v>0</v>
      </c>
      <c r="AT95" s="365">
        <v>0</v>
      </c>
      <c r="AU95" s="365">
        <v>0</v>
      </c>
      <c r="AV95" s="365">
        <v>0</v>
      </c>
      <c r="AW95" s="365">
        <v>0</v>
      </c>
      <c r="AX95" s="365">
        <v>0</v>
      </c>
      <c r="AY95" s="365">
        <v>0</v>
      </c>
      <c r="AZ95" s="365">
        <v>0</v>
      </c>
      <c r="BA95" s="365">
        <v>0</v>
      </c>
      <c r="BB95" s="365">
        <v>0</v>
      </c>
      <c r="BC95" s="365">
        <v>0</v>
      </c>
      <c r="BD95" s="365">
        <v>0</v>
      </c>
      <c r="BE95" s="365">
        <v>0</v>
      </c>
      <c r="BF95" s="365">
        <v>0</v>
      </c>
      <c r="BG95" s="365">
        <v>0</v>
      </c>
      <c r="BI95" s="343" t="s">
        <v>1243</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5">
        <v>0</v>
      </c>
      <c r="I96" s="365">
        <v>0</v>
      </c>
      <c r="J96" s="365">
        <v>0</v>
      </c>
      <c r="K96" s="365">
        <v>0</v>
      </c>
      <c r="L96" s="365">
        <v>0</v>
      </c>
      <c r="M96" s="365">
        <v>0</v>
      </c>
      <c r="N96" s="365">
        <v>0</v>
      </c>
      <c r="O96" s="365">
        <v>0</v>
      </c>
      <c r="P96" s="365">
        <v>0</v>
      </c>
      <c r="Q96" s="365">
        <v>0</v>
      </c>
      <c r="R96" s="365">
        <v>0</v>
      </c>
      <c r="S96" s="365">
        <v>0</v>
      </c>
      <c r="T96" s="365">
        <v>0</v>
      </c>
      <c r="U96" s="365">
        <v>0</v>
      </c>
      <c r="V96" s="365">
        <v>0</v>
      </c>
      <c r="W96" s="365">
        <v>0</v>
      </c>
      <c r="X96" s="365">
        <v>0</v>
      </c>
      <c r="Y96" s="365">
        <v>0</v>
      </c>
      <c r="Z96" s="365">
        <v>0</v>
      </c>
      <c r="AA96" s="365">
        <v>0</v>
      </c>
      <c r="AB96" s="365">
        <v>0</v>
      </c>
      <c r="AC96" s="365">
        <v>0</v>
      </c>
      <c r="AD96" s="365">
        <v>0</v>
      </c>
      <c r="AE96" s="365">
        <v>0</v>
      </c>
      <c r="AF96" s="365">
        <v>0</v>
      </c>
      <c r="AG96" s="365">
        <v>0</v>
      </c>
      <c r="AH96" s="365">
        <v>0</v>
      </c>
      <c r="AI96" s="365">
        <v>0</v>
      </c>
      <c r="AJ96" s="365">
        <v>0</v>
      </c>
      <c r="AK96" s="365">
        <v>0</v>
      </c>
      <c r="AL96" s="365">
        <v>0</v>
      </c>
      <c r="AM96" s="365">
        <v>0</v>
      </c>
      <c r="AN96" s="365">
        <v>0</v>
      </c>
      <c r="AO96" s="365">
        <v>0</v>
      </c>
      <c r="AP96" s="365">
        <v>0</v>
      </c>
      <c r="AQ96" s="365">
        <v>0</v>
      </c>
      <c r="AR96" s="365">
        <v>0</v>
      </c>
      <c r="AS96" s="365">
        <v>0</v>
      </c>
      <c r="AT96" s="365">
        <v>0</v>
      </c>
      <c r="AU96" s="365">
        <v>0</v>
      </c>
      <c r="AV96" s="365">
        <v>0</v>
      </c>
      <c r="AW96" s="365">
        <v>0</v>
      </c>
      <c r="AX96" s="365">
        <v>0</v>
      </c>
      <c r="AY96" s="365">
        <v>0</v>
      </c>
      <c r="AZ96" s="365">
        <v>0</v>
      </c>
      <c r="BA96" s="365">
        <v>0</v>
      </c>
      <c r="BB96" s="365">
        <v>0</v>
      </c>
      <c r="BC96" s="365">
        <v>0</v>
      </c>
      <c r="BD96" s="365">
        <v>0</v>
      </c>
      <c r="BE96" s="365">
        <v>0</v>
      </c>
      <c r="BF96" s="365">
        <v>0</v>
      </c>
      <c r="BG96" s="365">
        <v>0</v>
      </c>
      <c r="BI96" s="343" t="s">
        <v>1243</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5">
        <v>0</v>
      </c>
      <c r="I97" s="365">
        <v>0</v>
      </c>
      <c r="J97" s="365">
        <v>0</v>
      </c>
      <c r="K97" s="365">
        <v>0</v>
      </c>
      <c r="L97" s="365">
        <v>0</v>
      </c>
      <c r="M97" s="365">
        <v>0</v>
      </c>
      <c r="N97" s="365">
        <v>0</v>
      </c>
      <c r="O97" s="365">
        <v>0</v>
      </c>
      <c r="P97" s="365">
        <v>0</v>
      </c>
      <c r="Q97" s="365">
        <v>0</v>
      </c>
      <c r="R97" s="365">
        <v>0</v>
      </c>
      <c r="S97" s="365">
        <v>0</v>
      </c>
      <c r="T97" s="365">
        <v>0</v>
      </c>
      <c r="U97" s="365">
        <v>0</v>
      </c>
      <c r="V97" s="365">
        <v>0</v>
      </c>
      <c r="W97" s="365">
        <v>0</v>
      </c>
      <c r="X97" s="365">
        <v>0</v>
      </c>
      <c r="Y97" s="365">
        <v>0</v>
      </c>
      <c r="Z97" s="365">
        <v>0</v>
      </c>
      <c r="AA97" s="365">
        <v>0</v>
      </c>
      <c r="AB97" s="365">
        <v>0</v>
      </c>
      <c r="AC97" s="365">
        <v>0</v>
      </c>
      <c r="AD97" s="365">
        <v>0</v>
      </c>
      <c r="AE97" s="365">
        <v>0</v>
      </c>
      <c r="AF97" s="365">
        <v>0</v>
      </c>
      <c r="AG97" s="365">
        <v>0</v>
      </c>
      <c r="AH97" s="365">
        <v>0</v>
      </c>
      <c r="AI97" s="365">
        <v>0</v>
      </c>
      <c r="AJ97" s="365">
        <v>0</v>
      </c>
      <c r="AK97" s="365">
        <v>0</v>
      </c>
      <c r="AL97" s="365">
        <v>0</v>
      </c>
      <c r="AM97" s="365">
        <v>0</v>
      </c>
      <c r="AN97" s="365">
        <v>0</v>
      </c>
      <c r="AO97" s="365">
        <v>0</v>
      </c>
      <c r="AP97" s="365">
        <v>0</v>
      </c>
      <c r="AQ97" s="365">
        <v>0</v>
      </c>
      <c r="AR97" s="365">
        <v>0</v>
      </c>
      <c r="AS97" s="365">
        <v>0</v>
      </c>
      <c r="AT97" s="365">
        <v>0</v>
      </c>
      <c r="AU97" s="365">
        <v>0</v>
      </c>
      <c r="AV97" s="365">
        <v>0</v>
      </c>
      <c r="AW97" s="365">
        <v>0</v>
      </c>
      <c r="AX97" s="365">
        <v>0</v>
      </c>
      <c r="AY97" s="365">
        <v>0</v>
      </c>
      <c r="AZ97" s="365">
        <v>0</v>
      </c>
      <c r="BA97" s="365">
        <v>0</v>
      </c>
      <c r="BB97" s="365">
        <v>0</v>
      </c>
      <c r="BC97" s="365">
        <v>0</v>
      </c>
      <c r="BD97" s="365">
        <v>0</v>
      </c>
      <c r="BE97" s="365">
        <v>0</v>
      </c>
      <c r="BF97" s="365">
        <v>0</v>
      </c>
      <c r="BG97" s="365">
        <v>0</v>
      </c>
      <c r="BI97" s="343" t="s">
        <v>1243</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5">
        <v>0</v>
      </c>
      <c r="I98" s="365">
        <v>0</v>
      </c>
      <c r="J98" s="365">
        <v>0</v>
      </c>
      <c r="K98" s="365">
        <v>0</v>
      </c>
      <c r="L98" s="365">
        <v>0</v>
      </c>
      <c r="M98" s="365">
        <v>0</v>
      </c>
      <c r="N98" s="365">
        <v>0</v>
      </c>
      <c r="O98" s="365">
        <v>0</v>
      </c>
      <c r="P98" s="365">
        <v>0</v>
      </c>
      <c r="Q98" s="365">
        <v>0</v>
      </c>
      <c r="R98" s="365">
        <v>0</v>
      </c>
      <c r="S98" s="365">
        <v>0</v>
      </c>
      <c r="T98" s="365">
        <v>0</v>
      </c>
      <c r="U98" s="365">
        <v>0</v>
      </c>
      <c r="V98" s="365">
        <v>0</v>
      </c>
      <c r="W98" s="365">
        <v>0</v>
      </c>
      <c r="X98" s="365">
        <v>0</v>
      </c>
      <c r="Y98" s="365">
        <v>0</v>
      </c>
      <c r="Z98" s="365">
        <v>0</v>
      </c>
      <c r="AA98" s="365">
        <v>0</v>
      </c>
      <c r="AB98" s="365">
        <v>0</v>
      </c>
      <c r="AC98" s="365">
        <v>0</v>
      </c>
      <c r="AD98" s="365">
        <v>0</v>
      </c>
      <c r="AE98" s="365">
        <v>0</v>
      </c>
      <c r="AF98" s="365">
        <v>0</v>
      </c>
      <c r="AG98" s="365">
        <v>0</v>
      </c>
      <c r="AH98" s="365">
        <v>0</v>
      </c>
      <c r="AI98" s="365">
        <v>0</v>
      </c>
      <c r="AJ98" s="365">
        <v>0</v>
      </c>
      <c r="AK98" s="365">
        <v>0</v>
      </c>
      <c r="AL98" s="365">
        <v>0</v>
      </c>
      <c r="AM98" s="365">
        <v>0</v>
      </c>
      <c r="AN98" s="365">
        <v>0</v>
      </c>
      <c r="AO98" s="365">
        <v>0</v>
      </c>
      <c r="AP98" s="365">
        <v>0</v>
      </c>
      <c r="AQ98" s="365">
        <v>0</v>
      </c>
      <c r="AR98" s="365">
        <v>0</v>
      </c>
      <c r="AS98" s="365">
        <v>0</v>
      </c>
      <c r="AT98" s="365">
        <v>0</v>
      </c>
      <c r="AU98" s="365">
        <v>0</v>
      </c>
      <c r="AV98" s="365">
        <v>0</v>
      </c>
      <c r="AW98" s="365">
        <v>0</v>
      </c>
      <c r="AX98" s="365">
        <v>0</v>
      </c>
      <c r="AY98" s="365">
        <v>0</v>
      </c>
      <c r="AZ98" s="365">
        <v>0</v>
      </c>
      <c r="BA98" s="365">
        <v>0</v>
      </c>
      <c r="BB98" s="365">
        <v>0</v>
      </c>
      <c r="BC98" s="365">
        <v>0</v>
      </c>
      <c r="BD98" s="365">
        <v>0</v>
      </c>
      <c r="BE98" s="365">
        <v>0</v>
      </c>
      <c r="BF98" s="365">
        <v>0</v>
      </c>
      <c r="BG98" s="365">
        <v>0</v>
      </c>
      <c r="BI98" s="343" t="s">
        <v>1243</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5">
        <v>0</v>
      </c>
      <c r="I99" s="365">
        <v>0</v>
      </c>
      <c r="J99" s="365">
        <v>0</v>
      </c>
      <c r="K99" s="365">
        <v>0</v>
      </c>
      <c r="L99" s="365">
        <v>0</v>
      </c>
      <c r="M99" s="365">
        <v>0</v>
      </c>
      <c r="N99" s="365">
        <v>0</v>
      </c>
      <c r="O99" s="365">
        <v>0</v>
      </c>
      <c r="P99" s="365">
        <v>0</v>
      </c>
      <c r="Q99" s="365">
        <v>0</v>
      </c>
      <c r="R99" s="365">
        <v>0</v>
      </c>
      <c r="S99" s="365">
        <v>0</v>
      </c>
      <c r="T99" s="365">
        <v>0</v>
      </c>
      <c r="U99" s="365">
        <v>0</v>
      </c>
      <c r="V99" s="365">
        <v>0</v>
      </c>
      <c r="W99" s="365">
        <v>0</v>
      </c>
      <c r="X99" s="365">
        <v>0</v>
      </c>
      <c r="Y99" s="365">
        <v>0</v>
      </c>
      <c r="Z99" s="365">
        <v>0</v>
      </c>
      <c r="AA99" s="365">
        <v>0</v>
      </c>
      <c r="AB99" s="365">
        <v>0</v>
      </c>
      <c r="AC99" s="365">
        <v>0</v>
      </c>
      <c r="AD99" s="365">
        <v>0</v>
      </c>
      <c r="AE99" s="365">
        <v>0</v>
      </c>
      <c r="AF99" s="365">
        <v>0</v>
      </c>
      <c r="AG99" s="365">
        <v>0</v>
      </c>
      <c r="AH99" s="365">
        <v>0</v>
      </c>
      <c r="AI99" s="365">
        <v>0</v>
      </c>
      <c r="AJ99" s="365">
        <v>0</v>
      </c>
      <c r="AK99" s="365">
        <v>0</v>
      </c>
      <c r="AL99" s="365">
        <v>0</v>
      </c>
      <c r="AM99" s="365">
        <v>0</v>
      </c>
      <c r="AN99" s="365">
        <v>0</v>
      </c>
      <c r="AO99" s="365">
        <v>0</v>
      </c>
      <c r="AP99" s="365">
        <v>0</v>
      </c>
      <c r="AQ99" s="365">
        <v>0</v>
      </c>
      <c r="AR99" s="365">
        <v>0</v>
      </c>
      <c r="AS99" s="365">
        <v>0</v>
      </c>
      <c r="AT99" s="365">
        <v>0</v>
      </c>
      <c r="AU99" s="365">
        <v>0</v>
      </c>
      <c r="AV99" s="365">
        <v>0</v>
      </c>
      <c r="AW99" s="365">
        <v>0</v>
      </c>
      <c r="AX99" s="365">
        <v>0</v>
      </c>
      <c r="AY99" s="365">
        <v>0</v>
      </c>
      <c r="AZ99" s="365">
        <v>0</v>
      </c>
      <c r="BA99" s="365">
        <v>0</v>
      </c>
      <c r="BB99" s="365">
        <v>0</v>
      </c>
      <c r="BC99" s="365">
        <v>0</v>
      </c>
      <c r="BD99" s="365">
        <v>0</v>
      </c>
      <c r="BE99" s="365">
        <v>0</v>
      </c>
      <c r="BF99" s="365">
        <v>0</v>
      </c>
      <c r="BG99" s="365">
        <v>0</v>
      </c>
      <c r="BI99" s="343" t="s">
        <v>1243</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5">
        <v>0</v>
      </c>
      <c r="I100" s="365">
        <v>0</v>
      </c>
      <c r="J100" s="365">
        <v>0</v>
      </c>
      <c r="K100" s="365">
        <v>0</v>
      </c>
      <c r="L100" s="365">
        <v>0</v>
      </c>
      <c r="M100" s="365">
        <v>0</v>
      </c>
      <c r="N100" s="365">
        <v>0</v>
      </c>
      <c r="O100" s="365">
        <v>0</v>
      </c>
      <c r="P100" s="365">
        <v>0</v>
      </c>
      <c r="Q100" s="365">
        <v>0</v>
      </c>
      <c r="R100" s="365">
        <v>0</v>
      </c>
      <c r="S100" s="365">
        <v>0</v>
      </c>
      <c r="T100" s="365">
        <v>0</v>
      </c>
      <c r="U100" s="365">
        <v>0</v>
      </c>
      <c r="V100" s="365">
        <v>0</v>
      </c>
      <c r="W100" s="365">
        <v>0</v>
      </c>
      <c r="X100" s="365">
        <v>0</v>
      </c>
      <c r="Y100" s="365">
        <v>0</v>
      </c>
      <c r="Z100" s="365">
        <v>0</v>
      </c>
      <c r="AA100" s="365">
        <v>0</v>
      </c>
      <c r="AB100" s="365">
        <v>0</v>
      </c>
      <c r="AC100" s="365">
        <v>0</v>
      </c>
      <c r="AD100" s="365">
        <v>0</v>
      </c>
      <c r="AE100" s="365">
        <v>0</v>
      </c>
      <c r="AF100" s="365">
        <v>0</v>
      </c>
      <c r="AG100" s="365">
        <v>0</v>
      </c>
      <c r="AH100" s="365">
        <v>0</v>
      </c>
      <c r="AI100" s="365">
        <v>0</v>
      </c>
      <c r="AJ100" s="365">
        <v>0</v>
      </c>
      <c r="AK100" s="365">
        <v>0</v>
      </c>
      <c r="AL100" s="365">
        <v>0</v>
      </c>
      <c r="AM100" s="365">
        <v>0</v>
      </c>
      <c r="AN100" s="365">
        <v>0</v>
      </c>
      <c r="AO100" s="365">
        <v>0</v>
      </c>
      <c r="AP100" s="365">
        <v>0</v>
      </c>
      <c r="AQ100" s="365">
        <v>0</v>
      </c>
      <c r="AR100" s="365">
        <v>0</v>
      </c>
      <c r="AS100" s="365">
        <v>0</v>
      </c>
      <c r="AT100" s="365">
        <v>0</v>
      </c>
      <c r="AU100" s="365">
        <v>0</v>
      </c>
      <c r="AV100" s="365">
        <v>0</v>
      </c>
      <c r="AW100" s="365">
        <v>0</v>
      </c>
      <c r="AX100" s="365">
        <v>0</v>
      </c>
      <c r="AY100" s="365">
        <v>0</v>
      </c>
      <c r="AZ100" s="365">
        <v>0</v>
      </c>
      <c r="BA100" s="365">
        <v>0</v>
      </c>
      <c r="BB100" s="365">
        <v>0</v>
      </c>
      <c r="BC100" s="365">
        <v>0</v>
      </c>
      <c r="BD100" s="365">
        <v>0</v>
      </c>
      <c r="BE100" s="365">
        <v>0</v>
      </c>
      <c r="BF100" s="365">
        <v>0</v>
      </c>
      <c r="BG100" s="365">
        <v>0</v>
      </c>
      <c r="BI100" s="343" t="s">
        <v>1243</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5">
        <v>0</v>
      </c>
      <c r="I101" s="365">
        <v>0</v>
      </c>
      <c r="J101" s="365">
        <v>0</v>
      </c>
      <c r="K101" s="365">
        <v>0</v>
      </c>
      <c r="L101" s="365">
        <v>0</v>
      </c>
      <c r="M101" s="365">
        <v>0</v>
      </c>
      <c r="N101" s="365">
        <v>0</v>
      </c>
      <c r="O101" s="365">
        <v>0</v>
      </c>
      <c r="P101" s="365">
        <v>0</v>
      </c>
      <c r="Q101" s="365">
        <v>0</v>
      </c>
      <c r="R101" s="365">
        <v>0</v>
      </c>
      <c r="S101" s="365">
        <v>0</v>
      </c>
      <c r="T101" s="365">
        <v>0</v>
      </c>
      <c r="U101" s="365">
        <v>0</v>
      </c>
      <c r="V101" s="365">
        <v>0</v>
      </c>
      <c r="W101" s="365">
        <v>0</v>
      </c>
      <c r="X101" s="365">
        <v>0</v>
      </c>
      <c r="Y101" s="365">
        <v>0</v>
      </c>
      <c r="Z101" s="365">
        <v>0</v>
      </c>
      <c r="AA101" s="365">
        <v>0</v>
      </c>
      <c r="AB101" s="365">
        <v>0</v>
      </c>
      <c r="AC101" s="365">
        <v>0</v>
      </c>
      <c r="AD101" s="365">
        <v>0</v>
      </c>
      <c r="AE101" s="365">
        <v>0</v>
      </c>
      <c r="AF101" s="365">
        <v>0</v>
      </c>
      <c r="AG101" s="365">
        <v>0</v>
      </c>
      <c r="AH101" s="365">
        <v>0</v>
      </c>
      <c r="AI101" s="365">
        <v>0</v>
      </c>
      <c r="AJ101" s="365">
        <v>0</v>
      </c>
      <c r="AK101" s="365">
        <v>0</v>
      </c>
      <c r="AL101" s="365">
        <v>0</v>
      </c>
      <c r="AM101" s="365">
        <v>0</v>
      </c>
      <c r="AN101" s="365">
        <v>0</v>
      </c>
      <c r="AO101" s="365">
        <v>0</v>
      </c>
      <c r="AP101" s="365">
        <v>0</v>
      </c>
      <c r="AQ101" s="365">
        <v>0</v>
      </c>
      <c r="AR101" s="365">
        <v>0</v>
      </c>
      <c r="AS101" s="365">
        <v>0</v>
      </c>
      <c r="AT101" s="365">
        <v>0</v>
      </c>
      <c r="AU101" s="365">
        <v>0</v>
      </c>
      <c r="AV101" s="365">
        <v>0</v>
      </c>
      <c r="AW101" s="365">
        <v>0</v>
      </c>
      <c r="AX101" s="365">
        <v>0</v>
      </c>
      <c r="AY101" s="365">
        <v>0</v>
      </c>
      <c r="AZ101" s="365">
        <v>0</v>
      </c>
      <c r="BA101" s="365">
        <v>0</v>
      </c>
      <c r="BB101" s="365">
        <v>0</v>
      </c>
      <c r="BC101" s="365">
        <v>0</v>
      </c>
      <c r="BD101" s="365">
        <v>0</v>
      </c>
      <c r="BE101" s="365">
        <v>0</v>
      </c>
      <c r="BF101" s="365">
        <v>0</v>
      </c>
      <c r="BG101" s="365">
        <v>0</v>
      </c>
      <c r="BI101" s="343" t="s">
        <v>1243</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5">
        <v>0</v>
      </c>
      <c r="I102" s="365">
        <v>0</v>
      </c>
      <c r="J102" s="365">
        <v>0</v>
      </c>
      <c r="K102" s="365">
        <v>0</v>
      </c>
      <c r="L102" s="365">
        <v>0</v>
      </c>
      <c r="M102" s="365">
        <v>0</v>
      </c>
      <c r="N102" s="365">
        <v>0</v>
      </c>
      <c r="O102" s="365">
        <v>0</v>
      </c>
      <c r="P102" s="365">
        <v>0</v>
      </c>
      <c r="Q102" s="365">
        <v>0</v>
      </c>
      <c r="R102" s="365">
        <v>0</v>
      </c>
      <c r="S102" s="365">
        <v>0</v>
      </c>
      <c r="T102" s="365">
        <v>0</v>
      </c>
      <c r="U102" s="365">
        <v>0</v>
      </c>
      <c r="V102" s="365">
        <v>0</v>
      </c>
      <c r="W102" s="365">
        <v>0</v>
      </c>
      <c r="X102" s="365">
        <v>0</v>
      </c>
      <c r="Y102" s="365">
        <v>0</v>
      </c>
      <c r="Z102" s="365">
        <v>0</v>
      </c>
      <c r="AA102" s="365">
        <v>0</v>
      </c>
      <c r="AB102" s="365">
        <v>0</v>
      </c>
      <c r="AC102" s="365">
        <v>0</v>
      </c>
      <c r="AD102" s="365">
        <v>0</v>
      </c>
      <c r="AE102" s="365">
        <v>0</v>
      </c>
      <c r="AF102" s="365">
        <v>0</v>
      </c>
      <c r="AG102" s="365">
        <v>0</v>
      </c>
      <c r="AH102" s="365">
        <v>0</v>
      </c>
      <c r="AI102" s="365">
        <v>0</v>
      </c>
      <c r="AJ102" s="365">
        <v>0</v>
      </c>
      <c r="AK102" s="365">
        <v>0</v>
      </c>
      <c r="AL102" s="365">
        <v>0</v>
      </c>
      <c r="AM102" s="365">
        <v>0</v>
      </c>
      <c r="AN102" s="365">
        <v>0</v>
      </c>
      <c r="AO102" s="365">
        <v>0</v>
      </c>
      <c r="AP102" s="365">
        <v>0</v>
      </c>
      <c r="AQ102" s="365">
        <v>0</v>
      </c>
      <c r="AR102" s="365">
        <v>0</v>
      </c>
      <c r="AS102" s="365">
        <v>0</v>
      </c>
      <c r="AT102" s="365">
        <v>0</v>
      </c>
      <c r="AU102" s="365">
        <v>0</v>
      </c>
      <c r="AV102" s="365">
        <v>0</v>
      </c>
      <c r="AW102" s="365">
        <v>0</v>
      </c>
      <c r="AX102" s="365">
        <v>0</v>
      </c>
      <c r="AY102" s="365">
        <v>0</v>
      </c>
      <c r="AZ102" s="365">
        <v>0</v>
      </c>
      <c r="BA102" s="365">
        <v>0</v>
      </c>
      <c r="BB102" s="365">
        <v>0</v>
      </c>
      <c r="BC102" s="365">
        <v>0</v>
      </c>
      <c r="BD102" s="365">
        <v>0</v>
      </c>
      <c r="BE102" s="365">
        <v>0</v>
      </c>
      <c r="BF102" s="365">
        <v>0</v>
      </c>
      <c r="BG102" s="365">
        <v>0</v>
      </c>
      <c r="BI102" s="343" t="s">
        <v>1243</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5">
        <v>0</v>
      </c>
      <c r="I103" s="365">
        <v>0</v>
      </c>
      <c r="J103" s="365">
        <v>0</v>
      </c>
      <c r="K103" s="365">
        <v>0</v>
      </c>
      <c r="L103" s="365">
        <v>0</v>
      </c>
      <c r="M103" s="365">
        <v>0</v>
      </c>
      <c r="N103" s="365">
        <v>0</v>
      </c>
      <c r="O103" s="365">
        <v>0</v>
      </c>
      <c r="P103" s="365">
        <v>0</v>
      </c>
      <c r="Q103" s="365">
        <v>0</v>
      </c>
      <c r="R103" s="365">
        <v>0</v>
      </c>
      <c r="S103" s="365">
        <v>0</v>
      </c>
      <c r="T103" s="365">
        <v>0</v>
      </c>
      <c r="U103" s="365">
        <v>0</v>
      </c>
      <c r="V103" s="365">
        <v>0</v>
      </c>
      <c r="W103" s="365">
        <v>0</v>
      </c>
      <c r="X103" s="365">
        <v>0</v>
      </c>
      <c r="Y103" s="365">
        <v>0</v>
      </c>
      <c r="Z103" s="365">
        <v>0</v>
      </c>
      <c r="AA103" s="365">
        <v>0</v>
      </c>
      <c r="AB103" s="365">
        <v>0</v>
      </c>
      <c r="AC103" s="365">
        <v>0</v>
      </c>
      <c r="AD103" s="365">
        <v>0</v>
      </c>
      <c r="AE103" s="365">
        <v>0</v>
      </c>
      <c r="AF103" s="365">
        <v>0</v>
      </c>
      <c r="AG103" s="365">
        <v>0</v>
      </c>
      <c r="AH103" s="365">
        <v>0</v>
      </c>
      <c r="AI103" s="365">
        <v>0</v>
      </c>
      <c r="AJ103" s="365">
        <v>0</v>
      </c>
      <c r="AK103" s="365">
        <v>0</v>
      </c>
      <c r="AL103" s="365">
        <v>0</v>
      </c>
      <c r="AM103" s="365">
        <v>0</v>
      </c>
      <c r="AN103" s="365">
        <v>0</v>
      </c>
      <c r="AO103" s="365">
        <v>0</v>
      </c>
      <c r="AP103" s="365">
        <v>0</v>
      </c>
      <c r="AQ103" s="365">
        <v>0</v>
      </c>
      <c r="AR103" s="365">
        <v>0</v>
      </c>
      <c r="AS103" s="365">
        <v>0</v>
      </c>
      <c r="AT103" s="365">
        <v>0</v>
      </c>
      <c r="AU103" s="365">
        <v>0</v>
      </c>
      <c r="AV103" s="365">
        <v>0</v>
      </c>
      <c r="AW103" s="365">
        <v>0</v>
      </c>
      <c r="AX103" s="365">
        <v>0</v>
      </c>
      <c r="AY103" s="365">
        <v>0</v>
      </c>
      <c r="AZ103" s="365">
        <v>0</v>
      </c>
      <c r="BA103" s="365">
        <v>0</v>
      </c>
      <c r="BB103" s="365">
        <v>0</v>
      </c>
      <c r="BC103" s="365">
        <v>0</v>
      </c>
      <c r="BD103" s="365">
        <v>0</v>
      </c>
      <c r="BE103" s="365">
        <v>0</v>
      </c>
      <c r="BF103" s="365">
        <v>0</v>
      </c>
      <c r="BG103" s="365">
        <v>0</v>
      </c>
      <c r="BI103" s="343" t="s">
        <v>1243</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5">
        <v>0</v>
      </c>
      <c r="I104" s="365">
        <v>0</v>
      </c>
      <c r="J104" s="365">
        <v>0</v>
      </c>
      <c r="K104" s="365">
        <v>0</v>
      </c>
      <c r="L104" s="365">
        <v>0</v>
      </c>
      <c r="M104" s="365">
        <v>0</v>
      </c>
      <c r="N104" s="365">
        <v>0</v>
      </c>
      <c r="O104" s="365">
        <v>0</v>
      </c>
      <c r="P104" s="365">
        <v>0</v>
      </c>
      <c r="Q104" s="365">
        <v>0</v>
      </c>
      <c r="R104" s="365">
        <v>0</v>
      </c>
      <c r="S104" s="365">
        <v>0</v>
      </c>
      <c r="T104" s="365">
        <v>0</v>
      </c>
      <c r="U104" s="365">
        <v>0</v>
      </c>
      <c r="V104" s="365">
        <v>0</v>
      </c>
      <c r="W104" s="365">
        <v>0</v>
      </c>
      <c r="X104" s="365">
        <v>0</v>
      </c>
      <c r="Y104" s="365">
        <v>0</v>
      </c>
      <c r="Z104" s="365">
        <v>0</v>
      </c>
      <c r="AA104" s="365">
        <v>0</v>
      </c>
      <c r="AB104" s="365">
        <v>0</v>
      </c>
      <c r="AC104" s="365">
        <v>0</v>
      </c>
      <c r="AD104" s="365">
        <v>0</v>
      </c>
      <c r="AE104" s="365">
        <v>0</v>
      </c>
      <c r="AF104" s="365">
        <v>0</v>
      </c>
      <c r="AG104" s="365">
        <v>0</v>
      </c>
      <c r="AH104" s="365">
        <v>0</v>
      </c>
      <c r="AI104" s="365">
        <v>0</v>
      </c>
      <c r="AJ104" s="365">
        <v>0</v>
      </c>
      <c r="AK104" s="365">
        <v>0</v>
      </c>
      <c r="AL104" s="365">
        <v>0</v>
      </c>
      <c r="AM104" s="365">
        <v>0</v>
      </c>
      <c r="AN104" s="365">
        <v>0</v>
      </c>
      <c r="AO104" s="365">
        <v>0</v>
      </c>
      <c r="AP104" s="365">
        <v>0</v>
      </c>
      <c r="AQ104" s="365">
        <v>0</v>
      </c>
      <c r="AR104" s="365">
        <v>0</v>
      </c>
      <c r="AS104" s="365">
        <v>0</v>
      </c>
      <c r="AT104" s="365">
        <v>0</v>
      </c>
      <c r="AU104" s="365">
        <v>0</v>
      </c>
      <c r="AV104" s="365">
        <v>0</v>
      </c>
      <c r="AW104" s="365">
        <v>0</v>
      </c>
      <c r="AX104" s="365">
        <v>0</v>
      </c>
      <c r="AY104" s="365">
        <v>0</v>
      </c>
      <c r="AZ104" s="365">
        <v>0</v>
      </c>
      <c r="BA104" s="365">
        <v>0</v>
      </c>
      <c r="BB104" s="365">
        <v>0</v>
      </c>
      <c r="BC104" s="365">
        <v>0</v>
      </c>
      <c r="BD104" s="365">
        <v>0</v>
      </c>
      <c r="BE104" s="365">
        <v>0</v>
      </c>
      <c r="BF104" s="365">
        <v>0</v>
      </c>
      <c r="BG104" s="365">
        <v>0</v>
      </c>
      <c r="BI104" s="343" t="s">
        <v>1243</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5">
        <v>0</v>
      </c>
      <c r="I105" s="365">
        <v>0</v>
      </c>
      <c r="J105" s="365">
        <v>0</v>
      </c>
      <c r="K105" s="365">
        <v>0</v>
      </c>
      <c r="L105" s="365">
        <v>0</v>
      </c>
      <c r="M105" s="365">
        <v>0</v>
      </c>
      <c r="N105" s="365">
        <v>0</v>
      </c>
      <c r="O105" s="365">
        <v>0</v>
      </c>
      <c r="P105" s="365">
        <v>0</v>
      </c>
      <c r="Q105" s="365">
        <v>0</v>
      </c>
      <c r="R105" s="365">
        <v>0</v>
      </c>
      <c r="S105" s="365">
        <v>0</v>
      </c>
      <c r="T105" s="365">
        <v>0</v>
      </c>
      <c r="U105" s="365">
        <v>0</v>
      </c>
      <c r="V105" s="365">
        <v>0</v>
      </c>
      <c r="W105" s="365">
        <v>0</v>
      </c>
      <c r="X105" s="365">
        <v>0</v>
      </c>
      <c r="Y105" s="365">
        <v>0</v>
      </c>
      <c r="Z105" s="365">
        <v>0</v>
      </c>
      <c r="AA105" s="365">
        <v>0</v>
      </c>
      <c r="AB105" s="365">
        <v>0</v>
      </c>
      <c r="AC105" s="365">
        <v>0</v>
      </c>
      <c r="AD105" s="365">
        <v>0</v>
      </c>
      <c r="AE105" s="365">
        <v>0</v>
      </c>
      <c r="AF105" s="365">
        <v>0</v>
      </c>
      <c r="AG105" s="365">
        <v>0</v>
      </c>
      <c r="AH105" s="365">
        <v>0</v>
      </c>
      <c r="AI105" s="365">
        <v>0</v>
      </c>
      <c r="AJ105" s="365">
        <v>0</v>
      </c>
      <c r="AK105" s="365">
        <v>0</v>
      </c>
      <c r="AL105" s="365">
        <v>0</v>
      </c>
      <c r="AM105" s="365">
        <v>0</v>
      </c>
      <c r="AN105" s="365">
        <v>0</v>
      </c>
      <c r="AO105" s="365">
        <v>0</v>
      </c>
      <c r="AP105" s="365">
        <v>0</v>
      </c>
      <c r="AQ105" s="365">
        <v>0</v>
      </c>
      <c r="AR105" s="365">
        <v>0</v>
      </c>
      <c r="AS105" s="365">
        <v>0</v>
      </c>
      <c r="AT105" s="365">
        <v>0</v>
      </c>
      <c r="AU105" s="365">
        <v>0</v>
      </c>
      <c r="AV105" s="365">
        <v>0</v>
      </c>
      <c r="AW105" s="365">
        <v>0</v>
      </c>
      <c r="AX105" s="365">
        <v>0</v>
      </c>
      <c r="AY105" s="365">
        <v>0</v>
      </c>
      <c r="AZ105" s="365">
        <v>0</v>
      </c>
      <c r="BA105" s="365">
        <v>0</v>
      </c>
      <c r="BB105" s="365">
        <v>0</v>
      </c>
      <c r="BC105" s="365">
        <v>0</v>
      </c>
      <c r="BD105" s="365">
        <v>0</v>
      </c>
      <c r="BE105" s="365">
        <v>0</v>
      </c>
      <c r="BF105" s="365">
        <v>0</v>
      </c>
      <c r="BG105" s="365">
        <v>0</v>
      </c>
      <c r="BI105" s="343" t="s">
        <v>1243</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5">
        <v>0</v>
      </c>
      <c r="I106" s="365">
        <v>0</v>
      </c>
      <c r="J106" s="365">
        <v>0</v>
      </c>
      <c r="K106" s="365">
        <v>0</v>
      </c>
      <c r="L106" s="365">
        <v>0</v>
      </c>
      <c r="M106" s="365">
        <v>0</v>
      </c>
      <c r="N106" s="365">
        <v>0</v>
      </c>
      <c r="O106" s="365">
        <v>0</v>
      </c>
      <c r="P106" s="365">
        <v>0</v>
      </c>
      <c r="Q106" s="365">
        <v>0</v>
      </c>
      <c r="R106" s="365">
        <v>0</v>
      </c>
      <c r="S106" s="365">
        <v>0</v>
      </c>
      <c r="T106" s="365">
        <v>0</v>
      </c>
      <c r="U106" s="365">
        <v>0</v>
      </c>
      <c r="V106" s="365">
        <v>0</v>
      </c>
      <c r="W106" s="365">
        <v>0</v>
      </c>
      <c r="X106" s="365">
        <v>0</v>
      </c>
      <c r="Y106" s="365">
        <v>0</v>
      </c>
      <c r="Z106" s="365">
        <v>0</v>
      </c>
      <c r="AA106" s="365">
        <v>0</v>
      </c>
      <c r="AB106" s="365">
        <v>0</v>
      </c>
      <c r="AC106" s="365">
        <v>0</v>
      </c>
      <c r="AD106" s="365">
        <v>0</v>
      </c>
      <c r="AE106" s="365">
        <v>0</v>
      </c>
      <c r="AF106" s="365">
        <v>0</v>
      </c>
      <c r="AG106" s="365">
        <v>0</v>
      </c>
      <c r="AH106" s="365">
        <v>0</v>
      </c>
      <c r="AI106" s="365">
        <v>0</v>
      </c>
      <c r="AJ106" s="365">
        <v>0</v>
      </c>
      <c r="AK106" s="365">
        <v>0</v>
      </c>
      <c r="AL106" s="365">
        <v>0</v>
      </c>
      <c r="AM106" s="365">
        <v>0</v>
      </c>
      <c r="AN106" s="365">
        <v>0</v>
      </c>
      <c r="AO106" s="365">
        <v>0</v>
      </c>
      <c r="AP106" s="365">
        <v>0</v>
      </c>
      <c r="AQ106" s="365">
        <v>0</v>
      </c>
      <c r="AR106" s="365">
        <v>0</v>
      </c>
      <c r="AS106" s="365">
        <v>0</v>
      </c>
      <c r="AT106" s="365">
        <v>0</v>
      </c>
      <c r="AU106" s="365">
        <v>0</v>
      </c>
      <c r="AV106" s="365">
        <v>0</v>
      </c>
      <c r="AW106" s="365">
        <v>0</v>
      </c>
      <c r="AX106" s="365">
        <v>0</v>
      </c>
      <c r="AY106" s="365">
        <v>0</v>
      </c>
      <c r="AZ106" s="365">
        <v>0</v>
      </c>
      <c r="BA106" s="365">
        <v>0</v>
      </c>
      <c r="BB106" s="365">
        <v>0</v>
      </c>
      <c r="BC106" s="365">
        <v>0</v>
      </c>
      <c r="BD106" s="365">
        <v>0</v>
      </c>
      <c r="BE106" s="365">
        <v>0</v>
      </c>
      <c r="BF106" s="365">
        <v>0</v>
      </c>
      <c r="BG106" s="365">
        <v>0</v>
      </c>
      <c r="BI106" s="343" t="s">
        <v>1243</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5">
        <v>0</v>
      </c>
      <c r="I107" s="365">
        <v>0</v>
      </c>
      <c r="J107" s="365">
        <v>0</v>
      </c>
      <c r="K107" s="365">
        <v>0</v>
      </c>
      <c r="L107" s="365">
        <v>0</v>
      </c>
      <c r="M107" s="365">
        <v>0</v>
      </c>
      <c r="N107" s="365">
        <v>0</v>
      </c>
      <c r="O107" s="365">
        <v>0</v>
      </c>
      <c r="P107" s="365">
        <v>0</v>
      </c>
      <c r="Q107" s="365">
        <v>0</v>
      </c>
      <c r="R107" s="365">
        <v>0</v>
      </c>
      <c r="S107" s="365">
        <v>0</v>
      </c>
      <c r="T107" s="365">
        <v>0</v>
      </c>
      <c r="U107" s="365">
        <v>0</v>
      </c>
      <c r="V107" s="365">
        <v>0</v>
      </c>
      <c r="W107" s="365">
        <v>0</v>
      </c>
      <c r="X107" s="365">
        <v>0</v>
      </c>
      <c r="Y107" s="365">
        <v>0</v>
      </c>
      <c r="Z107" s="365">
        <v>0</v>
      </c>
      <c r="AA107" s="365">
        <v>0</v>
      </c>
      <c r="AB107" s="365">
        <v>0</v>
      </c>
      <c r="AC107" s="365">
        <v>0</v>
      </c>
      <c r="AD107" s="365">
        <v>0</v>
      </c>
      <c r="AE107" s="365">
        <v>0</v>
      </c>
      <c r="AF107" s="365">
        <v>0</v>
      </c>
      <c r="AG107" s="365">
        <v>0</v>
      </c>
      <c r="AH107" s="365">
        <v>0</v>
      </c>
      <c r="AI107" s="365">
        <v>0</v>
      </c>
      <c r="AJ107" s="365">
        <v>0</v>
      </c>
      <c r="AK107" s="365">
        <v>0</v>
      </c>
      <c r="AL107" s="365">
        <v>0</v>
      </c>
      <c r="AM107" s="365">
        <v>0</v>
      </c>
      <c r="AN107" s="365">
        <v>0</v>
      </c>
      <c r="AO107" s="365">
        <v>0</v>
      </c>
      <c r="AP107" s="365">
        <v>0</v>
      </c>
      <c r="AQ107" s="365">
        <v>0</v>
      </c>
      <c r="AR107" s="365">
        <v>0</v>
      </c>
      <c r="AS107" s="365">
        <v>0</v>
      </c>
      <c r="AT107" s="365">
        <v>0</v>
      </c>
      <c r="AU107" s="365">
        <v>0</v>
      </c>
      <c r="AV107" s="365">
        <v>0</v>
      </c>
      <c r="AW107" s="365">
        <v>0</v>
      </c>
      <c r="AX107" s="365">
        <v>0</v>
      </c>
      <c r="AY107" s="365">
        <v>0</v>
      </c>
      <c r="AZ107" s="365">
        <v>0</v>
      </c>
      <c r="BA107" s="365">
        <v>0</v>
      </c>
      <c r="BB107" s="365">
        <v>0</v>
      </c>
      <c r="BC107" s="365">
        <v>0</v>
      </c>
      <c r="BD107" s="365">
        <v>0</v>
      </c>
      <c r="BE107" s="365">
        <v>0</v>
      </c>
      <c r="BF107" s="365">
        <v>0</v>
      </c>
      <c r="BG107" s="365">
        <v>0</v>
      </c>
      <c r="BI107" s="343" t="s">
        <v>1243</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5">
        <v>0</v>
      </c>
      <c r="I108" s="365">
        <v>0</v>
      </c>
      <c r="J108" s="365">
        <v>0</v>
      </c>
      <c r="K108" s="365">
        <v>0</v>
      </c>
      <c r="L108" s="365">
        <v>0</v>
      </c>
      <c r="M108" s="365">
        <v>0</v>
      </c>
      <c r="N108" s="365">
        <v>0</v>
      </c>
      <c r="O108" s="365">
        <v>0</v>
      </c>
      <c r="P108" s="365">
        <v>0</v>
      </c>
      <c r="Q108" s="365">
        <v>0</v>
      </c>
      <c r="R108" s="365">
        <v>0</v>
      </c>
      <c r="S108" s="365">
        <v>0</v>
      </c>
      <c r="T108" s="365">
        <v>0</v>
      </c>
      <c r="U108" s="365">
        <v>0</v>
      </c>
      <c r="V108" s="365">
        <v>0</v>
      </c>
      <c r="W108" s="365">
        <v>0</v>
      </c>
      <c r="X108" s="365">
        <v>0</v>
      </c>
      <c r="Y108" s="365">
        <v>0</v>
      </c>
      <c r="Z108" s="365">
        <v>0</v>
      </c>
      <c r="AA108" s="365">
        <v>0</v>
      </c>
      <c r="AB108" s="365">
        <v>0</v>
      </c>
      <c r="AC108" s="365">
        <v>0</v>
      </c>
      <c r="AD108" s="365">
        <v>0</v>
      </c>
      <c r="AE108" s="365">
        <v>0</v>
      </c>
      <c r="AF108" s="365">
        <v>0</v>
      </c>
      <c r="AG108" s="365">
        <v>0</v>
      </c>
      <c r="AH108" s="365">
        <v>0</v>
      </c>
      <c r="AI108" s="365">
        <v>0</v>
      </c>
      <c r="AJ108" s="365">
        <v>0</v>
      </c>
      <c r="AK108" s="365">
        <v>0</v>
      </c>
      <c r="AL108" s="365">
        <v>0</v>
      </c>
      <c r="AM108" s="365">
        <v>0</v>
      </c>
      <c r="AN108" s="365">
        <v>0</v>
      </c>
      <c r="AO108" s="365">
        <v>0</v>
      </c>
      <c r="AP108" s="365">
        <v>0</v>
      </c>
      <c r="AQ108" s="365">
        <v>0</v>
      </c>
      <c r="AR108" s="365">
        <v>0</v>
      </c>
      <c r="AS108" s="365">
        <v>0</v>
      </c>
      <c r="AT108" s="365">
        <v>0</v>
      </c>
      <c r="AU108" s="365">
        <v>0</v>
      </c>
      <c r="AV108" s="365">
        <v>0</v>
      </c>
      <c r="AW108" s="365">
        <v>0</v>
      </c>
      <c r="AX108" s="365">
        <v>0</v>
      </c>
      <c r="AY108" s="365">
        <v>0</v>
      </c>
      <c r="AZ108" s="365">
        <v>0</v>
      </c>
      <c r="BA108" s="365">
        <v>0</v>
      </c>
      <c r="BB108" s="365">
        <v>0</v>
      </c>
      <c r="BC108" s="365">
        <v>0</v>
      </c>
      <c r="BD108" s="365">
        <v>0</v>
      </c>
      <c r="BE108" s="365">
        <v>0</v>
      </c>
      <c r="BF108" s="365">
        <v>0</v>
      </c>
      <c r="BG108" s="365">
        <v>0</v>
      </c>
      <c r="BI108" s="343" t="s">
        <v>1243</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5">
        <v>0</v>
      </c>
      <c r="I109" s="365">
        <v>0</v>
      </c>
      <c r="J109" s="365">
        <v>0</v>
      </c>
      <c r="K109" s="365">
        <v>0</v>
      </c>
      <c r="L109" s="365">
        <v>0</v>
      </c>
      <c r="M109" s="365">
        <v>0</v>
      </c>
      <c r="N109" s="365">
        <v>0</v>
      </c>
      <c r="O109" s="365">
        <v>0</v>
      </c>
      <c r="P109" s="365">
        <v>0</v>
      </c>
      <c r="Q109" s="365">
        <v>0</v>
      </c>
      <c r="R109" s="365">
        <v>0</v>
      </c>
      <c r="S109" s="365">
        <v>0</v>
      </c>
      <c r="T109" s="365">
        <v>0</v>
      </c>
      <c r="U109" s="365">
        <v>0</v>
      </c>
      <c r="V109" s="365">
        <v>0</v>
      </c>
      <c r="W109" s="365">
        <v>0</v>
      </c>
      <c r="X109" s="365">
        <v>0</v>
      </c>
      <c r="Y109" s="365">
        <v>0</v>
      </c>
      <c r="Z109" s="365">
        <v>0</v>
      </c>
      <c r="AA109" s="365">
        <v>0</v>
      </c>
      <c r="AB109" s="365">
        <v>0</v>
      </c>
      <c r="AC109" s="365">
        <v>0</v>
      </c>
      <c r="AD109" s="365">
        <v>0</v>
      </c>
      <c r="AE109" s="365">
        <v>0</v>
      </c>
      <c r="AF109" s="365">
        <v>0</v>
      </c>
      <c r="AG109" s="365">
        <v>0</v>
      </c>
      <c r="AH109" s="365">
        <v>0</v>
      </c>
      <c r="AI109" s="365">
        <v>0</v>
      </c>
      <c r="AJ109" s="365">
        <v>0</v>
      </c>
      <c r="AK109" s="365">
        <v>0</v>
      </c>
      <c r="AL109" s="365">
        <v>0</v>
      </c>
      <c r="AM109" s="365">
        <v>0</v>
      </c>
      <c r="AN109" s="365">
        <v>0</v>
      </c>
      <c r="AO109" s="365">
        <v>0</v>
      </c>
      <c r="AP109" s="365">
        <v>0</v>
      </c>
      <c r="AQ109" s="365">
        <v>0</v>
      </c>
      <c r="AR109" s="365">
        <v>0</v>
      </c>
      <c r="AS109" s="365">
        <v>0</v>
      </c>
      <c r="AT109" s="365">
        <v>0</v>
      </c>
      <c r="AU109" s="365">
        <v>0</v>
      </c>
      <c r="AV109" s="365">
        <v>0</v>
      </c>
      <c r="AW109" s="365">
        <v>0</v>
      </c>
      <c r="AX109" s="365">
        <v>0</v>
      </c>
      <c r="AY109" s="365">
        <v>0</v>
      </c>
      <c r="AZ109" s="365">
        <v>0</v>
      </c>
      <c r="BA109" s="365">
        <v>0</v>
      </c>
      <c r="BB109" s="365">
        <v>0</v>
      </c>
      <c r="BC109" s="365">
        <v>0</v>
      </c>
      <c r="BD109" s="365">
        <v>0</v>
      </c>
      <c r="BE109" s="365">
        <v>0</v>
      </c>
      <c r="BF109" s="365">
        <v>0</v>
      </c>
      <c r="BG109" s="365">
        <v>0</v>
      </c>
      <c r="BI109" s="343" t="s">
        <v>1243</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5">
        <v>0</v>
      </c>
      <c r="I110" s="365">
        <v>0</v>
      </c>
      <c r="J110" s="365">
        <v>0</v>
      </c>
      <c r="K110" s="365">
        <v>0</v>
      </c>
      <c r="L110" s="365">
        <v>0</v>
      </c>
      <c r="M110" s="365">
        <v>0</v>
      </c>
      <c r="N110" s="365">
        <v>0</v>
      </c>
      <c r="O110" s="365">
        <v>0</v>
      </c>
      <c r="P110" s="365">
        <v>0</v>
      </c>
      <c r="Q110" s="365">
        <v>0</v>
      </c>
      <c r="R110" s="365">
        <v>0</v>
      </c>
      <c r="S110" s="365">
        <v>0</v>
      </c>
      <c r="T110" s="365">
        <v>0</v>
      </c>
      <c r="U110" s="365">
        <v>0</v>
      </c>
      <c r="V110" s="365">
        <v>0</v>
      </c>
      <c r="W110" s="365">
        <v>0</v>
      </c>
      <c r="X110" s="365">
        <v>0</v>
      </c>
      <c r="Y110" s="365">
        <v>0</v>
      </c>
      <c r="Z110" s="365">
        <v>0</v>
      </c>
      <c r="AA110" s="365">
        <v>0</v>
      </c>
      <c r="AB110" s="365">
        <v>0</v>
      </c>
      <c r="AC110" s="365">
        <v>0</v>
      </c>
      <c r="AD110" s="365">
        <v>0</v>
      </c>
      <c r="AE110" s="365">
        <v>0</v>
      </c>
      <c r="AF110" s="365">
        <v>0</v>
      </c>
      <c r="AG110" s="365">
        <v>0</v>
      </c>
      <c r="AH110" s="365">
        <v>0</v>
      </c>
      <c r="AI110" s="365">
        <v>0</v>
      </c>
      <c r="AJ110" s="365">
        <v>0</v>
      </c>
      <c r="AK110" s="365">
        <v>0</v>
      </c>
      <c r="AL110" s="365">
        <v>0</v>
      </c>
      <c r="AM110" s="365">
        <v>0</v>
      </c>
      <c r="AN110" s="365">
        <v>0</v>
      </c>
      <c r="AO110" s="365">
        <v>0</v>
      </c>
      <c r="AP110" s="365">
        <v>0</v>
      </c>
      <c r="AQ110" s="365">
        <v>0</v>
      </c>
      <c r="AR110" s="365">
        <v>0</v>
      </c>
      <c r="AS110" s="365">
        <v>0</v>
      </c>
      <c r="AT110" s="365">
        <v>0</v>
      </c>
      <c r="AU110" s="365">
        <v>0</v>
      </c>
      <c r="AV110" s="365">
        <v>0</v>
      </c>
      <c r="AW110" s="365">
        <v>0</v>
      </c>
      <c r="AX110" s="365">
        <v>0</v>
      </c>
      <c r="AY110" s="365">
        <v>0</v>
      </c>
      <c r="AZ110" s="365">
        <v>0</v>
      </c>
      <c r="BA110" s="365">
        <v>0</v>
      </c>
      <c r="BB110" s="365">
        <v>0</v>
      </c>
      <c r="BC110" s="365">
        <v>0</v>
      </c>
      <c r="BD110" s="365">
        <v>0</v>
      </c>
      <c r="BE110" s="365">
        <v>0</v>
      </c>
      <c r="BF110" s="365">
        <v>0</v>
      </c>
      <c r="BG110" s="365">
        <v>0</v>
      </c>
      <c r="BI110" s="343" t="s">
        <v>1243</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5">
        <v>0</v>
      </c>
      <c r="I111" s="365">
        <v>0</v>
      </c>
      <c r="J111" s="365">
        <v>0</v>
      </c>
      <c r="K111" s="365">
        <v>0</v>
      </c>
      <c r="L111" s="365">
        <v>0</v>
      </c>
      <c r="M111" s="365">
        <v>0</v>
      </c>
      <c r="N111" s="365">
        <v>0</v>
      </c>
      <c r="O111" s="365">
        <v>0</v>
      </c>
      <c r="P111" s="365">
        <v>0</v>
      </c>
      <c r="Q111" s="365">
        <v>0</v>
      </c>
      <c r="R111" s="365">
        <v>0</v>
      </c>
      <c r="S111" s="365">
        <v>0</v>
      </c>
      <c r="T111" s="365">
        <v>0</v>
      </c>
      <c r="U111" s="365">
        <v>0</v>
      </c>
      <c r="V111" s="365">
        <v>0</v>
      </c>
      <c r="W111" s="365">
        <v>0</v>
      </c>
      <c r="X111" s="365">
        <v>0</v>
      </c>
      <c r="Y111" s="365">
        <v>0</v>
      </c>
      <c r="Z111" s="365">
        <v>0</v>
      </c>
      <c r="AA111" s="365">
        <v>0</v>
      </c>
      <c r="AB111" s="365">
        <v>0</v>
      </c>
      <c r="AC111" s="365">
        <v>0</v>
      </c>
      <c r="AD111" s="365">
        <v>0</v>
      </c>
      <c r="AE111" s="365">
        <v>0</v>
      </c>
      <c r="AF111" s="365">
        <v>0</v>
      </c>
      <c r="AG111" s="365">
        <v>0</v>
      </c>
      <c r="AH111" s="365">
        <v>0</v>
      </c>
      <c r="AI111" s="365">
        <v>0</v>
      </c>
      <c r="AJ111" s="365">
        <v>0</v>
      </c>
      <c r="AK111" s="365">
        <v>0</v>
      </c>
      <c r="AL111" s="365">
        <v>0</v>
      </c>
      <c r="AM111" s="365">
        <v>0</v>
      </c>
      <c r="AN111" s="365">
        <v>0</v>
      </c>
      <c r="AO111" s="365">
        <v>0</v>
      </c>
      <c r="AP111" s="365">
        <v>0</v>
      </c>
      <c r="AQ111" s="365">
        <v>0</v>
      </c>
      <c r="AR111" s="365">
        <v>0</v>
      </c>
      <c r="AS111" s="365">
        <v>0</v>
      </c>
      <c r="AT111" s="365">
        <v>0</v>
      </c>
      <c r="AU111" s="365">
        <v>0</v>
      </c>
      <c r="AV111" s="365">
        <v>0</v>
      </c>
      <c r="AW111" s="365">
        <v>0</v>
      </c>
      <c r="AX111" s="365">
        <v>0</v>
      </c>
      <c r="AY111" s="365">
        <v>0</v>
      </c>
      <c r="AZ111" s="365">
        <v>0</v>
      </c>
      <c r="BA111" s="365">
        <v>0</v>
      </c>
      <c r="BB111" s="365">
        <v>0</v>
      </c>
      <c r="BC111" s="365">
        <v>0</v>
      </c>
      <c r="BD111" s="365">
        <v>0</v>
      </c>
      <c r="BE111" s="365">
        <v>0</v>
      </c>
      <c r="BF111" s="365">
        <v>0</v>
      </c>
      <c r="BG111" s="365">
        <v>0</v>
      </c>
      <c r="BI111" s="343" t="s">
        <v>1243</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5">
        <v>0</v>
      </c>
      <c r="I112" s="365">
        <v>0</v>
      </c>
      <c r="J112" s="365">
        <v>0</v>
      </c>
      <c r="K112" s="365">
        <v>0</v>
      </c>
      <c r="L112" s="365">
        <v>0</v>
      </c>
      <c r="M112" s="365">
        <v>0</v>
      </c>
      <c r="N112" s="365">
        <v>0</v>
      </c>
      <c r="O112" s="365">
        <v>0</v>
      </c>
      <c r="P112" s="365">
        <v>0</v>
      </c>
      <c r="Q112" s="365">
        <v>0</v>
      </c>
      <c r="R112" s="365">
        <v>0</v>
      </c>
      <c r="S112" s="365">
        <v>0</v>
      </c>
      <c r="T112" s="365">
        <v>0</v>
      </c>
      <c r="U112" s="365">
        <v>0</v>
      </c>
      <c r="V112" s="365">
        <v>0</v>
      </c>
      <c r="W112" s="365">
        <v>0</v>
      </c>
      <c r="X112" s="365">
        <v>0</v>
      </c>
      <c r="Y112" s="365">
        <v>0</v>
      </c>
      <c r="Z112" s="365">
        <v>0</v>
      </c>
      <c r="AA112" s="365">
        <v>0</v>
      </c>
      <c r="AB112" s="365">
        <v>0</v>
      </c>
      <c r="AC112" s="365">
        <v>0</v>
      </c>
      <c r="AD112" s="365">
        <v>0</v>
      </c>
      <c r="AE112" s="365">
        <v>0</v>
      </c>
      <c r="AF112" s="365">
        <v>0</v>
      </c>
      <c r="AG112" s="365">
        <v>0</v>
      </c>
      <c r="AH112" s="365">
        <v>0</v>
      </c>
      <c r="AI112" s="365">
        <v>0</v>
      </c>
      <c r="AJ112" s="365">
        <v>0</v>
      </c>
      <c r="AK112" s="365">
        <v>0</v>
      </c>
      <c r="AL112" s="365">
        <v>0</v>
      </c>
      <c r="AM112" s="365">
        <v>0</v>
      </c>
      <c r="AN112" s="365">
        <v>0</v>
      </c>
      <c r="AO112" s="365">
        <v>0</v>
      </c>
      <c r="AP112" s="365">
        <v>0</v>
      </c>
      <c r="AQ112" s="365">
        <v>0</v>
      </c>
      <c r="AR112" s="365">
        <v>0</v>
      </c>
      <c r="AS112" s="365">
        <v>0</v>
      </c>
      <c r="AT112" s="365">
        <v>0</v>
      </c>
      <c r="AU112" s="365">
        <v>0</v>
      </c>
      <c r="AV112" s="365">
        <v>0</v>
      </c>
      <c r="AW112" s="365">
        <v>0</v>
      </c>
      <c r="AX112" s="365">
        <v>0</v>
      </c>
      <c r="AY112" s="365">
        <v>0</v>
      </c>
      <c r="AZ112" s="365">
        <v>0</v>
      </c>
      <c r="BA112" s="365">
        <v>0</v>
      </c>
      <c r="BB112" s="365">
        <v>0</v>
      </c>
      <c r="BC112" s="365">
        <v>0</v>
      </c>
      <c r="BD112" s="365">
        <v>0</v>
      </c>
      <c r="BE112" s="365">
        <v>0</v>
      </c>
      <c r="BF112" s="365">
        <v>0</v>
      </c>
      <c r="BG112" s="365">
        <v>0</v>
      </c>
      <c r="BI112" s="343" t="s">
        <v>1243</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5">
        <v>0</v>
      </c>
      <c r="I113" s="365">
        <v>0</v>
      </c>
      <c r="J113" s="365">
        <v>0</v>
      </c>
      <c r="K113" s="365">
        <v>0</v>
      </c>
      <c r="L113" s="365">
        <v>0</v>
      </c>
      <c r="M113" s="365">
        <v>0</v>
      </c>
      <c r="N113" s="365">
        <v>0</v>
      </c>
      <c r="O113" s="365">
        <v>0</v>
      </c>
      <c r="P113" s="365">
        <v>0</v>
      </c>
      <c r="Q113" s="365">
        <v>0</v>
      </c>
      <c r="R113" s="365">
        <v>0</v>
      </c>
      <c r="S113" s="365">
        <v>0</v>
      </c>
      <c r="T113" s="365">
        <v>0</v>
      </c>
      <c r="U113" s="365">
        <v>0</v>
      </c>
      <c r="V113" s="365">
        <v>0</v>
      </c>
      <c r="W113" s="365">
        <v>0</v>
      </c>
      <c r="X113" s="365">
        <v>0</v>
      </c>
      <c r="Y113" s="365">
        <v>0</v>
      </c>
      <c r="Z113" s="365">
        <v>0</v>
      </c>
      <c r="AA113" s="365">
        <v>0</v>
      </c>
      <c r="AB113" s="365">
        <v>0</v>
      </c>
      <c r="AC113" s="365">
        <v>0</v>
      </c>
      <c r="AD113" s="365">
        <v>0</v>
      </c>
      <c r="AE113" s="365">
        <v>0</v>
      </c>
      <c r="AF113" s="365">
        <v>0</v>
      </c>
      <c r="AG113" s="365">
        <v>0</v>
      </c>
      <c r="AH113" s="365">
        <v>0</v>
      </c>
      <c r="AI113" s="365">
        <v>0</v>
      </c>
      <c r="AJ113" s="365">
        <v>0</v>
      </c>
      <c r="AK113" s="365">
        <v>0</v>
      </c>
      <c r="AL113" s="365">
        <v>0</v>
      </c>
      <c r="AM113" s="365">
        <v>0</v>
      </c>
      <c r="AN113" s="365">
        <v>0</v>
      </c>
      <c r="AO113" s="365">
        <v>0</v>
      </c>
      <c r="AP113" s="365">
        <v>0</v>
      </c>
      <c r="AQ113" s="365">
        <v>0</v>
      </c>
      <c r="AR113" s="365">
        <v>0</v>
      </c>
      <c r="AS113" s="365">
        <v>0</v>
      </c>
      <c r="AT113" s="365">
        <v>0</v>
      </c>
      <c r="AU113" s="365">
        <v>0</v>
      </c>
      <c r="AV113" s="365">
        <v>0</v>
      </c>
      <c r="AW113" s="365">
        <v>0</v>
      </c>
      <c r="AX113" s="365">
        <v>0</v>
      </c>
      <c r="AY113" s="365">
        <v>0</v>
      </c>
      <c r="AZ113" s="365">
        <v>0</v>
      </c>
      <c r="BA113" s="365">
        <v>0</v>
      </c>
      <c r="BB113" s="365">
        <v>0</v>
      </c>
      <c r="BC113" s="365">
        <v>0</v>
      </c>
      <c r="BD113" s="365">
        <v>0</v>
      </c>
      <c r="BE113" s="365">
        <v>0</v>
      </c>
      <c r="BF113" s="365">
        <v>0</v>
      </c>
      <c r="BG113" s="365">
        <v>0</v>
      </c>
      <c r="BI113" s="343" t="s">
        <v>1243</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5">
        <v>0</v>
      </c>
      <c r="I114" s="365">
        <v>0</v>
      </c>
      <c r="J114" s="365">
        <v>0</v>
      </c>
      <c r="K114" s="365">
        <v>0</v>
      </c>
      <c r="L114" s="365">
        <v>0</v>
      </c>
      <c r="M114" s="365">
        <v>0</v>
      </c>
      <c r="N114" s="365">
        <v>0</v>
      </c>
      <c r="O114" s="365">
        <v>0</v>
      </c>
      <c r="P114" s="365">
        <v>0</v>
      </c>
      <c r="Q114" s="365">
        <v>0</v>
      </c>
      <c r="R114" s="365">
        <v>0</v>
      </c>
      <c r="S114" s="365">
        <v>0</v>
      </c>
      <c r="T114" s="365">
        <v>0</v>
      </c>
      <c r="U114" s="365">
        <v>0</v>
      </c>
      <c r="V114" s="365">
        <v>0</v>
      </c>
      <c r="W114" s="365">
        <v>0</v>
      </c>
      <c r="X114" s="365">
        <v>0</v>
      </c>
      <c r="Y114" s="365">
        <v>0</v>
      </c>
      <c r="Z114" s="365">
        <v>0</v>
      </c>
      <c r="AA114" s="365">
        <v>0</v>
      </c>
      <c r="AB114" s="365">
        <v>0</v>
      </c>
      <c r="AC114" s="365">
        <v>0</v>
      </c>
      <c r="AD114" s="365">
        <v>0</v>
      </c>
      <c r="AE114" s="365">
        <v>0</v>
      </c>
      <c r="AF114" s="365">
        <v>0</v>
      </c>
      <c r="AG114" s="365">
        <v>0</v>
      </c>
      <c r="AH114" s="365">
        <v>0</v>
      </c>
      <c r="AI114" s="365">
        <v>0</v>
      </c>
      <c r="AJ114" s="365">
        <v>0</v>
      </c>
      <c r="AK114" s="365">
        <v>0</v>
      </c>
      <c r="AL114" s="365">
        <v>0</v>
      </c>
      <c r="AM114" s="365">
        <v>0</v>
      </c>
      <c r="AN114" s="365">
        <v>0</v>
      </c>
      <c r="AO114" s="365">
        <v>0</v>
      </c>
      <c r="AP114" s="365">
        <v>0</v>
      </c>
      <c r="AQ114" s="365">
        <v>0</v>
      </c>
      <c r="AR114" s="365">
        <v>0</v>
      </c>
      <c r="AS114" s="365">
        <v>0</v>
      </c>
      <c r="AT114" s="365">
        <v>0</v>
      </c>
      <c r="AU114" s="365">
        <v>0</v>
      </c>
      <c r="AV114" s="365">
        <v>0</v>
      </c>
      <c r="AW114" s="365">
        <v>0</v>
      </c>
      <c r="AX114" s="365">
        <v>0</v>
      </c>
      <c r="AY114" s="365">
        <v>0</v>
      </c>
      <c r="AZ114" s="365">
        <v>0</v>
      </c>
      <c r="BA114" s="365">
        <v>0</v>
      </c>
      <c r="BB114" s="365">
        <v>0</v>
      </c>
      <c r="BC114" s="365">
        <v>0</v>
      </c>
      <c r="BD114" s="365">
        <v>0</v>
      </c>
      <c r="BE114" s="365">
        <v>0</v>
      </c>
      <c r="BF114" s="365">
        <v>0</v>
      </c>
      <c r="BG114" s="365">
        <v>0</v>
      </c>
      <c r="BI114" s="343" t="s">
        <v>1243</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5">
        <v>0</v>
      </c>
      <c r="I115" s="365">
        <v>0</v>
      </c>
      <c r="J115" s="365">
        <v>0</v>
      </c>
      <c r="K115" s="365">
        <v>0</v>
      </c>
      <c r="L115" s="365">
        <v>0</v>
      </c>
      <c r="M115" s="365">
        <v>0</v>
      </c>
      <c r="N115" s="365">
        <v>0</v>
      </c>
      <c r="O115" s="365">
        <v>0</v>
      </c>
      <c r="P115" s="365">
        <v>0</v>
      </c>
      <c r="Q115" s="365">
        <v>0</v>
      </c>
      <c r="R115" s="365">
        <v>0</v>
      </c>
      <c r="S115" s="365">
        <v>0</v>
      </c>
      <c r="T115" s="365">
        <v>0</v>
      </c>
      <c r="U115" s="365">
        <v>0</v>
      </c>
      <c r="V115" s="365">
        <v>0</v>
      </c>
      <c r="W115" s="365">
        <v>0</v>
      </c>
      <c r="X115" s="365">
        <v>0</v>
      </c>
      <c r="Y115" s="365">
        <v>0</v>
      </c>
      <c r="Z115" s="365">
        <v>0</v>
      </c>
      <c r="AA115" s="365">
        <v>0</v>
      </c>
      <c r="AB115" s="365">
        <v>0</v>
      </c>
      <c r="AC115" s="365">
        <v>0</v>
      </c>
      <c r="AD115" s="365">
        <v>0</v>
      </c>
      <c r="AE115" s="365">
        <v>0</v>
      </c>
      <c r="AF115" s="365">
        <v>0</v>
      </c>
      <c r="AG115" s="365">
        <v>0</v>
      </c>
      <c r="AH115" s="365">
        <v>0</v>
      </c>
      <c r="AI115" s="365">
        <v>0</v>
      </c>
      <c r="AJ115" s="365">
        <v>0</v>
      </c>
      <c r="AK115" s="365">
        <v>0</v>
      </c>
      <c r="AL115" s="365">
        <v>0</v>
      </c>
      <c r="AM115" s="365">
        <v>0</v>
      </c>
      <c r="AN115" s="365">
        <v>0</v>
      </c>
      <c r="AO115" s="365">
        <v>0</v>
      </c>
      <c r="AP115" s="365">
        <v>0</v>
      </c>
      <c r="AQ115" s="365">
        <v>0</v>
      </c>
      <c r="AR115" s="365">
        <v>0</v>
      </c>
      <c r="AS115" s="365">
        <v>0</v>
      </c>
      <c r="AT115" s="365">
        <v>0</v>
      </c>
      <c r="AU115" s="365">
        <v>0</v>
      </c>
      <c r="AV115" s="365">
        <v>0</v>
      </c>
      <c r="AW115" s="365">
        <v>0</v>
      </c>
      <c r="AX115" s="365">
        <v>0</v>
      </c>
      <c r="AY115" s="365">
        <v>0</v>
      </c>
      <c r="AZ115" s="365">
        <v>0</v>
      </c>
      <c r="BA115" s="365">
        <v>0</v>
      </c>
      <c r="BB115" s="365">
        <v>0</v>
      </c>
      <c r="BC115" s="365">
        <v>0</v>
      </c>
      <c r="BD115" s="365">
        <v>0</v>
      </c>
      <c r="BE115" s="365">
        <v>0</v>
      </c>
      <c r="BF115" s="365">
        <v>0</v>
      </c>
      <c r="BG115" s="365">
        <v>0</v>
      </c>
      <c r="BI115" s="343" t="s">
        <v>1243</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5">
        <v>0</v>
      </c>
      <c r="I116" s="365">
        <v>0</v>
      </c>
      <c r="J116" s="365">
        <v>0</v>
      </c>
      <c r="K116" s="365">
        <v>0</v>
      </c>
      <c r="L116" s="365">
        <v>0</v>
      </c>
      <c r="M116" s="365">
        <v>0</v>
      </c>
      <c r="N116" s="365">
        <v>0</v>
      </c>
      <c r="O116" s="365">
        <v>0</v>
      </c>
      <c r="P116" s="365">
        <v>0</v>
      </c>
      <c r="Q116" s="365">
        <v>0</v>
      </c>
      <c r="R116" s="365">
        <v>0</v>
      </c>
      <c r="S116" s="365">
        <v>0</v>
      </c>
      <c r="T116" s="365">
        <v>0</v>
      </c>
      <c r="U116" s="365">
        <v>0</v>
      </c>
      <c r="V116" s="365">
        <v>0</v>
      </c>
      <c r="W116" s="365">
        <v>0</v>
      </c>
      <c r="X116" s="365">
        <v>0</v>
      </c>
      <c r="Y116" s="365">
        <v>0</v>
      </c>
      <c r="Z116" s="365">
        <v>0</v>
      </c>
      <c r="AA116" s="365">
        <v>0</v>
      </c>
      <c r="AB116" s="365">
        <v>0</v>
      </c>
      <c r="AC116" s="365">
        <v>0</v>
      </c>
      <c r="AD116" s="365">
        <v>0</v>
      </c>
      <c r="AE116" s="365">
        <v>0</v>
      </c>
      <c r="AF116" s="365">
        <v>0</v>
      </c>
      <c r="AG116" s="365">
        <v>0</v>
      </c>
      <c r="AH116" s="365">
        <v>0</v>
      </c>
      <c r="AI116" s="365">
        <v>0</v>
      </c>
      <c r="AJ116" s="365">
        <v>0</v>
      </c>
      <c r="AK116" s="365">
        <v>0</v>
      </c>
      <c r="AL116" s="365">
        <v>0</v>
      </c>
      <c r="AM116" s="365">
        <v>0</v>
      </c>
      <c r="AN116" s="365">
        <v>0</v>
      </c>
      <c r="AO116" s="365">
        <v>0</v>
      </c>
      <c r="AP116" s="365">
        <v>0</v>
      </c>
      <c r="AQ116" s="365">
        <v>0</v>
      </c>
      <c r="AR116" s="365">
        <v>0</v>
      </c>
      <c r="AS116" s="365">
        <v>0</v>
      </c>
      <c r="AT116" s="365">
        <v>0</v>
      </c>
      <c r="AU116" s="365">
        <v>0</v>
      </c>
      <c r="AV116" s="365">
        <v>0</v>
      </c>
      <c r="AW116" s="365">
        <v>0</v>
      </c>
      <c r="AX116" s="365">
        <v>0</v>
      </c>
      <c r="AY116" s="365">
        <v>0</v>
      </c>
      <c r="AZ116" s="365">
        <v>0</v>
      </c>
      <c r="BA116" s="365">
        <v>0</v>
      </c>
      <c r="BB116" s="365">
        <v>0</v>
      </c>
      <c r="BC116" s="365">
        <v>0</v>
      </c>
      <c r="BD116" s="365">
        <v>0</v>
      </c>
      <c r="BE116" s="365">
        <v>0</v>
      </c>
      <c r="BF116" s="365">
        <v>0</v>
      </c>
      <c r="BG116" s="365">
        <v>0</v>
      </c>
      <c r="BI116" s="343" t="s">
        <v>1243</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5">
        <v>0</v>
      </c>
      <c r="I117" s="365">
        <v>0</v>
      </c>
      <c r="J117" s="365">
        <v>0</v>
      </c>
      <c r="K117" s="365">
        <v>0</v>
      </c>
      <c r="L117" s="365">
        <v>0</v>
      </c>
      <c r="M117" s="365">
        <v>0</v>
      </c>
      <c r="N117" s="365">
        <v>0</v>
      </c>
      <c r="O117" s="365">
        <v>0</v>
      </c>
      <c r="P117" s="365">
        <v>0</v>
      </c>
      <c r="Q117" s="365">
        <v>0</v>
      </c>
      <c r="R117" s="365">
        <v>0</v>
      </c>
      <c r="S117" s="365">
        <v>0</v>
      </c>
      <c r="T117" s="365">
        <v>0</v>
      </c>
      <c r="U117" s="365">
        <v>0</v>
      </c>
      <c r="V117" s="365">
        <v>0</v>
      </c>
      <c r="W117" s="365">
        <v>0</v>
      </c>
      <c r="X117" s="365">
        <v>0</v>
      </c>
      <c r="Y117" s="365">
        <v>0</v>
      </c>
      <c r="Z117" s="365">
        <v>0</v>
      </c>
      <c r="AA117" s="365">
        <v>0</v>
      </c>
      <c r="AB117" s="365">
        <v>0</v>
      </c>
      <c r="AC117" s="365">
        <v>0</v>
      </c>
      <c r="AD117" s="365">
        <v>0</v>
      </c>
      <c r="AE117" s="365">
        <v>0</v>
      </c>
      <c r="AF117" s="365">
        <v>0</v>
      </c>
      <c r="AG117" s="365">
        <v>0</v>
      </c>
      <c r="AH117" s="365">
        <v>0</v>
      </c>
      <c r="AI117" s="365">
        <v>0</v>
      </c>
      <c r="AJ117" s="365">
        <v>0</v>
      </c>
      <c r="AK117" s="365">
        <v>0</v>
      </c>
      <c r="AL117" s="365">
        <v>0</v>
      </c>
      <c r="AM117" s="365">
        <v>0</v>
      </c>
      <c r="AN117" s="365">
        <v>0</v>
      </c>
      <c r="AO117" s="365">
        <v>0</v>
      </c>
      <c r="AP117" s="365">
        <v>0</v>
      </c>
      <c r="AQ117" s="365">
        <v>0</v>
      </c>
      <c r="AR117" s="365">
        <v>0</v>
      </c>
      <c r="AS117" s="365">
        <v>0</v>
      </c>
      <c r="AT117" s="365">
        <v>0</v>
      </c>
      <c r="AU117" s="365">
        <v>0</v>
      </c>
      <c r="AV117" s="365">
        <v>0</v>
      </c>
      <c r="AW117" s="365">
        <v>0</v>
      </c>
      <c r="AX117" s="365">
        <v>0</v>
      </c>
      <c r="AY117" s="365">
        <v>0</v>
      </c>
      <c r="AZ117" s="365">
        <v>0</v>
      </c>
      <c r="BA117" s="365">
        <v>0</v>
      </c>
      <c r="BB117" s="365">
        <v>0</v>
      </c>
      <c r="BC117" s="365">
        <v>0</v>
      </c>
      <c r="BD117" s="365">
        <v>0</v>
      </c>
      <c r="BE117" s="365">
        <v>0</v>
      </c>
      <c r="BF117" s="365">
        <v>0</v>
      </c>
      <c r="BG117" s="365">
        <v>0</v>
      </c>
      <c r="BI117" s="343" t="s">
        <v>1243</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5">
        <v>0</v>
      </c>
      <c r="I118" s="365">
        <v>0</v>
      </c>
      <c r="J118" s="365">
        <v>0</v>
      </c>
      <c r="K118" s="365">
        <v>0</v>
      </c>
      <c r="L118" s="365">
        <v>0</v>
      </c>
      <c r="M118" s="365">
        <v>0</v>
      </c>
      <c r="N118" s="365">
        <v>0</v>
      </c>
      <c r="O118" s="365">
        <v>0</v>
      </c>
      <c r="P118" s="365">
        <v>0</v>
      </c>
      <c r="Q118" s="365">
        <v>0</v>
      </c>
      <c r="R118" s="365">
        <v>0</v>
      </c>
      <c r="S118" s="365">
        <v>0</v>
      </c>
      <c r="T118" s="365">
        <v>0</v>
      </c>
      <c r="U118" s="365">
        <v>0</v>
      </c>
      <c r="V118" s="365">
        <v>0</v>
      </c>
      <c r="W118" s="365">
        <v>0</v>
      </c>
      <c r="X118" s="365">
        <v>0</v>
      </c>
      <c r="Y118" s="365">
        <v>0</v>
      </c>
      <c r="Z118" s="365">
        <v>0</v>
      </c>
      <c r="AA118" s="365">
        <v>0</v>
      </c>
      <c r="AB118" s="365">
        <v>0</v>
      </c>
      <c r="AC118" s="365">
        <v>0</v>
      </c>
      <c r="AD118" s="365">
        <v>0</v>
      </c>
      <c r="AE118" s="365">
        <v>0</v>
      </c>
      <c r="AF118" s="365">
        <v>0</v>
      </c>
      <c r="AG118" s="365">
        <v>0</v>
      </c>
      <c r="AH118" s="365">
        <v>0</v>
      </c>
      <c r="AI118" s="365">
        <v>0</v>
      </c>
      <c r="AJ118" s="365">
        <v>0</v>
      </c>
      <c r="AK118" s="365">
        <v>0</v>
      </c>
      <c r="AL118" s="365">
        <v>0</v>
      </c>
      <c r="AM118" s="365">
        <v>0</v>
      </c>
      <c r="AN118" s="365">
        <v>0</v>
      </c>
      <c r="AO118" s="365">
        <v>0</v>
      </c>
      <c r="AP118" s="365">
        <v>0</v>
      </c>
      <c r="AQ118" s="365">
        <v>0</v>
      </c>
      <c r="AR118" s="365">
        <v>0</v>
      </c>
      <c r="AS118" s="365">
        <v>0</v>
      </c>
      <c r="AT118" s="365">
        <v>0</v>
      </c>
      <c r="AU118" s="365">
        <v>0</v>
      </c>
      <c r="AV118" s="365">
        <v>0</v>
      </c>
      <c r="AW118" s="365">
        <v>0</v>
      </c>
      <c r="AX118" s="365">
        <v>0</v>
      </c>
      <c r="AY118" s="365">
        <v>0</v>
      </c>
      <c r="AZ118" s="365">
        <v>0</v>
      </c>
      <c r="BA118" s="365">
        <v>0</v>
      </c>
      <c r="BB118" s="365">
        <v>0</v>
      </c>
      <c r="BC118" s="365">
        <v>0</v>
      </c>
      <c r="BD118" s="365">
        <v>0</v>
      </c>
      <c r="BE118" s="365">
        <v>0</v>
      </c>
      <c r="BF118" s="365">
        <v>0</v>
      </c>
      <c r="BG118" s="365">
        <v>0</v>
      </c>
      <c r="BI118" s="343" t="s">
        <v>1243</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5">
        <v>0</v>
      </c>
      <c r="I119" s="365">
        <v>0</v>
      </c>
      <c r="J119" s="365">
        <v>0</v>
      </c>
      <c r="K119" s="365">
        <v>0</v>
      </c>
      <c r="L119" s="365">
        <v>0</v>
      </c>
      <c r="M119" s="365">
        <v>0</v>
      </c>
      <c r="N119" s="365">
        <v>0</v>
      </c>
      <c r="O119" s="365">
        <v>0</v>
      </c>
      <c r="P119" s="365">
        <v>0</v>
      </c>
      <c r="Q119" s="365">
        <v>0</v>
      </c>
      <c r="R119" s="365">
        <v>0</v>
      </c>
      <c r="S119" s="365">
        <v>0</v>
      </c>
      <c r="T119" s="365">
        <v>0</v>
      </c>
      <c r="U119" s="365">
        <v>0</v>
      </c>
      <c r="V119" s="365">
        <v>0</v>
      </c>
      <c r="W119" s="365">
        <v>0</v>
      </c>
      <c r="X119" s="365">
        <v>0</v>
      </c>
      <c r="Y119" s="365">
        <v>0</v>
      </c>
      <c r="Z119" s="365">
        <v>0</v>
      </c>
      <c r="AA119" s="365">
        <v>0</v>
      </c>
      <c r="AB119" s="365">
        <v>0</v>
      </c>
      <c r="AC119" s="365">
        <v>0</v>
      </c>
      <c r="AD119" s="365">
        <v>0</v>
      </c>
      <c r="AE119" s="365">
        <v>0</v>
      </c>
      <c r="AF119" s="365">
        <v>0</v>
      </c>
      <c r="AG119" s="365">
        <v>0</v>
      </c>
      <c r="AH119" s="365">
        <v>0</v>
      </c>
      <c r="AI119" s="365">
        <v>0</v>
      </c>
      <c r="AJ119" s="365">
        <v>0</v>
      </c>
      <c r="AK119" s="365">
        <v>0</v>
      </c>
      <c r="AL119" s="365">
        <v>0</v>
      </c>
      <c r="AM119" s="365">
        <v>0</v>
      </c>
      <c r="AN119" s="365">
        <v>0</v>
      </c>
      <c r="AO119" s="365">
        <v>0</v>
      </c>
      <c r="AP119" s="365">
        <v>0</v>
      </c>
      <c r="AQ119" s="365">
        <v>0</v>
      </c>
      <c r="AR119" s="365">
        <v>0</v>
      </c>
      <c r="AS119" s="365">
        <v>0</v>
      </c>
      <c r="AT119" s="365">
        <v>0</v>
      </c>
      <c r="AU119" s="365">
        <v>0</v>
      </c>
      <c r="AV119" s="365">
        <v>0</v>
      </c>
      <c r="AW119" s="365">
        <v>0</v>
      </c>
      <c r="AX119" s="365">
        <v>0</v>
      </c>
      <c r="AY119" s="365">
        <v>0</v>
      </c>
      <c r="AZ119" s="365">
        <v>0</v>
      </c>
      <c r="BA119" s="365">
        <v>0</v>
      </c>
      <c r="BB119" s="365">
        <v>0</v>
      </c>
      <c r="BC119" s="365">
        <v>0</v>
      </c>
      <c r="BD119" s="365">
        <v>0</v>
      </c>
      <c r="BE119" s="365">
        <v>0</v>
      </c>
      <c r="BF119" s="365">
        <v>0</v>
      </c>
      <c r="BG119" s="365">
        <v>0</v>
      </c>
      <c r="BI119" s="343" t="s">
        <v>1243</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5">
        <v>0</v>
      </c>
      <c r="I120" s="365">
        <v>0</v>
      </c>
      <c r="J120" s="365">
        <v>0</v>
      </c>
      <c r="K120" s="365">
        <v>0</v>
      </c>
      <c r="L120" s="365">
        <v>0</v>
      </c>
      <c r="M120" s="365">
        <v>0</v>
      </c>
      <c r="N120" s="365">
        <v>0</v>
      </c>
      <c r="O120" s="365">
        <v>0</v>
      </c>
      <c r="P120" s="365">
        <v>0</v>
      </c>
      <c r="Q120" s="365">
        <v>0</v>
      </c>
      <c r="R120" s="365">
        <v>0</v>
      </c>
      <c r="S120" s="365">
        <v>0</v>
      </c>
      <c r="T120" s="365">
        <v>0</v>
      </c>
      <c r="U120" s="365">
        <v>0</v>
      </c>
      <c r="V120" s="365">
        <v>0</v>
      </c>
      <c r="W120" s="365">
        <v>0</v>
      </c>
      <c r="X120" s="365">
        <v>0</v>
      </c>
      <c r="Y120" s="365">
        <v>0</v>
      </c>
      <c r="Z120" s="365">
        <v>0</v>
      </c>
      <c r="AA120" s="365">
        <v>0</v>
      </c>
      <c r="AB120" s="365">
        <v>0</v>
      </c>
      <c r="AC120" s="365">
        <v>0</v>
      </c>
      <c r="AD120" s="365">
        <v>0</v>
      </c>
      <c r="AE120" s="365">
        <v>0</v>
      </c>
      <c r="AF120" s="365">
        <v>0</v>
      </c>
      <c r="AG120" s="365">
        <v>0</v>
      </c>
      <c r="AH120" s="365">
        <v>0</v>
      </c>
      <c r="AI120" s="365">
        <v>0</v>
      </c>
      <c r="AJ120" s="365">
        <v>0</v>
      </c>
      <c r="AK120" s="365">
        <v>0</v>
      </c>
      <c r="AL120" s="365">
        <v>0</v>
      </c>
      <c r="AM120" s="365">
        <v>0</v>
      </c>
      <c r="AN120" s="365">
        <v>0</v>
      </c>
      <c r="AO120" s="365">
        <v>0</v>
      </c>
      <c r="AP120" s="365">
        <v>0</v>
      </c>
      <c r="AQ120" s="365">
        <v>0</v>
      </c>
      <c r="AR120" s="365">
        <v>0</v>
      </c>
      <c r="AS120" s="365">
        <v>0</v>
      </c>
      <c r="AT120" s="365">
        <v>0</v>
      </c>
      <c r="AU120" s="365">
        <v>0</v>
      </c>
      <c r="AV120" s="365">
        <v>0</v>
      </c>
      <c r="AW120" s="365">
        <v>0</v>
      </c>
      <c r="AX120" s="365">
        <v>0</v>
      </c>
      <c r="AY120" s="365">
        <v>0</v>
      </c>
      <c r="AZ120" s="365">
        <v>0</v>
      </c>
      <c r="BA120" s="365">
        <v>0</v>
      </c>
      <c r="BB120" s="365">
        <v>0</v>
      </c>
      <c r="BC120" s="365">
        <v>0</v>
      </c>
      <c r="BD120" s="365">
        <v>0</v>
      </c>
      <c r="BE120" s="365">
        <v>0</v>
      </c>
      <c r="BF120" s="365">
        <v>0</v>
      </c>
      <c r="BG120" s="365">
        <v>0</v>
      </c>
      <c r="BI120" s="343" t="s">
        <v>1243</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5">
        <v>0</v>
      </c>
      <c r="I121" s="365">
        <v>0</v>
      </c>
      <c r="J121" s="365">
        <v>0</v>
      </c>
      <c r="K121" s="365">
        <v>0</v>
      </c>
      <c r="L121" s="365">
        <v>0</v>
      </c>
      <c r="M121" s="365">
        <v>0</v>
      </c>
      <c r="N121" s="365">
        <v>0</v>
      </c>
      <c r="O121" s="365">
        <v>0</v>
      </c>
      <c r="P121" s="365">
        <v>0</v>
      </c>
      <c r="Q121" s="365">
        <v>0</v>
      </c>
      <c r="R121" s="365">
        <v>0</v>
      </c>
      <c r="S121" s="365">
        <v>0</v>
      </c>
      <c r="T121" s="365">
        <v>0</v>
      </c>
      <c r="U121" s="365">
        <v>0</v>
      </c>
      <c r="V121" s="365">
        <v>0</v>
      </c>
      <c r="W121" s="365">
        <v>0</v>
      </c>
      <c r="X121" s="365">
        <v>0</v>
      </c>
      <c r="Y121" s="365">
        <v>0</v>
      </c>
      <c r="Z121" s="365">
        <v>0</v>
      </c>
      <c r="AA121" s="365">
        <v>0</v>
      </c>
      <c r="AB121" s="365">
        <v>0</v>
      </c>
      <c r="AC121" s="365">
        <v>0</v>
      </c>
      <c r="AD121" s="365">
        <v>0</v>
      </c>
      <c r="AE121" s="365">
        <v>0</v>
      </c>
      <c r="AF121" s="365">
        <v>0</v>
      </c>
      <c r="AG121" s="365">
        <v>0</v>
      </c>
      <c r="AH121" s="365">
        <v>0</v>
      </c>
      <c r="AI121" s="365">
        <v>0</v>
      </c>
      <c r="AJ121" s="365">
        <v>0</v>
      </c>
      <c r="AK121" s="365">
        <v>0</v>
      </c>
      <c r="AL121" s="365">
        <v>0</v>
      </c>
      <c r="AM121" s="365">
        <v>0</v>
      </c>
      <c r="AN121" s="365">
        <v>0</v>
      </c>
      <c r="AO121" s="365">
        <v>0</v>
      </c>
      <c r="AP121" s="365">
        <v>0</v>
      </c>
      <c r="AQ121" s="365">
        <v>0</v>
      </c>
      <c r="AR121" s="365">
        <v>0</v>
      </c>
      <c r="AS121" s="365">
        <v>0</v>
      </c>
      <c r="AT121" s="365">
        <v>0</v>
      </c>
      <c r="AU121" s="365">
        <v>0</v>
      </c>
      <c r="AV121" s="365">
        <v>0</v>
      </c>
      <c r="AW121" s="365">
        <v>0</v>
      </c>
      <c r="AX121" s="365">
        <v>0</v>
      </c>
      <c r="AY121" s="365">
        <v>0</v>
      </c>
      <c r="AZ121" s="365">
        <v>0</v>
      </c>
      <c r="BA121" s="365">
        <v>0</v>
      </c>
      <c r="BB121" s="365">
        <v>0</v>
      </c>
      <c r="BC121" s="365">
        <v>0</v>
      </c>
      <c r="BD121" s="365">
        <v>0</v>
      </c>
      <c r="BE121" s="365">
        <v>0</v>
      </c>
      <c r="BF121" s="365">
        <v>0</v>
      </c>
      <c r="BG121" s="365">
        <v>0</v>
      </c>
      <c r="BI121" s="343" t="s">
        <v>1243</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5">
        <v>0</v>
      </c>
      <c r="I122" s="365">
        <v>0</v>
      </c>
      <c r="J122" s="365">
        <v>0</v>
      </c>
      <c r="K122" s="365">
        <v>0</v>
      </c>
      <c r="L122" s="365">
        <v>0</v>
      </c>
      <c r="M122" s="365">
        <v>0</v>
      </c>
      <c r="N122" s="365">
        <v>0</v>
      </c>
      <c r="O122" s="365">
        <v>0</v>
      </c>
      <c r="P122" s="365">
        <v>0</v>
      </c>
      <c r="Q122" s="365">
        <v>0</v>
      </c>
      <c r="R122" s="365">
        <v>0</v>
      </c>
      <c r="S122" s="365">
        <v>0</v>
      </c>
      <c r="T122" s="365">
        <v>0</v>
      </c>
      <c r="U122" s="365">
        <v>0</v>
      </c>
      <c r="V122" s="365">
        <v>0</v>
      </c>
      <c r="W122" s="365">
        <v>0</v>
      </c>
      <c r="X122" s="365">
        <v>0</v>
      </c>
      <c r="Y122" s="365">
        <v>0</v>
      </c>
      <c r="Z122" s="365">
        <v>0</v>
      </c>
      <c r="AA122" s="365">
        <v>0</v>
      </c>
      <c r="AB122" s="365">
        <v>0</v>
      </c>
      <c r="AC122" s="365">
        <v>0</v>
      </c>
      <c r="AD122" s="365">
        <v>0</v>
      </c>
      <c r="AE122" s="365">
        <v>0</v>
      </c>
      <c r="AF122" s="365">
        <v>0</v>
      </c>
      <c r="AG122" s="365">
        <v>0</v>
      </c>
      <c r="AH122" s="365">
        <v>0</v>
      </c>
      <c r="AI122" s="365">
        <v>0</v>
      </c>
      <c r="AJ122" s="365">
        <v>0</v>
      </c>
      <c r="AK122" s="365">
        <v>0</v>
      </c>
      <c r="AL122" s="365">
        <v>0</v>
      </c>
      <c r="AM122" s="365">
        <v>0</v>
      </c>
      <c r="AN122" s="365">
        <v>0</v>
      </c>
      <c r="AO122" s="365">
        <v>0</v>
      </c>
      <c r="AP122" s="365">
        <v>0</v>
      </c>
      <c r="AQ122" s="365">
        <v>0</v>
      </c>
      <c r="AR122" s="365">
        <v>0</v>
      </c>
      <c r="AS122" s="365">
        <v>0</v>
      </c>
      <c r="AT122" s="365">
        <v>0</v>
      </c>
      <c r="AU122" s="365">
        <v>0</v>
      </c>
      <c r="AV122" s="365">
        <v>0</v>
      </c>
      <c r="AW122" s="365">
        <v>0</v>
      </c>
      <c r="AX122" s="365">
        <v>0</v>
      </c>
      <c r="AY122" s="365">
        <v>0</v>
      </c>
      <c r="AZ122" s="365">
        <v>0</v>
      </c>
      <c r="BA122" s="365">
        <v>0</v>
      </c>
      <c r="BB122" s="365">
        <v>0</v>
      </c>
      <c r="BC122" s="365">
        <v>0</v>
      </c>
      <c r="BD122" s="365">
        <v>0</v>
      </c>
      <c r="BE122" s="365">
        <v>0</v>
      </c>
      <c r="BF122" s="365">
        <v>0</v>
      </c>
      <c r="BG122" s="365">
        <v>0</v>
      </c>
      <c r="BI122" s="343" t="s">
        <v>1243</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5">
        <v>0</v>
      </c>
      <c r="I123" s="365">
        <v>0</v>
      </c>
      <c r="J123" s="365">
        <v>0</v>
      </c>
      <c r="K123" s="365">
        <v>0</v>
      </c>
      <c r="L123" s="365">
        <v>0</v>
      </c>
      <c r="M123" s="365">
        <v>0</v>
      </c>
      <c r="N123" s="365">
        <v>0</v>
      </c>
      <c r="O123" s="365">
        <v>0</v>
      </c>
      <c r="P123" s="365">
        <v>0</v>
      </c>
      <c r="Q123" s="365">
        <v>0</v>
      </c>
      <c r="R123" s="365">
        <v>0</v>
      </c>
      <c r="S123" s="365">
        <v>0</v>
      </c>
      <c r="T123" s="365">
        <v>0</v>
      </c>
      <c r="U123" s="365">
        <v>0</v>
      </c>
      <c r="V123" s="365">
        <v>0</v>
      </c>
      <c r="W123" s="365">
        <v>0</v>
      </c>
      <c r="X123" s="365">
        <v>0</v>
      </c>
      <c r="Y123" s="365">
        <v>0</v>
      </c>
      <c r="Z123" s="365">
        <v>0</v>
      </c>
      <c r="AA123" s="365">
        <v>0</v>
      </c>
      <c r="AB123" s="365">
        <v>0</v>
      </c>
      <c r="AC123" s="365">
        <v>0</v>
      </c>
      <c r="AD123" s="365">
        <v>0</v>
      </c>
      <c r="AE123" s="365">
        <v>0</v>
      </c>
      <c r="AF123" s="365">
        <v>0</v>
      </c>
      <c r="AG123" s="365">
        <v>0</v>
      </c>
      <c r="AH123" s="365">
        <v>0</v>
      </c>
      <c r="AI123" s="365">
        <v>0</v>
      </c>
      <c r="AJ123" s="365">
        <v>0</v>
      </c>
      <c r="AK123" s="365">
        <v>0</v>
      </c>
      <c r="AL123" s="365">
        <v>0</v>
      </c>
      <c r="AM123" s="365">
        <v>0</v>
      </c>
      <c r="AN123" s="365">
        <v>0</v>
      </c>
      <c r="AO123" s="365">
        <v>0</v>
      </c>
      <c r="AP123" s="365">
        <v>0</v>
      </c>
      <c r="AQ123" s="365">
        <v>0</v>
      </c>
      <c r="AR123" s="365">
        <v>0</v>
      </c>
      <c r="AS123" s="365">
        <v>0</v>
      </c>
      <c r="AT123" s="365">
        <v>0</v>
      </c>
      <c r="AU123" s="365">
        <v>0</v>
      </c>
      <c r="AV123" s="365">
        <v>0</v>
      </c>
      <c r="AW123" s="365">
        <v>0</v>
      </c>
      <c r="AX123" s="365">
        <v>0</v>
      </c>
      <c r="AY123" s="365">
        <v>0</v>
      </c>
      <c r="AZ123" s="365">
        <v>0</v>
      </c>
      <c r="BA123" s="365">
        <v>0</v>
      </c>
      <c r="BB123" s="365">
        <v>0</v>
      </c>
      <c r="BC123" s="365">
        <v>0</v>
      </c>
      <c r="BD123" s="365">
        <v>0</v>
      </c>
      <c r="BE123" s="365">
        <v>0</v>
      </c>
      <c r="BF123" s="365">
        <v>0</v>
      </c>
      <c r="BG123" s="365">
        <v>0</v>
      </c>
      <c r="BI123" s="343" t="s">
        <v>1243</v>
      </c>
    </row>
    <row r="124" spans="2:61" x14ac:dyDescent="0.25">
      <c r="B124" s="67" t="str">
        <f>IF(Capacity!B17="","",Capacity!B17)</f>
        <v>Core Clinic 1</v>
      </c>
      <c r="C124" s="220">
        <f>IF(B124="","",Capacity!E17)</f>
        <v>30</v>
      </c>
      <c r="D124" s="310">
        <f>IF(B124="","",Capacity!F17)</f>
        <v>7.022102392717283</v>
      </c>
      <c r="E124" s="220">
        <f>IF(B124="","",IF(COUNTBLANK(H124:BG124)=52,SUM('Capacity calculation (hide)'!H5:BG5),52-COUNTBLANK(H124:BG124)))</f>
        <v>52</v>
      </c>
      <c r="F124" s="311">
        <f>'Capacity calculation (hide)'!BI5</f>
        <v>4.0512129188753558</v>
      </c>
      <c r="H124" s="365">
        <v>0</v>
      </c>
      <c r="I124" s="365">
        <v>0</v>
      </c>
      <c r="J124" s="365">
        <v>0</v>
      </c>
      <c r="K124" s="365">
        <v>0</v>
      </c>
      <c r="L124" s="365">
        <v>0</v>
      </c>
      <c r="M124" s="365">
        <v>0</v>
      </c>
      <c r="N124" s="365">
        <v>0</v>
      </c>
      <c r="O124" s="365">
        <v>0</v>
      </c>
      <c r="P124" s="365">
        <v>0</v>
      </c>
      <c r="Q124" s="365">
        <v>0</v>
      </c>
      <c r="R124" s="365">
        <v>0</v>
      </c>
      <c r="S124" s="365">
        <v>0</v>
      </c>
      <c r="T124" s="365">
        <v>0</v>
      </c>
      <c r="U124" s="365">
        <v>0</v>
      </c>
      <c r="V124" s="365">
        <v>0</v>
      </c>
      <c r="W124" s="365" t="s">
        <v>1243</v>
      </c>
      <c r="X124" s="365" t="s">
        <v>1243</v>
      </c>
      <c r="Y124" s="365" t="s">
        <v>1243</v>
      </c>
      <c r="Z124" s="365" t="s">
        <v>1243</v>
      </c>
      <c r="AA124" s="365" t="s">
        <v>1243</v>
      </c>
      <c r="AB124" s="365" t="s">
        <v>1243</v>
      </c>
      <c r="AC124" s="365" t="s">
        <v>1243</v>
      </c>
      <c r="AD124" s="365" t="s">
        <v>1243</v>
      </c>
      <c r="AE124" s="365" t="s">
        <v>1243</v>
      </c>
      <c r="AF124" s="365" t="s">
        <v>1243</v>
      </c>
      <c r="AG124" s="365" t="s">
        <v>1243</v>
      </c>
      <c r="AH124" s="365" t="s">
        <v>1243</v>
      </c>
      <c r="AI124" s="365" t="s">
        <v>1243</v>
      </c>
      <c r="AJ124" s="365" t="s">
        <v>1243</v>
      </c>
      <c r="AK124" s="365" t="s">
        <v>1243</v>
      </c>
      <c r="AL124" s="365" t="s">
        <v>1243</v>
      </c>
      <c r="AM124" s="365" t="s">
        <v>1243</v>
      </c>
      <c r="AN124" s="365" t="s">
        <v>1243</v>
      </c>
      <c r="AO124" s="365" t="s">
        <v>1243</v>
      </c>
      <c r="AP124" s="365" t="s">
        <v>1243</v>
      </c>
      <c r="AQ124" s="365" t="s">
        <v>1243</v>
      </c>
      <c r="AR124" s="365" t="s">
        <v>1243</v>
      </c>
      <c r="AS124" s="365" t="s">
        <v>1243</v>
      </c>
      <c r="AT124" s="365" t="s">
        <v>1243</v>
      </c>
      <c r="AU124" s="365" t="s">
        <v>1243</v>
      </c>
      <c r="AV124" s="365" t="s">
        <v>1243</v>
      </c>
      <c r="AW124" s="365" t="s">
        <v>1243</v>
      </c>
      <c r="AX124" s="365" t="s">
        <v>1243</v>
      </c>
      <c r="AY124" s="365" t="s">
        <v>1243</v>
      </c>
      <c r="AZ124" s="365" t="s">
        <v>1243</v>
      </c>
      <c r="BA124" s="365" t="s">
        <v>1243</v>
      </c>
      <c r="BB124" s="365" t="s">
        <v>1243</v>
      </c>
      <c r="BC124" s="365" t="s">
        <v>1243</v>
      </c>
      <c r="BD124" s="365" t="s">
        <v>1243</v>
      </c>
      <c r="BE124" s="365" t="s">
        <v>1243</v>
      </c>
      <c r="BF124" s="365" t="s">
        <v>1243</v>
      </c>
      <c r="BG124" s="365" t="s">
        <v>1243</v>
      </c>
      <c r="BI124" s="344" t="s">
        <v>1243</v>
      </c>
    </row>
    <row r="125" spans="2:61" x14ac:dyDescent="0.25">
      <c r="B125" s="67" t="str">
        <f>IF(Capacity!B18="","",Capacity!B18)</f>
        <v>Core Clinic 2</v>
      </c>
      <c r="C125" s="220">
        <f>IF(B125="","",Capacity!E18)</f>
        <v>30</v>
      </c>
      <c r="D125" s="310">
        <f>IF(B125="","",Capacity!F18)</f>
        <v>7.022102392717283</v>
      </c>
      <c r="E125" s="220">
        <f>IF(B125="","",IF(COUNTBLANK(H125:BG125)=52,SUM('Capacity calculation (hide)'!H6:BG6),52-COUNTBLANK(H125:BG125)))</f>
        <v>52</v>
      </c>
      <c r="F125" s="311">
        <f>'Capacity calculation (hide)'!BI6</f>
        <v>4.0512129188753558</v>
      </c>
      <c r="H125" s="365">
        <v>0</v>
      </c>
      <c r="I125" s="365">
        <v>0</v>
      </c>
      <c r="J125" s="365">
        <v>0</v>
      </c>
      <c r="K125" s="365">
        <v>0</v>
      </c>
      <c r="L125" s="365">
        <v>0</v>
      </c>
      <c r="M125" s="365">
        <v>0</v>
      </c>
      <c r="N125" s="365">
        <v>0</v>
      </c>
      <c r="O125" s="365">
        <v>0</v>
      </c>
      <c r="P125" s="365">
        <v>0</v>
      </c>
      <c r="Q125" s="365">
        <v>0</v>
      </c>
      <c r="R125" s="365">
        <v>0</v>
      </c>
      <c r="S125" s="365" t="s">
        <v>1243</v>
      </c>
      <c r="T125" s="365" t="s">
        <v>1243</v>
      </c>
      <c r="U125" s="365" t="s">
        <v>1243</v>
      </c>
      <c r="V125" s="365" t="s">
        <v>1243</v>
      </c>
      <c r="W125" s="365" t="s">
        <v>1243</v>
      </c>
      <c r="X125" s="365" t="s">
        <v>1243</v>
      </c>
      <c r="Y125" s="365" t="s">
        <v>1243</v>
      </c>
      <c r="Z125" s="365" t="s">
        <v>1243</v>
      </c>
      <c r="AA125" s="365" t="s">
        <v>1243</v>
      </c>
      <c r="AB125" s="365" t="s">
        <v>1243</v>
      </c>
      <c r="AC125" s="365" t="s">
        <v>1243</v>
      </c>
      <c r="AD125" s="365" t="s">
        <v>1243</v>
      </c>
      <c r="AE125" s="365" t="s">
        <v>1243</v>
      </c>
      <c r="AF125" s="365" t="s">
        <v>1243</v>
      </c>
      <c r="AG125" s="365" t="s">
        <v>1243</v>
      </c>
      <c r="AH125" s="365" t="s">
        <v>1243</v>
      </c>
      <c r="AI125" s="365" t="s">
        <v>1243</v>
      </c>
      <c r="AJ125" s="365" t="s">
        <v>1243</v>
      </c>
      <c r="AK125" s="365" t="s">
        <v>1243</v>
      </c>
      <c r="AL125" s="365" t="s">
        <v>1243</v>
      </c>
      <c r="AM125" s="365" t="s">
        <v>1243</v>
      </c>
      <c r="AN125" s="365" t="s">
        <v>1243</v>
      </c>
      <c r="AO125" s="365" t="s">
        <v>1243</v>
      </c>
      <c r="AP125" s="365" t="s">
        <v>1243</v>
      </c>
      <c r="AQ125" s="365" t="s">
        <v>1243</v>
      </c>
      <c r="AR125" s="365" t="s">
        <v>1243</v>
      </c>
      <c r="AS125" s="365" t="s">
        <v>1243</v>
      </c>
      <c r="AT125" s="365" t="s">
        <v>1243</v>
      </c>
      <c r="AU125" s="365" t="s">
        <v>1243</v>
      </c>
      <c r="AV125" s="365" t="s">
        <v>1243</v>
      </c>
      <c r="AW125" s="365" t="s">
        <v>1243</v>
      </c>
      <c r="AX125" s="365" t="s">
        <v>1243</v>
      </c>
      <c r="AY125" s="365" t="s">
        <v>1243</v>
      </c>
      <c r="AZ125" s="365" t="s">
        <v>1243</v>
      </c>
      <c r="BA125" s="365" t="s">
        <v>1243</v>
      </c>
      <c r="BB125" s="365" t="s">
        <v>1243</v>
      </c>
      <c r="BC125" s="365" t="s">
        <v>1243</v>
      </c>
      <c r="BD125" s="365" t="s">
        <v>1243</v>
      </c>
      <c r="BE125" s="365" t="s">
        <v>1243</v>
      </c>
      <c r="BF125" s="365" t="s">
        <v>1243</v>
      </c>
      <c r="BG125" s="365" t="s">
        <v>1243</v>
      </c>
      <c r="BI125" s="344" t="s">
        <v>1243</v>
      </c>
    </row>
    <row r="126" spans="2:61" x14ac:dyDescent="0.25">
      <c r="B126" s="67" t="str">
        <f>IF(Capacity!B19="","",Capacity!B19)</f>
        <v>Core Clinic 3</v>
      </c>
      <c r="C126" s="220">
        <f>IF(B126="","",Capacity!E19)</f>
        <v>21</v>
      </c>
      <c r="D126" s="310">
        <f>IF(B126="","",Capacity!F19)</f>
        <v>4.0126299386955901</v>
      </c>
      <c r="E126" s="220">
        <f>IF(B126="","",IF(COUNTBLANK(H126:BG126)=52,SUM('Capacity calculation (hide)'!H7:BG7),52-COUNTBLANK(H126:BG126)))</f>
        <v>52</v>
      </c>
      <c r="F126" s="311">
        <f>'Capacity calculation (hide)'!BI7</f>
        <v>1.6204851675501422</v>
      </c>
      <c r="H126" s="365">
        <v>0</v>
      </c>
      <c r="I126" s="365">
        <v>0</v>
      </c>
      <c r="J126" s="365">
        <v>0</v>
      </c>
      <c r="K126" s="365">
        <v>0</v>
      </c>
      <c r="L126" s="365">
        <v>0</v>
      </c>
      <c r="M126" s="365">
        <v>0</v>
      </c>
      <c r="N126" s="365" t="s">
        <v>1243</v>
      </c>
      <c r="O126" s="365" t="s">
        <v>1243</v>
      </c>
      <c r="P126" s="365" t="s">
        <v>1243</v>
      </c>
      <c r="Q126" s="365" t="s">
        <v>1243</v>
      </c>
      <c r="R126" s="365" t="s">
        <v>1243</v>
      </c>
      <c r="S126" s="365" t="s">
        <v>1243</v>
      </c>
      <c r="T126" s="365" t="s">
        <v>1243</v>
      </c>
      <c r="U126" s="365" t="s">
        <v>1243</v>
      </c>
      <c r="V126" s="365" t="s">
        <v>1243</v>
      </c>
      <c r="W126" s="365" t="s">
        <v>1243</v>
      </c>
      <c r="X126" s="365" t="s">
        <v>1243</v>
      </c>
      <c r="Y126" s="365" t="s">
        <v>1243</v>
      </c>
      <c r="Z126" s="365" t="s">
        <v>1243</v>
      </c>
      <c r="AA126" s="365" t="s">
        <v>1243</v>
      </c>
      <c r="AB126" s="365" t="s">
        <v>1243</v>
      </c>
      <c r="AC126" s="365" t="s">
        <v>1243</v>
      </c>
      <c r="AD126" s="365" t="s">
        <v>1243</v>
      </c>
      <c r="AE126" s="365" t="s">
        <v>1243</v>
      </c>
      <c r="AF126" s="365" t="s">
        <v>1243</v>
      </c>
      <c r="AG126" s="365" t="s">
        <v>1243</v>
      </c>
      <c r="AH126" s="365" t="s">
        <v>1243</v>
      </c>
      <c r="AI126" s="365" t="s">
        <v>1243</v>
      </c>
      <c r="AJ126" s="365" t="s">
        <v>1243</v>
      </c>
      <c r="AK126" s="365" t="s">
        <v>1243</v>
      </c>
      <c r="AL126" s="365" t="s">
        <v>1243</v>
      </c>
      <c r="AM126" s="365" t="s">
        <v>1243</v>
      </c>
      <c r="AN126" s="365" t="s">
        <v>1243</v>
      </c>
      <c r="AO126" s="365" t="s">
        <v>1243</v>
      </c>
      <c r="AP126" s="365" t="s">
        <v>1243</v>
      </c>
      <c r="AQ126" s="365" t="s">
        <v>1243</v>
      </c>
      <c r="AR126" s="365" t="s">
        <v>1243</v>
      </c>
      <c r="AS126" s="365" t="s">
        <v>1243</v>
      </c>
      <c r="AT126" s="365" t="s">
        <v>1243</v>
      </c>
      <c r="AU126" s="365" t="s">
        <v>1243</v>
      </c>
      <c r="AV126" s="365" t="s">
        <v>1243</v>
      </c>
      <c r="AW126" s="365" t="s">
        <v>1243</v>
      </c>
      <c r="AX126" s="365" t="s">
        <v>1243</v>
      </c>
      <c r="AY126" s="365" t="s">
        <v>1243</v>
      </c>
      <c r="AZ126" s="365" t="s">
        <v>1243</v>
      </c>
      <c r="BA126" s="365" t="s">
        <v>1243</v>
      </c>
      <c r="BB126" s="365" t="s">
        <v>1243</v>
      </c>
      <c r="BC126" s="365" t="s">
        <v>1243</v>
      </c>
      <c r="BD126" s="365" t="s">
        <v>1243</v>
      </c>
      <c r="BE126" s="365" t="s">
        <v>1243</v>
      </c>
      <c r="BF126" s="365" t="s">
        <v>1243</v>
      </c>
      <c r="BG126" s="365" t="s">
        <v>1243</v>
      </c>
      <c r="BI126" s="344" t="s">
        <v>1243</v>
      </c>
    </row>
    <row r="127" spans="2:61" x14ac:dyDescent="0.25">
      <c r="B127" s="67" t="str">
        <f>IF(Capacity!B20="","",Capacity!B20)</f>
        <v>Core Clinic 4</v>
      </c>
      <c r="C127" s="220">
        <f>IF(B127="","",Capacity!E20)</f>
        <v>12</v>
      </c>
      <c r="D127" s="310">
        <f>IF(B127="","",Capacity!F20)</f>
        <v>4.0126299386955901</v>
      </c>
      <c r="E127" s="220">
        <f>IF(B127="","",IF(COUNTBLANK(H127:BG127)=52,SUM('Capacity calculation (hide)'!H8:BG8),52-COUNTBLANK(H127:BG127)))</f>
        <v>26</v>
      </c>
      <c r="F127" s="311">
        <f>'Capacity calculation (hide)'!BI8</f>
        <v>1.8519830486287341</v>
      </c>
      <c r="H127" s="365"/>
      <c r="I127" s="365"/>
      <c r="J127" s="365"/>
      <c r="K127" s="365"/>
      <c r="L127" s="365"/>
      <c r="M127" s="365"/>
      <c r="N127" s="365"/>
      <c r="O127" s="365"/>
      <c r="P127" s="365"/>
      <c r="Q127" s="365"/>
      <c r="R127" s="365" t="s">
        <v>1243</v>
      </c>
      <c r="S127" s="365"/>
      <c r="T127" s="365"/>
      <c r="U127" s="365"/>
      <c r="V127" s="365"/>
      <c r="W127" s="365"/>
      <c r="X127" s="365"/>
      <c r="Y127" s="365"/>
      <c r="Z127" s="365"/>
      <c r="AA127" s="365"/>
      <c r="AB127" s="365"/>
      <c r="AC127" s="365"/>
      <c r="AD127" s="365"/>
      <c r="AE127" s="365"/>
      <c r="AF127" s="365"/>
      <c r="AG127" s="365"/>
      <c r="AH127" s="365"/>
      <c r="AI127" s="365">
        <v>20</v>
      </c>
      <c r="AJ127" s="365">
        <v>20</v>
      </c>
      <c r="AK127" s="365">
        <v>20</v>
      </c>
      <c r="AL127" s="365">
        <v>20</v>
      </c>
      <c r="AM127" s="365">
        <v>20</v>
      </c>
      <c r="AN127" s="365">
        <v>20</v>
      </c>
      <c r="AO127" s="365">
        <v>20</v>
      </c>
      <c r="AP127" s="365">
        <v>20</v>
      </c>
      <c r="AQ127" s="365">
        <v>20</v>
      </c>
      <c r="AR127" s="365">
        <v>20</v>
      </c>
      <c r="AS127" s="365">
        <v>20</v>
      </c>
      <c r="AT127" s="365">
        <v>20</v>
      </c>
      <c r="AU127" s="365">
        <v>20</v>
      </c>
      <c r="AV127" s="365">
        <v>20</v>
      </c>
      <c r="AW127" s="365">
        <v>20</v>
      </c>
      <c r="AX127" s="365">
        <v>20</v>
      </c>
      <c r="AY127" s="365">
        <v>20</v>
      </c>
      <c r="AZ127" s="365">
        <v>20</v>
      </c>
      <c r="BA127" s="365">
        <v>20</v>
      </c>
      <c r="BB127" s="365">
        <v>20</v>
      </c>
      <c r="BC127" s="365">
        <v>20</v>
      </c>
      <c r="BD127" s="365">
        <v>20</v>
      </c>
      <c r="BE127" s="365">
        <v>20</v>
      </c>
      <c r="BF127" s="365">
        <v>20</v>
      </c>
      <c r="BG127" s="365">
        <v>20</v>
      </c>
      <c r="BI127" s="344" t="s">
        <v>1243</v>
      </c>
    </row>
    <row r="128" spans="2:61" x14ac:dyDescent="0.25">
      <c r="B128" s="67" t="str">
        <f>IF(Capacity!B21="","",Capacity!B21)</f>
        <v>Covid restoration clinic</v>
      </c>
      <c r="C128" s="220">
        <f>IF(B128="","",Capacity!E21)</f>
        <v>42</v>
      </c>
      <c r="D128" s="310">
        <f>IF(B128="","",Capacity!F21)</f>
        <v>5.4079254079254078</v>
      </c>
      <c r="E128" s="220">
        <f>IF(B128="","",IF(COUNTBLANK(H128:BG128)=52,SUM('Capacity calculation (hide)'!H9:BG9),52-COUNTBLANK(H128:BG128)))</f>
        <v>52</v>
      </c>
      <c r="F128" s="311">
        <f>'Capacity calculation (hide)'!BI9</f>
        <v>4.3679397525551371</v>
      </c>
      <c r="H128" s="365" t="s">
        <v>1243</v>
      </c>
      <c r="I128" s="365" t="s">
        <v>1243</v>
      </c>
      <c r="J128" s="365" t="s">
        <v>1243</v>
      </c>
      <c r="K128" s="365" t="s">
        <v>1243</v>
      </c>
      <c r="L128" s="365" t="s">
        <v>1243</v>
      </c>
      <c r="M128" s="365" t="s">
        <v>1243</v>
      </c>
      <c r="N128" s="365" t="s">
        <v>1243</v>
      </c>
      <c r="O128" s="365" t="s">
        <v>1243</v>
      </c>
      <c r="P128" s="365" t="s">
        <v>1243</v>
      </c>
      <c r="Q128" s="365" t="s">
        <v>1243</v>
      </c>
      <c r="R128" s="365" t="s">
        <v>1243</v>
      </c>
      <c r="S128" s="365" t="s">
        <v>1243</v>
      </c>
      <c r="T128" s="365" t="s">
        <v>1243</v>
      </c>
      <c r="U128" s="365" t="s">
        <v>1243</v>
      </c>
      <c r="V128" s="365" t="s">
        <v>1243</v>
      </c>
      <c r="W128" s="365" t="s">
        <v>1243</v>
      </c>
      <c r="X128" s="365" t="s">
        <v>1243</v>
      </c>
      <c r="Y128" s="365" t="s">
        <v>1243</v>
      </c>
      <c r="Z128" s="365" t="s">
        <v>1243</v>
      </c>
      <c r="AA128" s="365" t="s">
        <v>1243</v>
      </c>
      <c r="AB128" s="365" t="s">
        <v>1243</v>
      </c>
      <c r="AC128" s="365" t="s">
        <v>1243</v>
      </c>
      <c r="AD128" s="365" t="s">
        <v>1243</v>
      </c>
      <c r="AE128" s="365" t="s">
        <v>1243</v>
      </c>
      <c r="AF128" s="365" t="s">
        <v>1243</v>
      </c>
      <c r="AG128" s="365" t="s">
        <v>1243</v>
      </c>
      <c r="AH128" s="365" t="s">
        <v>1243</v>
      </c>
      <c r="AI128" s="365" t="s">
        <v>1243</v>
      </c>
      <c r="AJ128" s="365" t="s">
        <v>1243</v>
      </c>
      <c r="AK128" s="365" t="s">
        <v>1243</v>
      </c>
      <c r="AL128" s="365" t="s">
        <v>1243</v>
      </c>
      <c r="AM128" s="365">
        <v>0</v>
      </c>
      <c r="AN128" s="365">
        <v>0</v>
      </c>
      <c r="AO128" s="365">
        <v>0</v>
      </c>
      <c r="AP128" s="365">
        <v>0</v>
      </c>
      <c r="AQ128" s="365">
        <v>0</v>
      </c>
      <c r="AR128" s="365">
        <v>0</v>
      </c>
      <c r="AS128" s="365">
        <v>0</v>
      </c>
      <c r="AT128" s="365">
        <v>0</v>
      </c>
      <c r="AU128" s="365">
        <v>0</v>
      </c>
      <c r="AV128" s="365">
        <v>0</v>
      </c>
      <c r="AW128" s="365">
        <v>0</v>
      </c>
      <c r="AX128" s="365">
        <v>0</v>
      </c>
      <c r="AY128" s="365">
        <v>0</v>
      </c>
      <c r="AZ128" s="365">
        <v>0</v>
      </c>
      <c r="BA128" s="365">
        <v>0</v>
      </c>
      <c r="BB128" s="365">
        <v>0</v>
      </c>
      <c r="BC128" s="365">
        <v>0</v>
      </c>
      <c r="BD128" s="365">
        <v>0</v>
      </c>
      <c r="BE128" s="365">
        <v>0</v>
      </c>
      <c r="BF128" s="365">
        <v>0</v>
      </c>
      <c r="BG128" s="365">
        <v>0</v>
      </c>
      <c r="BI128" s="344" t="s">
        <v>1243</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5">
        <v>0</v>
      </c>
      <c r="I129" s="365">
        <v>0</v>
      </c>
      <c r="J129" s="365">
        <v>0</v>
      </c>
      <c r="K129" s="365">
        <v>0</v>
      </c>
      <c r="L129" s="365">
        <v>0</v>
      </c>
      <c r="M129" s="365">
        <v>0</v>
      </c>
      <c r="N129" s="365">
        <v>0</v>
      </c>
      <c r="O129" s="365">
        <v>0</v>
      </c>
      <c r="P129" s="365">
        <v>0</v>
      </c>
      <c r="Q129" s="365">
        <v>0</v>
      </c>
      <c r="R129" s="365">
        <v>0</v>
      </c>
      <c r="S129" s="365">
        <v>0</v>
      </c>
      <c r="T129" s="365">
        <v>0</v>
      </c>
      <c r="U129" s="365">
        <v>0</v>
      </c>
      <c r="V129" s="365">
        <v>0</v>
      </c>
      <c r="W129" s="365">
        <v>0</v>
      </c>
      <c r="X129" s="365">
        <v>0</v>
      </c>
      <c r="Y129" s="365">
        <v>0</v>
      </c>
      <c r="Z129" s="365">
        <v>0</v>
      </c>
      <c r="AA129" s="365">
        <v>0</v>
      </c>
      <c r="AB129" s="365">
        <v>0</v>
      </c>
      <c r="AC129" s="365">
        <v>0</v>
      </c>
      <c r="AD129" s="365">
        <v>0</v>
      </c>
      <c r="AE129" s="365">
        <v>0</v>
      </c>
      <c r="AF129" s="365">
        <v>0</v>
      </c>
      <c r="AG129" s="365">
        <v>0</v>
      </c>
      <c r="AH129" s="365">
        <v>0</v>
      </c>
      <c r="AI129" s="365">
        <v>0</v>
      </c>
      <c r="AJ129" s="365">
        <v>0</v>
      </c>
      <c r="AK129" s="365">
        <v>0</v>
      </c>
      <c r="AL129" s="365">
        <v>0</v>
      </c>
      <c r="AM129" s="365">
        <v>0</v>
      </c>
      <c r="AN129" s="365">
        <v>0</v>
      </c>
      <c r="AO129" s="365">
        <v>0</v>
      </c>
      <c r="AP129" s="365">
        <v>0</v>
      </c>
      <c r="AQ129" s="365">
        <v>0</v>
      </c>
      <c r="AR129" s="365">
        <v>0</v>
      </c>
      <c r="AS129" s="365">
        <v>0</v>
      </c>
      <c r="AT129" s="365">
        <v>0</v>
      </c>
      <c r="AU129" s="365">
        <v>0</v>
      </c>
      <c r="AV129" s="365">
        <v>0</v>
      </c>
      <c r="AW129" s="365">
        <v>0</v>
      </c>
      <c r="AX129" s="365">
        <v>0</v>
      </c>
      <c r="AY129" s="365">
        <v>0</v>
      </c>
      <c r="AZ129" s="365">
        <v>0</v>
      </c>
      <c r="BA129" s="365">
        <v>0</v>
      </c>
      <c r="BB129" s="365">
        <v>0</v>
      </c>
      <c r="BC129" s="365">
        <v>0</v>
      </c>
      <c r="BD129" s="365">
        <v>0</v>
      </c>
      <c r="BE129" s="365">
        <v>0</v>
      </c>
      <c r="BF129" s="365">
        <v>0</v>
      </c>
      <c r="BG129" s="365">
        <v>0</v>
      </c>
      <c r="BI129" s="344" t="s">
        <v>1243</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5">
        <v>0</v>
      </c>
      <c r="I130" s="365">
        <v>0</v>
      </c>
      <c r="J130" s="365">
        <v>0</v>
      </c>
      <c r="K130" s="365">
        <v>0</v>
      </c>
      <c r="L130" s="365">
        <v>0</v>
      </c>
      <c r="M130" s="365">
        <v>0</v>
      </c>
      <c r="N130" s="365">
        <v>0</v>
      </c>
      <c r="O130" s="365">
        <v>0</v>
      </c>
      <c r="P130" s="365">
        <v>0</v>
      </c>
      <c r="Q130" s="365">
        <v>0</v>
      </c>
      <c r="R130" s="365">
        <v>0</v>
      </c>
      <c r="S130" s="365">
        <v>0</v>
      </c>
      <c r="T130" s="365">
        <v>0</v>
      </c>
      <c r="U130" s="365">
        <v>0</v>
      </c>
      <c r="V130" s="365">
        <v>0</v>
      </c>
      <c r="W130" s="365">
        <v>0</v>
      </c>
      <c r="X130" s="365">
        <v>0</v>
      </c>
      <c r="Y130" s="365">
        <v>0</v>
      </c>
      <c r="Z130" s="365">
        <v>0</v>
      </c>
      <c r="AA130" s="365">
        <v>0</v>
      </c>
      <c r="AB130" s="365">
        <v>0</v>
      </c>
      <c r="AC130" s="365">
        <v>0</v>
      </c>
      <c r="AD130" s="365">
        <v>0</v>
      </c>
      <c r="AE130" s="365">
        <v>0</v>
      </c>
      <c r="AF130" s="365">
        <v>0</v>
      </c>
      <c r="AG130" s="365">
        <v>0</v>
      </c>
      <c r="AH130" s="365">
        <v>0</v>
      </c>
      <c r="AI130" s="365">
        <v>0</v>
      </c>
      <c r="AJ130" s="365">
        <v>0</v>
      </c>
      <c r="AK130" s="365">
        <v>0</v>
      </c>
      <c r="AL130" s="365">
        <v>0</v>
      </c>
      <c r="AM130" s="365">
        <v>0</v>
      </c>
      <c r="AN130" s="365">
        <v>0</v>
      </c>
      <c r="AO130" s="365">
        <v>0</v>
      </c>
      <c r="AP130" s="365">
        <v>0</v>
      </c>
      <c r="AQ130" s="365">
        <v>0</v>
      </c>
      <c r="AR130" s="365">
        <v>0</v>
      </c>
      <c r="AS130" s="365">
        <v>0</v>
      </c>
      <c r="AT130" s="365">
        <v>0</v>
      </c>
      <c r="AU130" s="365">
        <v>0</v>
      </c>
      <c r="AV130" s="365">
        <v>0</v>
      </c>
      <c r="AW130" s="365">
        <v>0</v>
      </c>
      <c r="AX130" s="365">
        <v>0</v>
      </c>
      <c r="AY130" s="365">
        <v>0</v>
      </c>
      <c r="AZ130" s="365">
        <v>0</v>
      </c>
      <c r="BA130" s="365">
        <v>0</v>
      </c>
      <c r="BB130" s="365">
        <v>0</v>
      </c>
      <c r="BC130" s="365">
        <v>0</v>
      </c>
      <c r="BD130" s="365">
        <v>0</v>
      </c>
      <c r="BE130" s="365">
        <v>0</v>
      </c>
      <c r="BF130" s="365">
        <v>0</v>
      </c>
      <c r="BG130" s="365">
        <v>0</v>
      </c>
      <c r="BI130" s="344" t="s">
        <v>1243</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5">
        <v>0</v>
      </c>
      <c r="I131" s="365">
        <v>0</v>
      </c>
      <c r="J131" s="365">
        <v>0</v>
      </c>
      <c r="K131" s="365">
        <v>0</v>
      </c>
      <c r="L131" s="365">
        <v>0</v>
      </c>
      <c r="M131" s="365">
        <v>0</v>
      </c>
      <c r="N131" s="365">
        <v>0</v>
      </c>
      <c r="O131" s="365">
        <v>0</v>
      </c>
      <c r="P131" s="365">
        <v>0</v>
      </c>
      <c r="Q131" s="365">
        <v>0</v>
      </c>
      <c r="R131" s="365">
        <v>0</v>
      </c>
      <c r="S131" s="365">
        <v>0</v>
      </c>
      <c r="T131" s="365">
        <v>0</v>
      </c>
      <c r="U131" s="365">
        <v>0</v>
      </c>
      <c r="V131" s="365">
        <v>0</v>
      </c>
      <c r="W131" s="365">
        <v>0</v>
      </c>
      <c r="X131" s="365">
        <v>0</v>
      </c>
      <c r="Y131" s="365">
        <v>0</v>
      </c>
      <c r="Z131" s="365">
        <v>0</v>
      </c>
      <c r="AA131" s="365">
        <v>0</v>
      </c>
      <c r="AB131" s="365">
        <v>0</v>
      </c>
      <c r="AC131" s="365">
        <v>0</v>
      </c>
      <c r="AD131" s="365">
        <v>0</v>
      </c>
      <c r="AE131" s="365">
        <v>0</v>
      </c>
      <c r="AF131" s="365">
        <v>0</v>
      </c>
      <c r="AG131" s="365">
        <v>0</v>
      </c>
      <c r="AH131" s="365">
        <v>0</v>
      </c>
      <c r="AI131" s="365">
        <v>0</v>
      </c>
      <c r="AJ131" s="365">
        <v>0</v>
      </c>
      <c r="AK131" s="365">
        <v>0</v>
      </c>
      <c r="AL131" s="365">
        <v>0</v>
      </c>
      <c r="AM131" s="365">
        <v>0</v>
      </c>
      <c r="AN131" s="365">
        <v>0</v>
      </c>
      <c r="AO131" s="365">
        <v>0</v>
      </c>
      <c r="AP131" s="365">
        <v>0</v>
      </c>
      <c r="AQ131" s="365">
        <v>0</v>
      </c>
      <c r="AR131" s="365">
        <v>0</v>
      </c>
      <c r="AS131" s="365">
        <v>0</v>
      </c>
      <c r="AT131" s="365">
        <v>0</v>
      </c>
      <c r="AU131" s="365">
        <v>0</v>
      </c>
      <c r="AV131" s="365">
        <v>0</v>
      </c>
      <c r="AW131" s="365">
        <v>0</v>
      </c>
      <c r="AX131" s="365">
        <v>0</v>
      </c>
      <c r="AY131" s="365">
        <v>0</v>
      </c>
      <c r="AZ131" s="365">
        <v>0</v>
      </c>
      <c r="BA131" s="365">
        <v>0</v>
      </c>
      <c r="BB131" s="365">
        <v>0</v>
      </c>
      <c r="BC131" s="365">
        <v>0</v>
      </c>
      <c r="BD131" s="365">
        <v>0</v>
      </c>
      <c r="BE131" s="365">
        <v>0</v>
      </c>
      <c r="BF131" s="365">
        <v>0</v>
      </c>
      <c r="BG131" s="365">
        <v>0</v>
      </c>
      <c r="BI131" s="344" t="s">
        <v>1243</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5">
        <v>0</v>
      </c>
      <c r="I132" s="365">
        <v>0</v>
      </c>
      <c r="J132" s="365">
        <v>0</v>
      </c>
      <c r="K132" s="365">
        <v>0</v>
      </c>
      <c r="L132" s="365">
        <v>0</v>
      </c>
      <c r="M132" s="365">
        <v>0</v>
      </c>
      <c r="N132" s="365">
        <v>0</v>
      </c>
      <c r="O132" s="365">
        <v>0</v>
      </c>
      <c r="P132" s="365">
        <v>0</v>
      </c>
      <c r="Q132" s="365">
        <v>0</v>
      </c>
      <c r="R132" s="365">
        <v>0</v>
      </c>
      <c r="S132" s="365">
        <v>0</v>
      </c>
      <c r="T132" s="365">
        <v>0</v>
      </c>
      <c r="U132" s="365">
        <v>0</v>
      </c>
      <c r="V132" s="365">
        <v>0</v>
      </c>
      <c r="W132" s="365">
        <v>0</v>
      </c>
      <c r="X132" s="365">
        <v>0</v>
      </c>
      <c r="Y132" s="365">
        <v>0</v>
      </c>
      <c r="Z132" s="365">
        <v>0</v>
      </c>
      <c r="AA132" s="365">
        <v>0</v>
      </c>
      <c r="AB132" s="365">
        <v>0</v>
      </c>
      <c r="AC132" s="365">
        <v>0</v>
      </c>
      <c r="AD132" s="365">
        <v>0</v>
      </c>
      <c r="AE132" s="365">
        <v>0</v>
      </c>
      <c r="AF132" s="365">
        <v>0</v>
      </c>
      <c r="AG132" s="365">
        <v>0</v>
      </c>
      <c r="AH132" s="365">
        <v>0</v>
      </c>
      <c r="AI132" s="365">
        <v>0</v>
      </c>
      <c r="AJ132" s="365">
        <v>0</v>
      </c>
      <c r="AK132" s="365">
        <v>0</v>
      </c>
      <c r="AL132" s="365">
        <v>0</v>
      </c>
      <c r="AM132" s="365">
        <v>0</v>
      </c>
      <c r="AN132" s="365">
        <v>0</v>
      </c>
      <c r="AO132" s="365">
        <v>0</v>
      </c>
      <c r="AP132" s="365">
        <v>0</v>
      </c>
      <c r="AQ132" s="365">
        <v>0</v>
      </c>
      <c r="AR132" s="365">
        <v>0</v>
      </c>
      <c r="AS132" s="365">
        <v>0</v>
      </c>
      <c r="AT132" s="365">
        <v>0</v>
      </c>
      <c r="AU132" s="365">
        <v>0</v>
      </c>
      <c r="AV132" s="365">
        <v>0</v>
      </c>
      <c r="AW132" s="365">
        <v>0</v>
      </c>
      <c r="AX132" s="365">
        <v>0</v>
      </c>
      <c r="AY132" s="365">
        <v>0</v>
      </c>
      <c r="AZ132" s="365">
        <v>0</v>
      </c>
      <c r="BA132" s="365">
        <v>0</v>
      </c>
      <c r="BB132" s="365">
        <v>0</v>
      </c>
      <c r="BC132" s="365">
        <v>0</v>
      </c>
      <c r="BD132" s="365">
        <v>0</v>
      </c>
      <c r="BE132" s="365">
        <v>0</v>
      </c>
      <c r="BF132" s="365">
        <v>0</v>
      </c>
      <c r="BG132" s="365">
        <v>0</v>
      </c>
      <c r="BI132" s="344" t="s">
        <v>1243</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5">
        <v>0</v>
      </c>
      <c r="I133" s="365">
        <v>0</v>
      </c>
      <c r="J133" s="365">
        <v>0</v>
      </c>
      <c r="K133" s="365">
        <v>0</v>
      </c>
      <c r="L133" s="365">
        <v>0</v>
      </c>
      <c r="M133" s="365">
        <v>0</v>
      </c>
      <c r="N133" s="365">
        <v>0</v>
      </c>
      <c r="O133" s="365">
        <v>0</v>
      </c>
      <c r="P133" s="365">
        <v>0</v>
      </c>
      <c r="Q133" s="365">
        <v>0</v>
      </c>
      <c r="R133" s="365">
        <v>0</v>
      </c>
      <c r="S133" s="365">
        <v>0</v>
      </c>
      <c r="T133" s="365">
        <v>0</v>
      </c>
      <c r="U133" s="365">
        <v>0</v>
      </c>
      <c r="V133" s="365">
        <v>0</v>
      </c>
      <c r="W133" s="365">
        <v>0</v>
      </c>
      <c r="X133" s="365">
        <v>0</v>
      </c>
      <c r="Y133" s="365">
        <v>0</v>
      </c>
      <c r="Z133" s="365">
        <v>0</v>
      </c>
      <c r="AA133" s="365">
        <v>0</v>
      </c>
      <c r="AB133" s="365">
        <v>0</v>
      </c>
      <c r="AC133" s="365">
        <v>0</v>
      </c>
      <c r="AD133" s="365">
        <v>0</v>
      </c>
      <c r="AE133" s="365">
        <v>0</v>
      </c>
      <c r="AF133" s="365">
        <v>0</v>
      </c>
      <c r="AG133" s="365">
        <v>0</v>
      </c>
      <c r="AH133" s="365">
        <v>0</v>
      </c>
      <c r="AI133" s="365">
        <v>0</v>
      </c>
      <c r="AJ133" s="365">
        <v>0</v>
      </c>
      <c r="AK133" s="365">
        <v>0</v>
      </c>
      <c r="AL133" s="365">
        <v>0</v>
      </c>
      <c r="AM133" s="365">
        <v>0</v>
      </c>
      <c r="AN133" s="365">
        <v>0</v>
      </c>
      <c r="AO133" s="365">
        <v>0</v>
      </c>
      <c r="AP133" s="365">
        <v>0</v>
      </c>
      <c r="AQ133" s="365">
        <v>0</v>
      </c>
      <c r="AR133" s="365">
        <v>0</v>
      </c>
      <c r="AS133" s="365">
        <v>0</v>
      </c>
      <c r="AT133" s="365">
        <v>0</v>
      </c>
      <c r="AU133" s="365">
        <v>0</v>
      </c>
      <c r="AV133" s="365">
        <v>0</v>
      </c>
      <c r="AW133" s="365">
        <v>0</v>
      </c>
      <c r="AX133" s="365">
        <v>0</v>
      </c>
      <c r="AY133" s="365">
        <v>0</v>
      </c>
      <c r="AZ133" s="365">
        <v>0</v>
      </c>
      <c r="BA133" s="365">
        <v>0</v>
      </c>
      <c r="BB133" s="365">
        <v>0</v>
      </c>
      <c r="BC133" s="365">
        <v>0</v>
      </c>
      <c r="BD133" s="365">
        <v>0</v>
      </c>
      <c r="BE133" s="365">
        <v>0</v>
      </c>
      <c r="BF133" s="365">
        <v>0</v>
      </c>
      <c r="BG133" s="365">
        <v>0</v>
      </c>
      <c r="BI133" s="344" t="s">
        <v>1243</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5">
        <v>0</v>
      </c>
      <c r="I134" s="365">
        <v>0</v>
      </c>
      <c r="J134" s="365">
        <v>0</v>
      </c>
      <c r="K134" s="365">
        <v>0</v>
      </c>
      <c r="L134" s="365">
        <v>0</v>
      </c>
      <c r="M134" s="365">
        <v>0</v>
      </c>
      <c r="N134" s="365">
        <v>0</v>
      </c>
      <c r="O134" s="365">
        <v>0</v>
      </c>
      <c r="P134" s="365">
        <v>0</v>
      </c>
      <c r="Q134" s="365">
        <v>0</v>
      </c>
      <c r="R134" s="365">
        <v>0</v>
      </c>
      <c r="S134" s="365">
        <v>0</v>
      </c>
      <c r="T134" s="365">
        <v>0</v>
      </c>
      <c r="U134" s="365">
        <v>0</v>
      </c>
      <c r="V134" s="365">
        <v>0</v>
      </c>
      <c r="W134" s="365">
        <v>0</v>
      </c>
      <c r="X134" s="365">
        <v>0</v>
      </c>
      <c r="Y134" s="365">
        <v>0</v>
      </c>
      <c r="Z134" s="365">
        <v>0</v>
      </c>
      <c r="AA134" s="365">
        <v>0</v>
      </c>
      <c r="AB134" s="365">
        <v>0</v>
      </c>
      <c r="AC134" s="365">
        <v>0</v>
      </c>
      <c r="AD134" s="365">
        <v>0</v>
      </c>
      <c r="AE134" s="365">
        <v>0</v>
      </c>
      <c r="AF134" s="365">
        <v>0</v>
      </c>
      <c r="AG134" s="365">
        <v>0</v>
      </c>
      <c r="AH134" s="365">
        <v>0</v>
      </c>
      <c r="AI134" s="365">
        <v>0</v>
      </c>
      <c r="AJ134" s="365">
        <v>0</v>
      </c>
      <c r="AK134" s="365">
        <v>0</v>
      </c>
      <c r="AL134" s="365">
        <v>0</v>
      </c>
      <c r="AM134" s="365">
        <v>0</v>
      </c>
      <c r="AN134" s="365">
        <v>0</v>
      </c>
      <c r="AO134" s="365">
        <v>0</v>
      </c>
      <c r="AP134" s="365">
        <v>0</v>
      </c>
      <c r="AQ134" s="365">
        <v>0</v>
      </c>
      <c r="AR134" s="365">
        <v>0</v>
      </c>
      <c r="AS134" s="365">
        <v>0</v>
      </c>
      <c r="AT134" s="365">
        <v>0</v>
      </c>
      <c r="AU134" s="365">
        <v>0</v>
      </c>
      <c r="AV134" s="365">
        <v>0</v>
      </c>
      <c r="AW134" s="365">
        <v>0</v>
      </c>
      <c r="AX134" s="365">
        <v>0</v>
      </c>
      <c r="AY134" s="365">
        <v>0</v>
      </c>
      <c r="AZ134" s="365">
        <v>0</v>
      </c>
      <c r="BA134" s="365">
        <v>0</v>
      </c>
      <c r="BB134" s="365">
        <v>0</v>
      </c>
      <c r="BC134" s="365">
        <v>0</v>
      </c>
      <c r="BD134" s="365">
        <v>0</v>
      </c>
      <c r="BE134" s="365">
        <v>0</v>
      </c>
      <c r="BF134" s="365">
        <v>0</v>
      </c>
      <c r="BG134" s="365">
        <v>0</v>
      </c>
      <c r="BI134" s="344" t="s">
        <v>1243</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5">
        <v>0</v>
      </c>
      <c r="I135" s="365">
        <v>0</v>
      </c>
      <c r="J135" s="365">
        <v>0</v>
      </c>
      <c r="K135" s="365">
        <v>0</v>
      </c>
      <c r="L135" s="365">
        <v>0</v>
      </c>
      <c r="M135" s="365">
        <v>0</v>
      </c>
      <c r="N135" s="365">
        <v>0</v>
      </c>
      <c r="O135" s="365">
        <v>0</v>
      </c>
      <c r="P135" s="365">
        <v>0</v>
      </c>
      <c r="Q135" s="365">
        <v>0</v>
      </c>
      <c r="R135" s="365">
        <v>0</v>
      </c>
      <c r="S135" s="365">
        <v>0</v>
      </c>
      <c r="T135" s="365">
        <v>0</v>
      </c>
      <c r="U135" s="365">
        <v>0</v>
      </c>
      <c r="V135" s="365">
        <v>0</v>
      </c>
      <c r="W135" s="365">
        <v>0</v>
      </c>
      <c r="X135" s="365">
        <v>0</v>
      </c>
      <c r="Y135" s="365">
        <v>0</v>
      </c>
      <c r="Z135" s="365">
        <v>0</v>
      </c>
      <c r="AA135" s="365">
        <v>0</v>
      </c>
      <c r="AB135" s="365">
        <v>0</v>
      </c>
      <c r="AC135" s="365">
        <v>0</v>
      </c>
      <c r="AD135" s="365">
        <v>0</v>
      </c>
      <c r="AE135" s="365">
        <v>0</v>
      </c>
      <c r="AF135" s="365">
        <v>0</v>
      </c>
      <c r="AG135" s="365">
        <v>0</v>
      </c>
      <c r="AH135" s="365">
        <v>0</v>
      </c>
      <c r="AI135" s="365">
        <v>0</v>
      </c>
      <c r="AJ135" s="365">
        <v>0</v>
      </c>
      <c r="AK135" s="365">
        <v>0</v>
      </c>
      <c r="AL135" s="365">
        <v>0</v>
      </c>
      <c r="AM135" s="365">
        <v>0</v>
      </c>
      <c r="AN135" s="365">
        <v>0</v>
      </c>
      <c r="AO135" s="365">
        <v>0</v>
      </c>
      <c r="AP135" s="365">
        <v>0</v>
      </c>
      <c r="AQ135" s="365">
        <v>0</v>
      </c>
      <c r="AR135" s="365">
        <v>0</v>
      </c>
      <c r="AS135" s="365">
        <v>0</v>
      </c>
      <c r="AT135" s="365">
        <v>0</v>
      </c>
      <c r="AU135" s="365">
        <v>0</v>
      </c>
      <c r="AV135" s="365">
        <v>0</v>
      </c>
      <c r="AW135" s="365">
        <v>0</v>
      </c>
      <c r="AX135" s="365">
        <v>0</v>
      </c>
      <c r="AY135" s="365">
        <v>0</v>
      </c>
      <c r="AZ135" s="365">
        <v>0</v>
      </c>
      <c r="BA135" s="365">
        <v>0</v>
      </c>
      <c r="BB135" s="365">
        <v>0</v>
      </c>
      <c r="BC135" s="365">
        <v>0</v>
      </c>
      <c r="BD135" s="365">
        <v>0</v>
      </c>
      <c r="BE135" s="365">
        <v>0</v>
      </c>
      <c r="BF135" s="365">
        <v>0</v>
      </c>
      <c r="BG135" s="365">
        <v>0</v>
      </c>
      <c r="BI135" s="344" t="s">
        <v>1243</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5">
        <v>0</v>
      </c>
      <c r="I136" s="365">
        <v>0</v>
      </c>
      <c r="J136" s="365">
        <v>0</v>
      </c>
      <c r="K136" s="365">
        <v>0</v>
      </c>
      <c r="L136" s="365">
        <v>0</v>
      </c>
      <c r="M136" s="365">
        <v>0</v>
      </c>
      <c r="N136" s="365">
        <v>0</v>
      </c>
      <c r="O136" s="365">
        <v>0</v>
      </c>
      <c r="P136" s="365">
        <v>0</v>
      </c>
      <c r="Q136" s="365">
        <v>0</v>
      </c>
      <c r="R136" s="365">
        <v>0</v>
      </c>
      <c r="S136" s="365">
        <v>0</v>
      </c>
      <c r="T136" s="365">
        <v>0</v>
      </c>
      <c r="U136" s="365">
        <v>0</v>
      </c>
      <c r="V136" s="365">
        <v>0</v>
      </c>
      <c r="W136" s="365">
        <v>0</v>
      </c>
      <c r="X136" s="365">
        <v>0</v>
      </c>
      <c r="Y136" s="365">
        <v>0</v>
      </c>
      <c r="Z136" s="365">
        <v>0</v>
      </c>
      <c r="AA136" s="365">
        <v>0</v>
      </c>
      <c r="AB136" s="365">
        <v>0</v>
      </c>
      <c r="AC136" s="365">
        <v>0</v>
      </c>
      <c r="AD136" s="365">
        <v>0</v>
      </c>
      <c r="AE136" s="365">
        <v>0</v>
      </c>
      <c r="AF136" s="365">
        <v>0</v>
      </c>
      <c r="AG136" s="365">
        <v>0</v>
      </c>
      <c r="AH136" s="365">
        <v>0</v>
      </c>
      <c r="AI136" s="365">
        <v>0</v>
      </c>
      <c r="AJ136" s="365">
        <v>0</v>
      </c>
      <c r="AK136" s="365">
        <v>0</v>
      </c>
      <c r="AL136" s="365">
        <v>0</v>
      </c>
      <c r="AM136" s="365">
        <v>0</v>
      </c>
      <c r="AN136" s="365">
        <v>0</v>
      </c>
      <c r="AO136" s="365">
        <v>0</v>
      </c>
      <c r="AP136" s="365">
        <v>0</v>
      </c>
      <c r="AQ136" s="365">
        <v>0</v>
      </c>
      <c r="AR136" s="365">
        <v>0</v>
      </c>
      <c r="AS136" s="365">
        <v>0</v>
      </c>
      <c r="AT136" s="365">
        <v>0</v>
      </c>
      <c r="AU136" s="365">
        <v>0</v>
      </c>
      <c r="AV136" s="365">
        <v>0</v>
      </c>
      <c r="AW136" s="365">
        <v>0</v>
      </c>
      <c r="AX136" s="365">
        <v>0</v>
      </c>
      <c r="AY136" s="365">
        <v>0</v>
      </c>
      <c r="AZ136" s="365">
        <v>0</v>
      </c>
      <c r="BA136" s="365">
        <v>0</v>
      </c>
      <c r="BB136" s="365">
        <v>0</v>
      </c>
      <c r="BC136" s="365">
        <v>0</v>
      </c>
      <c r="BD136" s="365">
        <v>0</v>
      </c>
      <c r="BE136" s="365">
        <v>0</v>
      </c>
      <c r="BF136" s="365">
        <v>0</v>
      </c>
      <c r="BG136" s="365">
        <v>0</v>
      </c>
      <c r="BI136" s="344" t="s">
        <v>1243</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5">
        <v>0</v>
      </c>
      <c r="I137" s="365">
        <v>0</v>
      </c>
      <c r="J137" s="365">
        <v>0</v>
      </c>
      <c r="K137" s="365">
        <v>0</v>
      </c>
      <c r="L137" s="365">
        <v>0</v>
      </c>
      <c r="M137" s="365">
        <v>0</v>
      </c>
      <c r="N137" s="365">
        <v>0</v>
      </c>
      <c r="O137" s="365">
        <v>0</v>
      </c>
      <c r="P137" s="365">
        <v>0</v>
      </c>
      <c r="Q137" s="365">
        <v>0</v>
      </c>
      <c r="R137" s="365">
        <v>0</v>
      </c>
      <c r="S137" s="365">
        <v>0</v>
      </c>
      <c r="T137" s="365">
        <v>0</v>
      </c>
      <c r="U137" s="365">
        <v>0</v>
      </c>
      <c r="V137" s="365">
        <v>0</v>
      </c>
      <c r="W137" s="365">
        <v>0</v>
      </c>
      <c r="X137" s="365">
        <v>0</v>
      </c>
      <c r="Y137" s="365">
        <v>0</v>
      </c>
      <c r="Z137" s="365">
        <v>0</v>
      </c>
      <c r="AA137" s="365">
        <v>0</v>
      </c>
      <c r="AB137" s="365">
        <v>0</v>
      </c>
      <c r="AC137" s="365">
        <v>0</v>
      </c>
      <c r="AD137" s="365">
        <v>0</v>
      </c>
      <c r="AE137" s="365">
        <v>0</v>
      </c>
      <c r="AF137" s="365">
        <v>0</v>
      </c>
      <c r="AG137" s="365">
        <v>0</v>
      </c>
      <c r="AH137" s="365">
        <v>0</v>
      </c>
      <c r="AI137" s="365">
        <v>0</v>
      </c>
      <c r="AJ137" s="365">
        <v>0</v>
      </c>
      <c r="AK137" s="365">
        <v>0</v>
      </c>
      <c r="AL137" s="365">
        <v>0</v>
      </c>
      <c r="AM137" s="365">
        <v>0</v>
      </c>
      <c r="AN137" s="365">
        <v>0</v>
      </c>
      <c r="AO137" s="365">
        <v>0</v>
      </c>
      <c r="AP137" s="365">
        <v>0</v>
      </c>
      <c r="AQ137" s="365">
        <v>0</v>
      </c>
      <c r="AR137" s="365">
        <v>0</v>
      </c>
      <c r="AS137" s="365">
        <v>0</v>
      </c>
      <c r="AT137" s="365">
        <v>0</v>
      </c>
      <c r="AU137" s="365">
        <v>0</v>
      </c>
      <c r="AV137" s="365">
        <v>0</v>
      </c>
      <c r="AW137" s="365">
        <v>0</v>
      </c>
      <c r="AX137" s="365">
        <v>0</v>
      </c>
      <c r="AY137" s="365">
        <v>0</v>
      </c>
      <c r="AZ137" s="365">
        <v>0</v>
      </c>
      <c r="BA137" s="365">
        <v>0</v>
      </c>
      <c r="BB137" s="365">
        <v>0</v>
      </c>
      <c r="BC137" s="365">
        <v>0</v>
      </c>
      <c r="BD137" s="365">
        <v>0</v>
      </c>
      <c r="BE137" s="365">
        <v>0</v>
      </c>
      <c r="BF137" s="365">
        <v>0</v>
      </c>
      <c r="BG137" s="365">
        <v>0</v>
      </c>
      <c r="BI137" s="344" t="s">
        <v>1243</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5">
        <v>0</v>
      </c>
      <c r="I138" s="365">
        <v>0</v>
      </c>
      <c r="J138" s="365">
        <v>0</v>
      </c>
      <c r="K138" s="365">
        <v>0</v>
      </c>
      <c r="L138" s="365">
        <v>0</v>
      </c>
      <c r="M138" s="365">
        <v>0</v>
      </c>
      <c r="N138" s="365">
        <v>0</v>
      </c>
      <c r="O138" s="365">
        <v>0</v>
      </c>
      <c r="P138" s="365">
        <v>0</v>
      </c>
      <c r="Q138" s="365">
        <v>0</v>
      </c>
      <c r="R138" s="365">
        <v>0</v>
      </c>
      <c r="S138" s="365">
        <v>0</v>
      </c>
      <c r="T138" s="365">
        <v>0</v>
      </c>
      <c r="U138" s="365">
        <v>0</v>
      </c>
      <c r="V138" s="365">
        <v>0</v>
      </c>
      <c r="W138" s="365">
        <v>0</v>
      </c>
      <c r="X138" s="365">
        <v>0</v>
      </c>
      <c r="Y138" s="365">
        <v>0</v>
      </c>
      <c r="Z138" s="365">
        <v>0</v>
      </c>
      <c r="AA138" s="365">
        <v>0</v>
      </c>
      <c r="AB138" s="365">
        <v>0</v>
      </c>
      <c r="AC138" s="365">
        <v>0</v>
      </c>
      <c r="AD138" s="365">
        <v>0</v>
      </c>
      <c r="AE138" s="365">
        <v>0</v>
      </c>
      <c r="AF138" s="365">
        <v>0</v>
      </c>
      <c r="AG138" s="365">
        <v>0</v>
      </c>
      <c r="AH138" s="365">
        <v>0</v>
      </c>
      <c r="AI138" s="365">
        <v>0</v>
      </c>
      <c r="AJ138" s="365">
        <v>0</v>
      </c>
      <c r="AK138" s="365">
        <v>0</v>
      </c>
      <c r="AL138" s="365">
        <v>0</v>
      </c>
      <c r="AM138" s="365">
        <v>0</v>
      </c>
      <c r="AN138" s="365">
        <v>0</v>
      </c>
      <c r="AO138" s="365">
        <v>0</v>
      </c>
      <c r="AP138" s="365">
        <v>0</v>
      </c>
      <c r="AQ138" s="365">
        <v>0</v>
      </c>
      <c r="AR138" s="365">
        <v>0</v>
      </c>
      <c r="AS138" s="365">
        <v>0</v>
      </c>
      <c r="AT138" s="365">
        <v>0</v>
      </c>
      <c r="AU138" s="365">
        <v>0</v>
      </c>
      <c r="AV138" s="365">
        <v>0</v>
      </c>
      <c r="AW138" s="365">
        <v>0</v>
      </c>
      <c r="AX138" s="365">
        <v>0</v>
      </c>
      <c r="AY138" s="365">
        <v>0</v>
      </c>
      <c r="AZ138" s="365">
        <v>0</v>
      </c>
      <c r="BA138" s="365">
        <v>0</v>
      </c>
      <c r="BB138" s="365">
        <v>0</v>
      </c>
      <c r="BC138" s="365">
        <v>0</v>
      </c>
      <c r="BD138" s="365">
        <v>0</v>
      </c>
      <c r="BE138" s="365">
        <v>0</v>
      </c>
      <c r="BF138" s="365">
        <v>0</v>
      </c>
      <c r="BG138" s="365">
        <v>0</v>
      </c>
      <c r="BI138" s="344" t="s">
        <v>1243</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5">
        <v>0</v>
      </c>
      <c r="I139" s="365">
        <v>0</v>
      </c>
      <c r="J139" s="365">
        <v>0</v>
      </c>
      <c r="K139" s="365">
        <v>0</v>
      </c>
      <c r="L139" s="365">
        <v>0</v>
      </c>
      <c r="M139" s="365">
        <v>0</v>
      </c>
      <c r="N139" s="365">
        <v>0</v>
      </c>
      <c r="O139" s="365">
        <v>0</v>
      </c>
      <c r="P139" s="365">
        <v>0</v>
      </c>
      <c r="Q139" s="365">
        <v>0</v>
      </c>
      <c r="R139" s="365">
        <v>0</v>
      </c>
      <c r="S139" s="365">
        <v>0</v>
      </c>
      <c r="T139" s="365">
        <v>0</v>
      </c>
      <c r="U139" s="365">
        <v>0</v>
      </c>
      <c r="V139" s="365">
        <v>0</v>
      </c>
      <c r="W139" s="365">
        <v>0</v>
      </c>
      <c r="X139" s="365">
        <v>0</v>
      </c>
      <c r="Y139" s="365">
        <v>0</v>
      </c>
      <c r="Z139" s="365">
        <v>0</v>
      </c>
      <c r="AA139" s="365">
        <v>0</v>
      </c>
      <c r="AB139" s="365">
        <v>0</v>
      </c>
      <c r="AC139" s="365">
        <v>0</v>
      </c>
      <c r="AD139" s="365">
        <v>0</v>
      </c>
      <c r="AE139" s="365">
        <v>0</v>
      </c>
      <c r="AF139" s="365">
        <v>0</v>
      </c>
      <c r="AG139" s="365">
        <v>0</v>
      </c>
      <c r="AH139" s="365">
        <v>0</v>
      </c>
      <c r="AI139" s="365">
        <v>0</v>
      </c>
      <c r="AJ139" s="365">
        <v>0</v>
      </c>
      <c r="AK139" s="365">
        <v>0</v>
      </c>
      <c r="AL139" s="365">
        <v>0</v>
      </c>
      <c r="AM139" s="365">
        <v>0</v>
      </c>
      <c r="AN139" s="365">
        <v>0</v>
      </c>
      <c r="AO139" s="365">
        <v>0</v>
      </c>
      <c r="AP139" s="365">
        <v>0</v>
      </c>
      <c r="AQ139" s="365">
        <v>0</v>
      </c>
      <c r="AR139" s="365">
        <v>0</v>
      </c>
      <c r="AS139" s="365">
        <v>0</v>
      </c>
      <c r="AT139" s="365">
        <v>0</v>
      </c>
      <c r="AU139" s="365">
        <v>0</v>
      </c>
      <c r="AV139" s="365">
        <v>0</v>
      </c>
      <c r="AW139" s="365">
        <v>0</v>
      </c>
      <c r="AX139" s="365">
        <v>0</v>
      </c>
      <c r="AY139" s="365">
        <v>0</v>
      </c>
      <c r="AZ139" s="365">
        <v>0</v>
      </c>
      <c r="BA139" s="365">
        <v>0</v>
      </c>
      <c r="BB139" s="365">
        <v>0</v>
      </c>
      <c r="BC139" s="365">
        <v>0</v>
      </c>
      <c r="BD139" s="365">
        <v>0</v>
      </c>
      <c r="BE139" s="365">
        <v>0</v>
      </c>
      <c r="BF139" s="365">
        <v>0</v>
      </c>
      <c r="BG139" s="365">
        <v>0</v>
      </c>
      <c r="BI139" s="344" t="s">
        <v>1243</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5">
        <v>0</v>
      </c>
      <c r="I140" s="365">
        <v>0</v>
      </c>
      <c r="J140" s="365">
        <v>0</v>
      </c>
      <c r="K140" s="365">
        <v>0</v>
      </c>
      <c r="L140" s="365">
        <v>0</v>
      </c>
      <c r="M140" s="365">
        <v>0</v>
      </c>
      <c r="N140" s="365">
        <v>0</v>
      </c>
      <c r="O140" s="365">
        <v>0</v>
      </c>
      <c r="P140" s="365">
        <v>0</v>
      </c>
      <c r="Q140" s="365">
        <v>0</v>
      </c>
      <c r="R140" s="365">
        <v>0</v>
      </c>
      <c r="S140" s="365">
        <v>0</v>
      </c>
      <c r="T140" s="365">
        <v>0</v>
      </c>
      <c r="U140" s="365">
        <v>0</v>
      </c>
      <c r="V140" s="365">
        <v>0</v>
      </c>
      <c r="W140" s="365">
        <v>0</v>
      </c>
      <c r="X140" s="365">
        <v>0</v>
      </c>
      <c r="Y140" s="365">
        <v>0</v>
      </c>
      <c r="Z140" s="365">
        <v>0</v>
      </c>
      <c r="AA140" s="365">
        <v>0</v>
      </c>
      <c r="AB140" s="365">
        <v>0</v>
      </c>
      <c r="AC140" s="365">
        <v>0</v>
      </c>
      <c r="AD140" s="365">
        <v>0</v>
      </c>
      <c r="AE140" s="365">
        <v>0</v>
      </c>
      <c r="AF140" s="365">
        <v>0</v>
      </c>
      <c r="AG140" s="365">
        <v>0</v>
      </c>
      <c r="AH140" s="365">
        <v>0</v>
      </c>
      <c r="AI140" s="365">
        <v>0</v>
      </c>
      <c r="AJ140" s="365">
        <v>0</v>
      </c>
      <c r="AK140" s="365">
        <v>0</v>
      </c>
      <c r="AL140" s="365">
        <v>0</v>
      </c>
      <c r="AM140" s="365">
        <v>0</v>
      </c>
      <c r="AN140" s="365">
        <v>0</v>
      </c>
      <c r="AO140" s="365">
        <v>0</v>
      </c>
      <c r="AP140" s="365">
        <v>0</v>
      </c>
      <c r="AQ140" s="365">
        <v>0</v>
      </c>
      <c r="AR140" s="365">
        <v>0</v>
      </c>
      <c r="AS140" s="365">
        <v>0</v>
      </c>
      <c r="AT140" s="365">
        <v>0</v>
      </c>
      <c r="AU140" s="365">
        <v>0</v>
      </c>
      <c r="AV140" s="365">
        <v>0</v>
      </c>
      <c r="AW140" s="365">
        <v>0</v>
      </c>
      <c r="AX140" s="365">
        <v>0</v>
      </c>
      <c r="AY140" s="365">
        <v>0</v>
      </c>
      <c r="AZ140" s="365">
        <v>0</v>
      </c>
      <c r="BA140" s="365">
        <v>0</v>
      </c>
      <c r="BB140" s="365">
        <v>0</v>
      </c>
      <c r="BC140" s="365">
        <v>0</v>
      </c>
      <c r="BD140" s="365">
        <v>0</v>
      </c>
      <c r="BE140" s="365">
        <v>0</v>
      </c>
      <c r="BF140" s="365">
        <v>0</v>
      </c>
      <c r="BG140" s="365">
        <v>0</v>
      </c>
      <c r="BI140" s="344" t="s">
        <v>1243</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5">
        <v>0</v>
      </c>
      <c r="I141" s="365">
        <v>0</v>
      </c>
      <c r="J141" s="365">
        <v>0</v>
      </c>
      <c r="K141" s="365">
        <v>0</v>
      </c>
      <c r="L141" s="365">
        <v>0</v>
      </c>
      <c r="M141" s="365">
        <v>0</v>
      </c>
      <c r="N141" s="365">
        <v>0</v>
      </c>
      <c r="O141" s="365">
        <v>0</v>
      </c>
      <c r="P141" s="365">
        <v>0</v>
      </c>
      <c r="Q141" s="365">
        <v>0</v>
      </c>
      <c r="R141" s="365">
        <v>0</v>
      </c>
      <c r="S141" s="365">
        <v>0</v>
      </c>
      <c r="T141" s="365">
        <v>0</v>
      </c>
      <c r="U141" s="365">
        <v>0</v>
      </c>
      <c r="V141" s="365">
        <v>0</v>
      </c>
      <c r="W141" s="365">
        <v>0</v>
      </c>
      <c r="X141" s="365">
        <v>0</v>
      </c>
      <c r="Y141" s="365">
        <v>0</v>
      </c>
      <c r="Z141" s="365">
        <v>0</v>
      </c>
      <c r="AA141" s="365">
        <v>0</v>
      </c>
      <c r="AB141" s="365">
        <v>0</v>
      </c>
      <c r="AC141" s="365">
        <v>0</v>
      </c>
      <c r="AD141" s="365">
        <v>0</v>
      </c>
      <c r="AE141" s="365">
        <v>0</v>
      </c>
      <c r="AF141" s="365">
        <v>0</v>
      </c>
      <c r="AG141" s="365">
        <v>0</v>
      </c>
      <c r="AH141" s="365">
        <v>0</v>
      </c>
      <c r="AI141" s="365">
        <v>0</v>
      </c>
      <c r="AJ141" s="365">
        <v>0</v>
      </c>
      <c r="AK141" s="365">
        <v>0</v>
      </c>
      <c r="AL141" s="365">
        <v>0</v>
      </c>
      <c r="AM141" s="365">
        <v>0</v>
      </c>
      <c r="AN141" s="365">
        <v>0</v>
      </c>
      <c r="AO141" s="365">
        <v>0</v>
      </c>
      <c r="AP141" s="365">
        <v>0</v>
      </c>
      <c r="AQ141" s="365">
        <v>0</v>
      </c>
      <c r="AR141" s="365">
        <v>0</v>
      </c>
      <c r="AS141" s="365">
        <v>0</v>
      </c>
      <c r="AT141" s="365">
        <v>0</v>
      </c>
      <c r="AU141" s="365">
        <v>0</v>
      </c>
      <c r="AV141" s="365">
        <v>0</v>
      </c>
      <c r="AW141" s="365">
        <v>0</v>
      </c>
      <c r="AX141" s="365">
        <v>0</v>
      </c>
      <c r="AY141" s="365">
        <v>0</v>
      </c>
      <c r="AZ141" s="365">
        <v>0</v>
      </c>
      <c r="BA141" s="365">
        <v>0</v>
      </c>
      <c r="BB141" s="365">
        <v>0</v>
      </c>
      <c r="BC141" s="365">
        <v>0</v>
      </c>
      <c r="BD141" s="365">
        <v>0</v>
      </c>
      <c r="BE141" s="365">
        <v>0</v>
      </c>
      <c r="BF141" s="365">
        <v>0</v>
      </c>
      <c r="BG141" s="365">
        <v>0</v>
      </c>
      <c r="BI141" s="344" t="s">
        <v>1243</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5">
        <v>0</v>
      </c>
      <c r="I142" s="365">
        <v>0</v>
      </c>
      <c r="J142" s="365">
        <v>0</v>
      </c>
      <c r="K142" s="365">
        <v>0</v>
      </c>
      <c r="L142" s="365">
        <v>0</v>
      </c>
      <c r="M142" s="365">
        <v>0</v>
      </c>
      <c r="N142" s="365">
        <v>0</v>
      </c>
      <c r="O142" s="365">
        <v>0</v>
      </c>
      <c r="P142" s="365">
        <v>0</v>
      </c>
      <c r="Q142" s="365">
        <v>0</v>
      </c>
      <c r="R142" s="365">
        <v>0</v>
      </c>
      <c r="S142" s="365">
        <v>0</v>
      </c>
      <c r="T142" s="365">
        <v>0</v>
      </c>
      <c r="U142" s="365">
        <v>0</v>
      </c>
      <c r="V142" s="365">
        <v>0</v>
      </c>
      <c r="W142" s="365">
        <v>0</v>
      </c>
      <c r="X142" s="365">
        <v>0</v>
      </c>
      <c r="Y142" s="365">
        <v>0</v>
      </c>
      <c r="Z142" s="365">
        <v>0</v>
      </c>
      <c r="AA142" s="365">
        <v>0</v>
      </c>
      <c r="AB142" s="365">
        <v>0</v>
      </c>
      <c r="AC142" s="365">
        <v>0</v>
      </c>
      <c r="AD142" s="365">
        <v>0</v>
      </c>
      <c r="AE142" s="365">
        <v>0</v>
      </c>
      <c r="AF142" s="365">
        <v>0</v>
      </c>
      <c r="AG142" s="365">
        <v>0</v>
      </c>
      <c r="AH142" s="365">
        <v>0</v>
      </c>
      <c r="AI142" s="365">
        <v>0</v>
      </c>
      <c r="AJ142" s="365">
        <v>0</v>
      </c>
      <c r="AK142" s="365">
        <v>0</v>
      </c>
      <c r="AL142" s="365">
        <v>0</v>
      </c>
      <c r="AM142" s="365">
        <v>0</v>
      </c>
      <c r="AN142" s="365">
        <v>0</v>
      </c>
      <c r="AO142" s="365">
        <v>0</v>
      </c>
      <c r="AP142" s="365">
        <v>0</v>
      </c>
      <c r="AQ142" s="365">
        <v>0</v>
      </c>
      <c r="AR142" s="365">
        <v>0</v>
      </c>
      <c r="AS142" s="365">
        <v>0</v>
      </c>
      <c r="AT142" s="365">
        <v>0</v>
      </c>
      <c r="AU142" s="365">
        <v>0</v>
      </c>
      <c r="AV142" s="365">
        <v>0</v>
      </c>
      <c r="AW142" s="365">
        <v>0</v>
      </c>
      <c r="AX142" s="365">
        <v>0</v>
      </c>
      <c r="AY142" s="365">
        <v>0</v>
      </c>
      <c r="AZ142" s="365">
        <v>0</v>
      </c>
      <c r="BA142" s="365">
        <v>0</v>
      </c>
      <c r="BB142" s="365">
        <v>0</v>
      </c>
      <c r="BC142" s="365">
        <v>0</v>
      </c>
      <c r="BD142" s="365">
        <v>0</v>
      </c>
      <c r="BE142" s="365">
        <v>0</v>
      </c>
      <c r="BF142" s="365">
        <v>0</v>
      </c>
      <c r="BG142" s="365">
        <v>0</v>
      </c>
      <c r="BI142" s="344" t="s">
        <v>1243</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5">
        <v>0</v>
      </c>
      <c r="I143" s="365">
        <v>0</v>
      </c>
      <c r="J143" s="365">
        <v>0</v>
      </c>
      <c r="K143" s="365">
        <v>0</v>
      </c>
      <c r="L143" s="365">
        <v>0</v>
      </c>
      <c r="M143" s="365">
        <v>0</v>
      </c>
      <c r="N143" s="365">
        <v>0</v>
      </c>
      <c r="O143" s="365">
        <v>0</v>
      </c>
      <c r="P143" s="365">
        <v>0</v>
      </c>
      <c r="Q143" s="365">
        <v>0</v>
      </c>
      <c r="R143" s="365">
        <v>0</v>
      </c>
      <c r="S143" s="365">
        <v>0</v>
      </c>
      <c r="T143" s="365">
        <v>0</v>
      </c>
      <c r="U143" s="365">
        <v>0</v>
      </c>
      <c r="V143" s="365">
        <v>0</v>
      </c>
      <c r="W143" s="365">
        <v>0</v>
      </c>
      <c r="X143" s="365">
        <v>0</v>
      </c>
      <c r="Y143" s="365">
        <v>0</v>
      </c>
      <c r="Z143" s="365">
        <v>0</v>
      </c>
      <c r="AA143" s="365">
        <v>0</v>
      </c>
      <c r="AB143" s="365">
        <v>0</v>
      </c>
      <c r="AC143" s="365">
        <v>0</v>
      </c>
      <c r="AD143" s="365">
        <v>0</v>
      </c>
      <c r="AE143" s="365">
        <v>0</v>
      </c>
      <c r="AF143" s="365">
        <v>0</v>
      </c>
      <c r="AG143" s="365">
        <v>0</v>
      </c>
      <c r="AH143" s="365">
        <v>0</v>
      </c>
      <c r="AI143" s="365">
        <v>0</v>
      </c>
      <c r="AJ143" s="365">
        <v>0</v>
      </c>
      <c r="AK143" s="365">
        <v>0</v>
      </c>
      <c r="AL143" s="365">
        <v>0</v>
      </c>
      <c r="AM143" s="365">
        <v>0</v>
      </c>
      <c r="AN143" s="365">
        <v>0</v>
      </c>
      <c r="AO143" s="365">
        <v>0</v>
      </c>
      <c r="AP143" s="365">
        <v>0</v>
      </c>
      <c r="AQ143" s="365">
        <v>0</v>
      </c>
      <c r="AR143" s="365">
        <v>0</v>
      </c>
      <c r="AS143" s="365">
        <v>0</v>
      </c>
      <c r="AT143" s="365">
        <v>0</v>
      </c>
      <c r="AU143" s="365">
        <v>0</v>
      </c>
      <c r="AV143" s="365">
        <v>0</v>
      </c>
      <c r="AW143" s="365">
        <v>0</v>
      </c>
      <c r="AX143" s="365">
        <v>0</v>
      </c>
      <c r="AY143" s="365">
        <v>0</v>
      </c>
      <c r="AZ143" s="365">
        <v>0</v>
      </c>
      <c r="BA143" s="365">
        <v>0</v>
      </c>
      <c r="BB143" s="365">
        <v>0</v>
      </c>
      <c r="BC143" s="365">
        <v>0</v>
      </c>
      <c r="BD143" s="365">
        <v>0</v>
      </c>
      <c r="BE143" s="365">
        <v>0</v>
      </c>
      <c r="BF143" s="365">
        <v>0</v>
      </c>
      <c r="BG143" s="365">
        <v>0</v>
      </c>
      <c r="BI143" s="344" t="s">
        <v>1243</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5">
        <v>0</v>
      </c>
      <c r="I144" s="365">
        <v>0</v>
      </c>
      <c r="J144" s="365">
        <v>0</v>
      </c>
      <c r="K144" s="365">
        <v>0</v>
      </c>
      <c r="L144" s="365">
        <v>0</v>
      </c>
      <c r="M144" s="365">
        <v>0</v>
      </c>
      <c r="N144" s="365">
        <v>0</v>
      </c>
      <c r="O144" s="365">
        <v>0</v>
      </c>
      <c r="P144" s="365">
        <v>0</v>
      </c>
      <c r="Q144" s="365">
        <v>0</v>
      </c>
      <c r="R144" s="365">
        <v>0</v>
      </c>
      <c r="S144" s="365">
        <v>0</v>
      </c>
      <c r="T144" s="365">
        <v>0</v>
      </c>
      <c r="U144" s="365">
        <v>0</v>
      </c>
      <c r="V144" s="365">
        <v>0</v>
      </c>
      <c r="W144" s="365">
        <v>0</v>
      </c>
      <c r="X144" s="365">
        <v>0</v>
      </c>
      <c r="Y144" s="365">
        <v>0</v>
      </c>
      <c r="Z144" s="365">
        <v>0</v>
      </c>
      <c r="AA144" s="365">
        <v>0</v>
      </c>
      <c r="AB144" s="365">
        <v>0</v>
      </c>
      <c r="AC144" s="365">
        <v>0</v>
      </c>
      <c r="AD144" s="365">
        <v>0</v>
      </c>
      <c r="AE144" s="365">
        <v>0</v>
      </c>
      <c r="AF144" s="365">
        <v>0</v>
      </c>
      <c r="AG144" s="365">
        <v>0</v>
      </c>
      <c r="AH144" s="365">
        <v>0</v>
      </c>
      <c r="AI144" s="365">
        <v>0</v>
      </c>
      <c r="AJ144" s="365">
        <v>0</v>
      </c>
      <c r="AK144" s="365">
        <v>0</v>
      </c>
      <c r="AL144" s="365">
        <v>0</v>
      </c>
      <c r="AM144" s="365">
        <v>0</v>
      </c>
      <c r="AN144" s="365">
        <v>0</v>
      </c>
      <c r="AO144" s="365">
        <v>0</v>
      </c>
      <c r="AP144" s="365">
        <v>0</v>
      </c>
      <c r="AQ144" s="365">
        <v>0</v>
      </c>
      <c r="AR144" s="365">
        <v>0</v>
      </c>
      <c r="AS144" s="365">
        <v>0</v>
      </c>
      <c r="AT144" s="365">
        <v>0</v>
      </c>
      <c r="AU144" s="365">
        <v>0</v>
      </c>
      <c r="AV144" s="365">
        <v>0</v>
      </c>
      <c r="AW144" s="365">
        <v>0</v>
      </c>
      <c r="AX144" s="365">
        <v>0</v>
      </c>
      <c r="AY144" s="365">
        <v>0</v>
      </c>
      <c r="AZ144" s="365">
        <v>0</v>
      </c>
      <c r="BA144" s="365">
        <v>0</v>
      </c>
      <c r="BB144" s="365">
        <v>0</v>
      </c>
      <c r="BC144" s="365">
        <v>0</v>
      </c>
      <c r="BD144" s="365">
        <v>0</v>
      </c>
      <c r="BE144" s="365">
        <v>0</v>
      </c>
      <c r="BF144" s="365">
        <v>0</v>
      </c>
      <c r="BG144" s="365">
        <v>0</v>
      </c>
      <c r="BI144" s="344" t="s">
        <v>1243</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5">
        <v>0</v>
      </c>
      <c r="I145" s="365">
        <v>0</v>
      </c>
      <c r="J145" s="365">
        <v>0</v>
      </c>
      <c r="K145" s="365">
        <v>0</v>
      </c>
      <c r="L145" s="365">
        <v>0</v>
      </c>
      <c r="M145" s="365">
        <v>0</v>
      </c>
      <c r="N145" s="365">
        <v>0</v>
      </c>
      <c r="O145" s="365">
        <v>0</v>
      </c>
      <c r="P145" s="365">
        <v>0</v>
      </c>
      <c r="Q145" s="365">
        <v>0</v>
      </c>
      <c r="R145" s="365">
        <v>0</v>
      </c>
      <c r="S145" s="365">
        <v>0</v>
      </c>
      <c r="T145" s="365">
        <v>0</v>
      </c>
      <c r="U145" s="365">
        <v>0</v>
      </c>
      <c r="V145" s="365">
        <v>0</v>
      </c>
      <c r="W145" s="365">
        <v>0</v>
      </c>
      <c r="X145" s="365">
        <v>0</v>
      </c>
      <c r="Y145" s="365">
        <v>0</v>
      </c>
      <c r="Z145" s="365">
        <v>0</v>
      </c>
      <c r="AA145" s="365">
        <v>0</v>
      </c>
      <c r="AB145" s="365">
        <v>0</v>
      </c>
      <c r="AC145" s="365">
        <v>0</v>
      </c>
      <c r="AD145" s="365">
        <v>0</v>
      </c>
      <c r="AE145" s="365">
        <v>0</v>
      </c>
      <c r="AF145" s="365">
        <v>0</v>
      </c>
      <c r="AG145" s="365">
        <v>0</v>
      </c>
      <c r="AH145" s="365">
        <v>0</v>
      </c>
      <c r="AI145" s="365">
        <v>0</v>
      </c>
      <c r="AJ145" s="365">
        <v>0</v>
      </c>
      <c r="AK145" s="365">
        <v>0</v>
      </c>
      <c r="AL145" s="365">
        <v>0</v>
      </c>
      <c r="AM145" s="365">
        <v>0</v>
      </c>
      <c r="AN145" s="365">
        <v>0</v>
      </c>
      <c r="AO145" s="365">
        <v>0</v>
      </c>
      <c r="AP145" s="365">
        <v>0</v>
      </c>
      <c r="AQ145" s="365">
        <v>0</v>
      </c>
      <c r="AR145" s="365">
        <v>0</v>
      </c>
      <c r="AS145" s="365">
        <v>0</v>
      </c>
      <c r="AT145" s="365">
        <v>0</v>
      </c>
      <c r="AU145" s="365">
        <v>0</v>
      </c>
      <c r="AV145" s="365">
        <v>0</v>
      </c>
      <c r="AW145" s="365">
        <v>0</v>
      </c>
      <c r="AX145" s="365">
        <v>0</v>
      </c>
      <c r="AY145" s="365">
        <v>0</v>
      </c>
      <c r="AZ145" s="365">
        <v>0</v>
      </c>
      <c r="BA145" s="365">
        <v>0</v>
      </c>
      <c r="BB145" s="365">
        <v>0</v>
      </c>
      <c r="BC145" s="365">
        <v>0</v>
      </c>
      <c r="BD145" s="365">
        <v>0</v>
      </c>
      <c r="BE145" s="365">
        <v>0</v>
      </c>
      <c r="BF145" s="365">
        <v>0</v>
      </c>
      <c r="BG145" s="365">
        <v>0</v>
      </c>
      <c r="BI145" s="344" t="s">
        <v>1243</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5">
        <v>0</v>
      </c>
      <c r="I146" s="365">
        <v>0</v>
      </c>
      <c r="J146" s="365">
        <v>0</v>
      </c>
      <c r="K146" s="365">
        <v>0</v>
      </c>
      <c r="L146" s="365">
        <v>0</v>
      </c>
      <c r="M146" s="365">
        <v>0</v>
      </c>
      <c r="N146" s="365">
        <v>0</v>
      </c>
      <c r="O146" s="365">
        <v>0</v>
      </c>
      <c r="P146" s="365">
        <v>0</v>
      </c>
      <c r="Q146" s="365">
        <v>0</v>
      </c>
      <c r="R146" s="365">
        <v>0</v>
      </c>
      <c r="S146" s="365">
        <v>0</v>
      </c>
      <c r="T146" s="365">
        <v>0</v>
      </c>
      <c r="U146" s="365">
        <v>0</v>
      </c>
      <c r="V146" s="365">
        <v>0</v>
      </c>
      <c r="W146" s="365">
        <v>0</v>
      </c>
      <c r="X146" s="365">
        <v>0</v>
      </c>
      <c r="Y146" s="365">
        <v>0</v>
      </c>
      <c r="Z146" s="365">
        <v>0</v>
      </c>
      <c r="AA146" s="365">
        <v>0</v>
      </c>
      <c r="AB146" s="365">
        <v>0</v>
      </c>
      <c r="AC146" s="365">
        <v>0</v>
      </c>
      <c r="AD146" s="365">
        <v>0</v>
      </c>
      <c r="AE146" s="365">
        <v>0</v>
      </c>
      <c r="AF146" s="365">
        <v>0</v>
      </c>
      <c r="AG146" s="365">
        <v>0</v>
      </c>
      <c r="AH146" s="365">
        <v>0</v>
      </c>
      <c r="AI146" s="365">
        <v>0</v>
      </c>
      <c r="AJ146" s="365">
        <v>0</v>
      </c>
      <c r="AK146" s="365">
        <v>0</v>
      </c>
      <c r="AL146" s="365">
        <v>0</v>
      </c>
      <c r="AM146" s="365">
        <v>0</v>
      </c>
      <c r="AN146" s="365">
        <v>0</v>
      </c>
      <c r="AO146" s="365">
        <v>0</v>
      </c>
      <c r="AP146" s="365">
        <v>0</v>
      </c>
      <c r="AQ146" s="365">
        <v>0</v>
      </c>
      <c r="AR146" s="365">
        <v>0</v>
      </c>
      <c r="AS146" s="365">
        <v>0</v>
      </c>
      <c r="AT146" s="365">
        <v>0</v>
      </c>
      <c r="AU146" s="365">
        <v>0</v>
      </c>
      <c r="AV146" s="365">
        <v>0</v>
      </c>
      <c r="AW146" s="365">
        <v>0</v>
      </c>
      <c r="AX146" s="365">
        <v>0</v>
      </c>
      <c r="AY146" s="365">
        <v>0</v>
      </c>
      <c r="AZ146" s="365">
        <v>0</v>
      </c>
      <c r="BA146" s="365">
        <v>0</v>
      </c>
      <c r="BB146" s="365">
        <v>0</v>
      </c>
      <c r="BC146" s="365">
        <v>0</v>
      </c>
      <c r="BD146" s="365">
        <v>0</v>
      </c>
      <c r="BE146" s="365">
        <v>0</v>
      </c>
      <c r="BF146" s="365">
        <v>0</v>
      </c>
      <c r="BG146" s="365">
        <v>0</v>
      </c>
      <c r="BI146" s="344" t="s">
        <v>1243</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5">
        <v>0</v>
      </c>
      <c r="I147" s="365">
        <v>0</v>
      </c>
      <c r="J147" s="365">
        <v>0</v>
      </c>
      <c r="K147" s="365">
        <v>0</v>
      </c>
      <c r="L147" s="365">
        <v>0</v>
      </c>
      <c r="M147" s="365">
        <v>0</v>
      </c>
      <c r="N147" s="365">
        <v>0</v>
      </c>
      <c r="O147" s="365">
        <v>0</v>
      </c>
      <c r="P147" s="365">
        <v>0</v>
      </c>
      <c r="Q147" s="365">
        <v>0</v>
      </c>
      <c r="R147" s="365">
        <v>0</v>
      </c>
      <c r="S147" s="365">
        <v>0</v>
      </c>
      <c r="T147" s="365">
        <v>0</v>
      </c>
      <c r="U147" s="365">
        <v>0</v>
      </c>
      <c r="V147" s="365">
        <v>0</v>
      </c>
      <c r="W147" s="365">
        <v>0</v>
      </c>
      <c r="X147" s="365">
        <v>0</v>
      </c>
      <c r="Y147" s="365">
        <v>0</v>
      </c>
      <c r="Z147" s="365">
        <v>0</v>
      </c>
      <c r="AA147" s="365">
        <v>0</v>
      </c>
      <c r="AB147" s="365">
        <v>0</v>
      </c>
      <c r="AC147" s="365">
        <v>0</v>
      </c>
      <c r="AD147" s="365">
        <v>0</v>
      </c>
      <c r="AE147" s="365">
        <v>0</v>
      </c>
      <c r="AF147" s="365">
        <v>0</v>
      </c>
      <c r="AG147" s="365">
        <v>0</v>
      </c>
      <c r="AH147" s="365">
        <v>0</v>
      </c>
      <c r="AI147" s="365">
        <v>0</v>
      </c>
      <c r="AJ147" s="365">
        <v>0</v>
      </c>
      <c r="AK147" s="365">
        <v>0</v>
      </c>
      <c r="AL147" s="365">
        <v>0</v>
      </c>
      <c r="AM147" s="365">
        <v>0</v>
      </c>
      <c r="AN147" s="365">
        <v>0</v>
      </c>
      <c r="AO147" s="365">
        <v>0</v>
      </c>
      <c r="AP147" s="365">
        <v>0</v>
      </c>
      <c r="AQ147" s="365">
        <v>0</v>
      </c>
      <c r="AR147" s="365">
        <v>0</v>
      </c>
      <c r="AS147" s="365">
        <v>0</v>
      </c>
      <c r="AT147" s="365">
        <v>0</v>
      </c>
      <c r="AU147" s="365">
        <v>0</v>
      </c>
      <c r="AV147" s="365">
        <v>0</v>
      </c>
      <c r="AW147" s="365">
        <v>0</v>
      </c>
      <c r="AX147" s="365">
        <v>0</v>
      </c>
      <c r="AY147" s="365">
        <v>0</v>
      </c>
      <c r="AZ147" s="365">
        <v>0</v>
      </c>
      <c r="BA147" s="365">
        <v>0</v>
      </c>
      <c r="BB147" s="365">
        <v>0</v>
      </c>
      <c r="BC147" s="365">
        <v>0</v>
      </c>
      <c r="BD147" s="365">
        <v>0</v>
      </c>
      <c r="BE147" s="365">
        <v>0</v>
      </c>
      <c r="BF147" s="365">
        <v>0</v>
      </c>
      <c r="BG147" s="365">
        <v>0</v>
      </c>
      <c r="BI147" s="344" t="s">
        <v>1243</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5">
        <v>0</v>
      </c>
      <c r="I148" s="365">
        <v>0</v>
      </c>
      <c r="J148" s="365">
        <v>0</v>
      </c>
      <c r="K148" s="365">
        <v>0</v>
      </c>
      <c r="L148" s="365">
        <v>0</v>
      </c>
      <c r="M148" s="365">
        <v>0</v>
      </c>
      <c r="N148" s="365">
        <v>0</v>
      </c>
      <c r="O148" s="365">
        <v>0</v>
      </c>
      <c r="P148" s="365">
        <v>0</v>
      </c>
      <c r="Q148" s="365">
        <v>0</v>
      </c>
      <c r="R148" s="365">
        <v>0</v>
      </c>
      <c r="S148" s="365">
        <v>0</v>
      </c>
      <c r="T148" s="365">
        <v>0</v>
      </c>
      <c r="U148" s="365">
        <v>0</v>
      </c>
      <c r="V148" s="365">
        <v>0</v>
      </c>
      <c r="W148" s="365">
        <v>0</v>
      </c>
      <c r="X148" s="365">
        <v>0</v>
      </c>
      <c r="Y148" s="365">
        <v>0</v>
      </c>
      <c r="Z148" s="365">
        <v>0</v>
      </c>
      <c r="AA148" s="365">
        <v>0</v>
      </c>
      <c r="AB148" s="365">
        <v>0</v>
      </c>
      <c r="AC148" s="365">
        <v>0</v>
      </c>
      <c r="AD148" s="365">
        <v>0</v>
      </c>
      <c r="AE148" s="365">
        <v>0</v>
      </c>
      <c r="AF148" s="365">
        <v>0</v>
      </c>
      <c r="AG148" s="365">
        <v>0</v>
      </c>
      <c r="AH148" s="365">
        <v>0</v>
      </c>
      <c r="AI148" s="365">
        <v>0</v>
      </c>
      <c r="AJ148" s="365">
        <v>0</v>
      </c>
      <c r="AK148" s="365">
        <v>0</v>
      </c>
      <c r="AL148" s="365">
        <v>0</v>
      </c>
      <c r="AM148" s="365">
        <v>0</v>
      </c>
      <c r="AN148" s="365">
        <v>0</v>
      </c>
      <c r="AO148" s="365">
        <v>0</v>
      </c>
      <c r="AP148" s="365">
        <v>0</v>
      </c>
      <c r="AQ148" s="365">
        <v>0</v>
      </c>
      <c r="AR148" s="365">
        <v>0</v>
      </c>
      <c r="AS148" s="365">
        <v>0</v>
      </c>
      <c r="AT148" s="365">
        <v>0</v>
      </c>
      <c r="AU148" s="365">
        <v>0</v>
      </c>
      <c r="AV148" s="365">
        <v>0</v>
      </c>
      <c r="AW148" s="365">
        <v>0</v>
      </c>
      <c r="AX148" s="365">
        <v>0</v>
      </c>
      <c r="AY148" s="365">
        <v>0</v>
      </c>
      <c r="AZ148" s="365">
        <v>0</v>
      </c>
      <c r="BA148" s="365">
        <v>0</v>
      </c>
      <c r="BB148" s="365">
        <v>0</v>
      </c>
      <c r="BC148" s="365">
        <v>0</v>
      </c>
      <c r="BD148" s="365">
        <v>0</v>
      </c>
      <c r="BE148" s="365">
        <v>0</v>
      </c>
      <c r="BF148" s="365">
        <v>0</v>
      </c>
      <c r="BG148" s="365">
        <v>0</v>
      </c>
      <c r="BI148" s="344" t="s">
        <v>1243</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5">
        <v>0</v>
      </c>
      <c r="I149" s="365">
        <v>0</v>
      </c>
      <c r="J149" s="365">
        <v>0</v>
      </c>
      <c r="K149" s="365">
        <v>0</v>
      </c>
      <c r="L149" s="365">
        <v>0</v>
      </c>
      <c r="M149" s="365">
        <v>0</v>
      </c>
      <c r="N149" s="365">
        <v>0</v>
      </c>
      <c r="O149" s="365">
        <v>0</v>
      </c>
      <c r="P149" s="365">
        <v>0</v>
      </c>
      <c r="Q149" s="365">
        <v>0</v>
      </c>
      <c r="R149" s="365">
        <v>0</v>
      </c>
      <c r="S149" s="365">
        <v>0</v>
      </c>
      <c r="T149" s="365">
        <v>0</v>
      </c>
      <c r="U149" s="365">
        <v>0</v>
      </c>
      <c r="V149" s="365">
        <v>0</v>
      </c>
      <c r="W149" s="365">
        <v>0</v>
      </c>
      <c r="X149" s="365">
        <v>0</v>
      </c>
      <c r="Y149" s="365">
        <v>0</v>
      </c>
      <c r="Z149" s="365">
        <v>0</v>
      </c>
      <c r="AA149" s="365">
        <v>0</v>
      </c>
      <c r="AB149" s="365">
        <v>0</v>
      </c>
      <c r="AC149" s="365">
        <v>0</v>
      </c>
      <c r="AD149" s="365">
        <v>0</v>
      </c>
      <c r="AE149" s="365">
        <v>0</v>
      </c>
      <c r="AF149" s="365">
        <v>0</v>
      </c>
      <c r="AG149" s="365">
        <v>0</v>
      </c>
      <c r="AH149" s="365">
        <v>0</v>
      </c>
      <c r="AI149" s="365">
        <v>0</v>
      </c>
      <c r="AJ149" s="365">
        <v>0</v>
      </c>
      <c r="AK149" s="365">
        <v>0</v>
      </c>
      <c r="AL149" s="365">
        <v>0</v>
      </c>
      <c r="AM149" s="365">
        <v>0</v>
      </c>
      <c r="AN149" s="365">
        <v>0</v>
      </c>
      <c r="AO149" s="365">
        <v>0</v>
      </c>
      <c r="AP149" s="365">
        <v>0</v>
      </c>
      <c r="AQ149" s="365">
        <v>0</v>
      </c>
      <c r="AR149" s="365">
        <v>0</v>
      </c>
      <c r="AS149" s="365">
        <v>0</v>
      </c>
      <c r="AT149" s="365">
        <v>0</v>
      </c>
      <c r="AU149" s="365">
        <v>0</v>
      </c>
      <c r="AV149" s="365">
        <v>0</v>
      </c>
      <c r="AW149" s="365">
        <v>0</v>
      </c>
      <c r="AX149" s="365">
        <v>0</v>
      </c>
      <c r="AY149" s="365">
        <v>0</v>
      </c>
      <c r="AZ149" s="365">
        <v>0</v>
      </c>
      <c r="BA149" s="365">
        <v>0</v>
      </c>
      <c r="BB149" s="365">
        <v>0</v>
      </c>
      <c r="BC149" s="365">
        <v>0</v>
      </c>
      <c r="BD149" s="365">
        <v>0</v>
      </c>
      <c r="BE149" s="365">
        <v>0</v>
      </c>
      <c r="BF149" s="365">
        <v>0</v>
      </c>
      <c r="BG149" s="365">
        <v>0</v>
      </c>
      <c r="BI149" s="344" t="s">
        <v>1243</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5">
        <v>0</v>
      </c>
      <c r="I150" s="365">
        <v>0</v>
      </c>
      <c r="J150" s="365">
        <v>0</v>
      </c>
      <c r="K150" s="365">
        <v>0</v>
      </c>
      <c r="L150" s="365">
        <v>0</v>
      </c>
      <c r="M150" s="365">
        <v>0</v>
      </c>
      <c r="N150" s="365">
        <v>0</v>
      </c>
      <c r="O150" s="365">
        <v>0</v>
      </c>
      <c r="P150" s="365">
        <v>0</v>
      </c>
      <c r="Q150" s="365">
        <v>0</v>
      </c>
      <c r="R150" s="365">
        <v>0</v>
      </c>
      <c r="S150" s="365">
        <v>0</v>
      </c>
      <c r="T150" s="365">
        <v>0</v>
      </c>
      <c r="U150" s="365">
        <v>0</v>
      </c>
      <c r="V150" s="365">
        <v>0</v>
      </c>
      <c r="W150" s="365">
        <v>0</v>
      </c>
      <c r="X150" s="365">
        <v>0</v>
      </c>
      <c r="Y150" s="365">
        <v>0</v>
      </c>
      <c r="Z150" s="365">
        <v>0</v>
      </c>
      <c r="AA150" s="365">
        <v>0</v>
      </c>
      <c r="AB150" s="365">
        <v>0</v>
      </c>
      <c r="AC150" s="365">
        <v>0</v>
      </c>
      <c r="AD150" s="365">
        <v>0</v>
      </c>
      <c r="AE150" s="365">
        <v>0</v>
      </c>
      <c r="AF150" s="365">
        <v>0</v>
      </c>
      <c r="AG150" s="365">
        <v>0</v>
      </c>
      <c r="AH150" s="365">
        <v>0</v>
      </c>
      <c r="AI150" s="365">
        <v>0</v>
      </c>
      <c r="AJ150" s="365">
        <v>0</v>
      </c>
      <c r="AK150" s="365">
        <v>0</v>
      </c>
      <c r="AL150" s="365">
        <v>0</v>
      </c>
      <c r="AM150" s="365">
        <v>0</v>
      </c>
      <c r="AN150" s="365">
        <v>0</v>
      </c>
      <c r="AO150" s="365">
        <v>0</v>
      </c>
      <c r="AP150" s="365">
        <v>0</v>
      </c>
      <c r="AQ150" s="365">
        <v>0</v>
      </c>
      <c r="AR150" s="365">
        <v>0</v>
      </c>
      <c r="AS150" s="365">
        <v>0</v>
      </c>
      <c r="AT150" s="365">
        <v>0</v>
      </c>
      <c r="AU150" s="365">
        <v>0</v>
      </c>
      <c r="AV150" s="365">
        <v>0</v>
      </c>
      <c r="AW150" s="365">
        <v>0</v>
      </c>
      <c r="AX150" s="365">
        <v>0</v>
      </c>
      <c r="AY150" s="365">
        <v>0</v>
      </c>
      <c r="AZ150" s="365">
        <v>0</v>
      </c>
      <c r="BA150" s="365">
        <v>0</v>
      </c>
      <c r="BB150" s="365">
        <v>0</v>
      </c>
      <c r="BC150" s="365">
        <v>0</v>
      </c>
      <c r="BD150" s="365">
        <v>0</v>
      </c>
      <c r="BE150" s="365">
        <v>0</v>
      </c>
      <c r="BF150" s="365">
        <v>0</v>
      </c>
      <c r="BG150" s="365">
        <v>0</v>
      </c>
      <c r="BI150" s="344" t="s">
        <v>1243</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5">
        <v>0</v>
      </c>
      <c r="I151" s="365">
        <v>0</v>
      </c>
      <c r="J151" s="365">
        <v>0</v>
      </c>
      <c r="K151" s="365">
        <v>0</v>
      </c>
      <c r="L151" s="365">
        <v>0</v>
      </c>
      <c r="M151" s="365">
        <v>0</v>
      </c>
      <c r="N151" s="365">
        <v>0</v>
      </c>
      <c r="O151" s="365">
        <v>0</v>
      </c>
      <c r="P151" s="365">
        <v>0</v>
      </c>
      <c r="Q151" s="365">
        <v>0</v>
      </c>
      <c r="R151" s="365">
        <v>0</v>
      </c>
      <c r="S151" s="365">
        <v>0</v>
      </c>
      <c r="T151" s="365">
        <v>0</v>
      </c>
      <c r="U151" s="365">
        <v>0</v>
      </c>
      <c r="V151" s="365">
        <v>0</v>
      </c>
      <c r="W151" s="365">
        <v>0</v>
      </c>
      <c r="X151" s="365">
        <v>0</v>
      </c>
      <c r="Y151" s="365">
        <v>0</v>
      </c>
      <c r="Z151" s="365">
        <v>0</v>
      </c>
      <c r="AA151" s="365">
        <v>0</v>
      </c>
      <c r="AB151" s="365">
        <v>0</v>
      </c>
      <c r="AC151" s="365">
        <v>0</v>
      </c>
      <c r="AD151" s="365">
        <v>0</v>
      </c>
      <c r="AE151" s="365">
        <v>0</v>
      </c>
      <c r="AF151" s="365">
        <v>0</v>
      </c>
      <c r="AG151" s="365">
        <v>0</v>
      </c>
      <c r="AH151" s="365">
        <v>0</v>
      </c>
      <c r="AI151" s="365">
        <v>0</v>
      </c>
      <c r="AJ151" s="365">
        <v>0</v>
      </c>
      <c r="AK151" s="365">
        <v>0</v>
      </c>
      <c r="AL151" s="365">
        <v>0</v>
      </c>
      <c r="AM151" s="365">
        <v>0</v>
      </c>
      <c r="AN151" s="365">
        <v>0</v>
      </c>
      <c r="AO151" s="365">
        <v>0</v>
      </c>
      <c r="AP151" s="365">
        <v>0</v>
      </c>
      <c r="AQ151" s="365">
        <v>0</v>
      </c>
      <c r="AR151" s="365">
        <v>0</v>
      </c>
      <c r="AS151" s="365">
        <v>0</v>
      </c>
      <c r="AT151" s="365">
        <v>0</v>
      </c>
      <c r="AU151" s="365">
        <v>0</v>
      </c>
      <c r="AV151" s="365">
        <v>0</v>
      </c>
      <c r="AW151" s="365">
        <v>0</v>
      </c>
      <c r="AX151" s="365">
        <v>0</v>
      </c>
      <c r="AY151" s="365">
        <v>0</v>
      </c>
      <c r="AZ151" s="365">
        <v>0</v>
      </c>
      <c r="BA151" s="365">
        <v>0</v>
      </c>
      <c r="BB151" s="365">
        <v>0</v>
      </c>
      <c r="BC151" s="365">
        <v>0</v>
      </c>
      <c r="BD151" s="365">
        <v>0</v>
      </c>
      <c r="BE151" s="365">
        <v>0</v>
      </c>
      <c r="BF151" s="365">
        <v>0</v>
      </c>
      <c r="BG151" s="365">
        <v>0</v>
      </c>
      <c r="BI151" s="344" t="s">
        <v>1243</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5">
        <v>0</v>
      </c>
      <c r="I152" s="365">
        <v>0</v>
      </c>
      <c r="J152" s="365">
        <v>0</v>
      </c>
      <c r="K152" s="365">
        <v>0</v>
      </c>
      <c r="L152" s="365">
        <v>0</v>
      </c>
      <c r="M152" s="365">
        <v>0</v>
      </c>
      <c r="N152" s="365">
        <v>0</v>
      </c>
      <c r="O152" s="365">
        <v>0</v>
      </c>
      <c r="P152" s="365">
        <v>0</v>
      </c>
      <c r="Q152" s="365">
        <v>0</v>
      </c>
      <c r="R152" s="365">
        <v>0</v>
      </c>
      <c r="S152" s="365">
        <v>0</v>
      </c>
      <c r="T152" s="365">
        <v>0</v>
      </c>
      <c r="U152" s="365">
        <v>0</v>
      </c>
      <c r="V152" s="365">
        <v>0</v>
      </c>
      <c r="W152" s="365">
        <v>0</v>
      </c>
      <c r="X152" s="365">
        <v>0</v>
      </c>
      <c r="Y152" s="365">
        <v>0</v>
      </c>
      <c r="Z152" s="365">
        <v>0</v>
      </c>
      <c r="AA152" s="365">
        <v>0</v>
      </c>
      <c r="AB152" s="365">
        <v>0</v>
      </c>
      <c r="AC152" s="365">
        <v>0</v>
      </c>
      <c r="AD152" s="365">
        <v>0</v>
      </c>
      <c r="AE152" s="365">
        <v>0</v>
      </c>
      <c r="AF152" s="365">
        <v>0</v>
      </c>
      <c r="AG152" s="365">
        <v>0</v>
      </c>
      <c r="AH152" s="365">
        <v>0</v>
      </c>
      <c r="AI152" s="365">
        <v>0</v>
      </c>
      <c r="AJ152" s="365">
        <v>0</v>
      </c>
      <c r="AK152" s="365">
        <v>0</v>
      </c>
      <c r="AL152" s="365">
        <v>0</v>
      </c>
      <c r="AM152" s="365">
        <v>0</v>
      </c>
      <c r="AN152" s="365">
        <v>0</v>
      </c>
      <c r="AO152" s="365">
        <v>0</v>
      </c>
      <c r="AP152" s="365">
        <v>0</v>
      </c>
      <c r="AQ152" s="365">
        <v>0</v>
      </c>
      <c r="AR152" s="365">
        <v>0</v>
      </c>
      <c r="AS152" s="365">
        <v>0</v>
      </c>
      <c r="AT152" s="365">
        <v>0</v>
      </c>
      <c r="AU152" s="365">
        <v>0</v>
      </c>
      <c r="AV152" s="365">
        <v>0</v>
      </c>
      <c r="AW152" s="365">
        <v>0</v>
      </c>
      <c r="AX152" s="365">
        <v>0</v>
      </c>
      <c r="AY152" s="365">
        <v>0</v>
      </c>
      <c r="AZ152" s="365">
        <v>0</v>
      </c>
      <c r="BA152" s="365">
        <v>0</v>
      </c>
      <c r="BB152" s="365">
        <v>0</v>
      </c>
      <c r="BC152" s="365">
        <v>0</v>
      </c>
      <c r="BD152" s="365">
        <v>0</v>
      </c>
      <c r="BE152" s="365">
        <v>0</v>
      </c>
      <c r="BF152" s="365">
        <v>0</v>
      </c>
      <c r="BG152" s="365">
        <v>0</v>
      </c>
      <c r="BI152" s="344" t="s">
        <v>1243</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5">
        <v>0</v>
      </c>
      <c r="I153" s="365">
        <v>0</v>
      </c>
      <c r="J153" s="365">
        <v>0</v>
      </c>
      <c r="K153" s="365">
        <v>0</v>
      </c>
      <c r="L153" s="365">
        <v>0</v>
      </c>
      <c r="M153" s="365">
        <v>0</v>
      </c>
      <c r="N153" s="365">
        <v>0</v>
      </c>
      <c r="O153" s="365">
        <v>0</v>
      </c>
      <c r="P153" s="365">
        <v>0</v>
      </c>
      <c r="Q153" s="365">
        <v>0</v>
      </c>
      <c r="R153" s="365">
        <v>0</v>
      </c>
      <c r="S153" s="365">
        <v>0</v>
      </c>
      <c r="T153" s="365">
        <v>0</v>
      </c>
      <c r="U153" s="365">
        <v>0</v>
      </c>
      <c r="V153" s="365">
        <v>0</v>
      </c>
      <c r="W153" s="365">
        <v>0</v>
      </c>
      <c r="X153" s="365">
        <v>0</v>
      </c>
      <c r="Y153" s="365">
        <v>0</v>
      </c>
      <c r="Z153" s="365">
        <v>0</v>
      </c>
      <c r="AA153" s="365">
        <v>0</v>
      </c>
      <c r="AB153" s="365">
        <v>0</v>
      </c>
      <c r="AC153" s="365">
        <v>0</v>
      </c>
      <c r="AD153" s="365">
        <v>0</v>
      </c>
      <c r="AE153" s="365">
        <v>0</v>
      </c>
      <c r="AF153" s="365">
        <v>0</v>
      </c>
      <c r="AG153" s="365">
        <v>0</v>
      </c>
      <c r="AH153" s="365">
        <v>0</v>
      </c>
      <c r="AI153" s="365">
        <v>0</v>
      </c>
      <c r="AJ153" s="365">
        <v>0</v>
      </c>
      <c r="AK153" s="365">
        <v>0</v>
      </c>
      <c r="AL153" s="365">
        <v>0</v>
      </c>
      <c r="AM153" s="365">
        <v>0</v>
      </c>
      <c r="AN153" s="365">
        <v>0</v>
      </c>
      <c r="AO153" s="365">
        <v>0</v>
      </c>
      <c r="AP153" s="365">
        <v>0</v>
      </c>
      <c r="AQ153" s="365">
        <v>0</v>
      </c>
      <c r="AR153" s="365">
        <v>0</v>
      </c>
      <c r="AS153" s="365">
        <v>0</v>
      </c>
      <c r="AT153" s="365">
        <v>0</v>
      </c>
      <c r="AU153" s="365">
        <v>0</v>
      </c>
      <c r="AV153" s="365">
        <v>0</v>
      </c>
      <c r="AW153" s="365">
        <v>0</v>
      </c>
      <c r="AX153" s="365">
        <v>0</v>
      </c>
      <c r="AY153" s="365">
        <v>0</v>
      </c>
      <c r="AZ153" s="365">
        <v>0</v>
      </c>
      <c r="BA153" s="365">
        <v>0</v>
      </c>
      <c r="BB153" s="365">
        <v>0</v>
      </c>
      <c r="BC153" s="365">
        <v>0</v>
      </c>
      <c r="BD153" s="365">
        <v>0</v>
      </c>
      <c r="BE153" s="365">
        <v>0</v>
      </c>
      <c r="BF153" s="365">
        <v>0</v>
      </c>
      <c r="BG153" s="365">
        <v>0</v>
      </c>
      <c r="BI153" s="344" t="s">
        <v>1243</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5">
        <v>0</v>
      </c>
      <c r="I154" s="365">
        <v>0</v>
      </c>
      <c r="J154" s="365">
        <v>0</v>
      </c>
      <c r="K154" s="365">
        <v>0</v>
      </c>
      <c r="L154" s="365">
        <v>0</v>
      </c>
      <c r="M154" s="365">
        <v>0</v>
      </c>
      <c r="N154" s="365">
        <v>0</v>
      </c>
      <c r="O154" s="365">
        <v>0</v>
      </c>
      <c r="P154" s="365">
        <v>0</v>
      </c>
      <c r="Q154" s="365">
        <v>0</v>
      </c>
      <c r="R154" s="365">
        <v>0</v>
      </c>
      <c r="S154" s="365">
        <v>0</v>
      </c>
      <c r="T154" s="365">
        <v>0</v>
      </c>
      <c r="U154" s="365">
        <v>0</v>
      </c>
      <c r="V154" s="365">
        <v>0</v>
      </c>
      <c r="W154" s="365">
        <v>0</v>
      </c>
      <c r="X154" s="365">
        <v>0</v>
      </c>
      <c r="Y154" s="365">
        <v>0</v>
      </c>
      <c r="Z154" s="365">
        <v>0</v>
      </c>
      <c r="AA154" s="365">
        <v>0</v>
      </c>
      <c r="AB154" s="365">
        <v>0</v>
      </c>
      <c r="AC154" s="365">
        <v>0</v>
      </c>
      <c r="AD154" s="365">
        <v>0</v>
      </c>
      <c r="AE154" s="365">
        <v>0</v>
      </c>
      <c r="AF154" s="365">
        <v>0</v>
      </c>
      <c r="AG154" s="365">
        <v>0</v>
      </c>
      <c r="AH154" s="365">
        <v>0</v>
      </c>
      <c r="AI154" s="365">
        <v>0</v>
      </c>
      <c r="AJ154" s="365">
        <v>0</v>
      </c>
      <c r="AK154" s="365">
        <v>0</v>
      </c>
      <c r="AL154" s="365">
        <v>0</v>
      </c>
      <c r="AM154" s="365">
        <v>0</v>
      </c>
      <c r="AN154" s="365">
        <v>0</v>
      </c>
      <c r="AO154" s="365">
        <v>0</v>
      </c>
      <c r="AP154" s="365">
        <v>0</v>
      </c>
      <c r="AQ154" s="365">
        <v>0</v>
      </c>
      <c r="AR154" s="365">
        <v>0</v>
      </c>
      <c r="AS154" s="365">
        <v>0</v>
      </c>
      <c r="AT154" s="365">
        <v>0</v>
      </c>
      <c r="AU154" s="365">
        <v>0</v>
      </c>
      <c r="AV154" s="365">
        <v>0</v>
      </c>
      <c r="AW154" s="365">
        <v>0</v>
      </c>
      <c r="AX154" s="365">
        <v>0</v>
      </c>
      <c r="AY154" s="365">
        <v>0</v>
      </c>
      <c r="AZ154" s="365">
        <v>0</v>
      </c>
      <c r="BA154" s="365">
        <v>0</v>
      </c>
      <c r="BB154" s="365">
        <v>0</v>
      </c>
      <c r="BC154" s="365">
        <v>0</v>
      </c>
      <c r="BD154" s="365">
        <v>0</v>
      </c>
      <c r="BE154" s="365">
        <v>0</v>
      </c>
      <c r="BF154" s="365">
        <v>0</v>
      </c>
      <c r="BG154" s="365">
        <v>0</v>
      </c>
      <c r="BI154" s="344" t="s">
        <v>1243</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5">
        <v>0</v>
      </c>
      <c r="I155" s="365">
        <v>0</v>
      </c>
      <c r="J155" s="365">
        <v>0</v>
      </c>
      <c r="K155" s="365">
        <v>0</v>
      </c>
      <c r="L155" s="365">
        <v>0</v>
      </c>
      <c r="M155" s="365">
        <v>0</v>
      </c>
      <c r="N155" s="365">
        <v>0</v>
      </c>
      <c r="O155" s="365">
        <v>0</v>
      </c>
      <c r="P155" s="365">
        <v>0</v>
      </c>
      <c r="Q155" s="365">
        <v>0</v>
      </c>
      <c r="R155" s="365">
        <v>0</v>
      </c>
      <c r="S155" s="365">
        <v>0</v>
      </c>
      <c r="T155" s="365">
        <v>0</v>
      </c>
      <c r="U155" s="365">
        <v>0</v>
      </c>
      <c r="V155" s="365">
        <v>0</v>
      </c>
      <c r="W155" s="365">
        <v>0</v>
      </c>
      <c r="X155" s="365">
        <v>0</v>
      </c>
      <c r="Y155" s="365">
        <v>0</v>
      </c>
      <c r="Z155" s="365">
        <v>0</v>
      </c>
      <c r="AA155" s="365">
        <v>0</v>
      </c>
      <c r="AB155" s="365">
        <v>0</v>
      </c>
      <c r="AC155" s="365">
        <v>0</v>
      </c>
      <c r="AD155" s="365">
        <v>0</v>
      </c>
      <c r="AE155" s="365">
        <v>0</v>
      </c>
      <c r="AF155" s="365">
        <v>0</v>
      </c>
      <c r="AG155" s="365">
        <v>0</v>
      </c>
      <c r="AH155" s="365">
        <v>0</v>
      </c>
      <c r="AI155" s="365">
        <v>0</v>
      </c>
      <c r="AJ155" s="365">
        <v>0</v>
      </c>
      <c r="AK155" s="365">
        <v>0</v>
      </c>
      <c r="AL155" s="365">
        <v>0</v>
      </c>
      <c r="AM155" s="365">
        <v>0</v>
      </c>
      <c r="AN155" s="365">
        <v>0</v>
      </c>
      <c r="AO155" s="365">
        <v>0</v>
      </c>
      <c r="AP155" s="365">
        <v>0</v>
      </c>
      <c r="AQ155" s="365">
        <v>0</v>
      </c>
      <c r="AR155" s="365">
        <v>0</v>
      </c>
      <c r="AS155" s="365">
        <v>0</v>
      </c>
      <c r="AT155" s="365">
        <v>0</v>
      </c>
      <c r="AU155" s="365">
        <v>0</v>
      </c>
      <c r="AV155" s="365">
        <v>0</v>
      </c>
      <c r="AW155" s="365">
        <v>0</v>
      </c>
      <c r="AX155" s="365">
        <v>0</v>
      </c>
      <c r="AY155" s="365">
        <v>0</v>
      </c>
      <c r="AZ155" s="365">
        <v>0</v>
      </c>
      <c r="BA155" s="365">
        <v>0</v>
      </c>
      <c r="BB155" s="365">
        <v>0</v>
      </c>
      <c r="BC155" s="365">
        <v>0</v>
      </c>
      <c r="BD155" s="365">
        <v>0</v>
      </c>
      <c r="BE155" s="365">
        <v>0</v>
      </c>
      <c r="BF155" s="365">
        <v>0</v>
      </c>
      <c r="BG155" s="365">
        <v>0</v>
      </c>
      <c r="BI155" s="344" t="s">
        <v>1243</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5">
        <v>0</v>
      </c>
      <c r="I156" s="365">
        <v>0</v>
      </c>
      <c r="J156" s="365">
        <v>0</v>
      </c>
      <c r="K156" s="365">
        <v>0</v>
      </c>
      <c r="L156" s="365">
        <v>0</v>
      </c>
      <c r="M156" s="365">
        <v>0</v>
      </c>
      <c r="N156" s="365">
        <v>0</v>
      </c>
      <c r="O156" s="365">
        <v>0</v>
      </c>
      <c r="P156" s="365">
        <v>0</v>
      </c>
      <c r="Q156" s="365">
        <v>0</v>
      </c>
      <c r="R156" s="365">
        <v>0</v>
      </c>
      <c r="S156" s="365">
        <v>0</v>
      </c>
      <c r="T156" s="365">
        <v>0</v>
      </c>
      <c r="U156" s="365">
        <v>0</v>
      </c>
      <c r="V156" s="365">
        <v>0</v>
      </c>
      <c r="W156" s="365">
        <v>0</v>
      </c>
      <c r="X156" s="365">
        <v>0</v>
      </c>
      <c r="Y156" s="365">
        <v>0</v>
      </c>
      <c r="Z156" s="365">
        <v>0</v>
      </c>
      <c r="AA156" s="365">
        <v>0</v>
      </c>
      <c r="AB156" s="365">
        <v>0</v>
      </c>
      <c r="AC156" s="365">
        <v>0</v>
      </c>
      <c r="AD156" s="365">
        <v>0</v>
      </c>
      <c r="AE156" s="365">
        <v>0</v>
      </c>
      <c r="AF156" s="365">
        <v>0</v>
      </c>
      <c r="AG156" s="365">
        <v>0</v>
      </c>
      <c r="AH156" s="365">
        <v>0</v>
      </c>
      <c r="AI156" s="365">
        <v>0</v>
      </c>
      <c r="AJ156" s="365">
        <v>0</v>
      </c>
      <c r="AK156" s="365">
        <v>0</v>
      </c>
      <c r="AL156" s="365">
        <v>0</v>
      </c>
      <c r="AM156" s="365">
        <v>0</v>
      </c>
      <c r="AN156" s="365">
        <v>0</v>
      </c>
      <c r="AO156" s="365">
        <v>0</v>
      </c>
      <c r="AP156" s="365">
        <v>0</v>
      </c>
      <c r="AQ156" s="365">
        <v>0</v>
      </c>
      <c r="AR156" s="365">
        <v>0</v>
      </c>
      <c r="AS156" s="365">
        <v>0</v>
      </c>
      <c r="AT156" s="365">
        <v>0</v>
      </c>
      <c r="AU156" s="365">
        <v>0</v>
      </c>
      <c r="AV156" s="365">
        <v>0</v>
      </c>
      <c r="AW156" s="365">
        <v>0</v>
      </c>
      <c r="AX156" s="365">
        <v>0</v>
      </c>
      <c r="AY156" s="365">
        <v>0</v>
      </c>
      <c r="AZ156" s="365">
        <v>0</v>
      </c>
      <c r="BA156" s="365">
        <v>0</v>
      </c>
      <c r="BB156" s="365">
        <v>0</v>
      </c>
      <c r="BC156" s="365">
        <v>0</v>
      </c>
      <c r="BD156" s="365">
        <v>0</v>
      </c>
      <c r="BE156" s="365">
        <v>0</v>
      </c>
      <c r="BF156" s="365">
        <v>0</v>
      </c>
      <c r="BG156" s="365">
        <v>0</v>
      </c>
      <c r="BI156" s="344" t="s">
        <v>1243</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5">
        <v>0</v>
      </c>
      <c r="I157" s="365">
        <v>0</v>
      </c>
      <c r="J157" s="365">
        <v>0</v>
      </c>
      <c r="K157" s="365">
        <v>0</v>
      </c>
      <c r="L157" s="365">
        <v>0</v>
      </c>
      <c r="M157" s="365">
        <v>0</v>
      </c>
      <c r="N157" s="365">
        <v>0</v>
      </c>
      <c r="O157" s="365">
        <v>0</v>
      </c>
      <c r="P157" s="365">
        <v>0</v>
      </c>
      <c r="Q157" s="365">
        <v>0</v>
      </c>
      <c r="R157" s="365">
        <v>0</v>
      </c>
      <c r="S157" s="365">
        <v>0</v>
      </c>
      <c r="T157" s="365">
        <v>0</v>
      </c>
      <c r="U157" s="365">
        <v>0</v>
      </c>
      <c r="V157" s="365">
        <v>0</v>
      </c>
      <c r="W157" s="365">
        <v>0</v>
      </c>
      <c r="X157" s="365">
        <v>0</v>
      </c>
      <c r="Y157" s="365">
        <v>0</v>
      </c>
      <c r="Z157" s="365">
        <v>0</v>
      </c>
      <c r="AA157" s="365">
        <v>0</v>
      </c>
      <c r="AB157" s="365">
        <v>0</v>
      </c>
      <c r="AC157" s="365">
        <v>0</v>
      </c>
      <c r="AD157" s="365">
        <v>0</v>
      </c>
      <c r="AE157" s="365">
        <v>0</v>
      </c>
      <c r="AF157" s="365">
        <v>0</v>
      </c>
      <c r="AG157" s="365">
        <v>0</v>
      </c>
      <c r="AH157" s="365">
        <v>0</v>
      </c>
      <c r="AI157" s="365">
        <v>0</v>
      </c>
      <c r="AJ157" s="365">
        <v>0</v>
      </c>
      <c r="AK157" s="365">
        <v>0</v>
      </c>
      <c r="AL157" s="365">
        <v>0</v>
      </c>
      <c r="AM157" s="365">
        <v>0</v>
      </c>
      <c r="AN157" s="365">
        <v>0</v>
      </c>
      <c r="AO157" s="365">
        <v>0</v>
      </c>
      <c r="AP157" s="365">
        <v>0</v>
      </c>
      <c r="AQ157" s="365">
        <v>0</v>
      </c>
      <c r="AR157" s="365">
        <v>0</v>
      </c>
      <c r="AS157" s="365">
        <v>0</v>
      </c>
      <c r="AT157" s="365">
        <v>0</v>
      </c>
      <c r="AU157" s="365">
        <v>0</v>
      </c>
      <c r="AV157" s="365">
        <v>0</v>
      </c>
      <c r="AW157" s="365">
        <v>0</v>
      </c>
      <c r="AX157" s="365">
        <v>0</v>
      </c>
      <c r="AY157" s="365">
        <v>0</v>
      </c>
      <c r="AZ157" s="365">
        <v>0</v>
      </c>
      <c r="BA157" s="365">
        <v>0</v>
      </c>
      <c r="BB157" s="365">
        <v>0</v>
      </c>
      <c r="BC157" s="365">
        <v>0</v>
      </c>
      <c r="BD157" s="365">
        <v>0</v>
      </c>
      <c r="BE157" s="365">
        <v>0</v>
      </c>
      <c r="BF157" s="365">
        <v>0</v>
      </c>
      <c r="BG157" s="365">
        <v>0</v>
      </c>
      <c r="BI157" s="344" t="s">
        <v>1243</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5">
        <v>0</v>
      </c>
      <c r="I158" s="365">
        <v>0</v>
      </c>
      <c r="J158" s="365">
        <v>0</v>
      </c>
      <c r="K158" s="365">
        <v>0</v>
      </c>
      <c r="L158" s="365">
        <v>0</v>
      </c>
      <c r="M158" s="365">
        <v>0</v>
      </c>
      <c r="N158" s="365">
        <v>0</v>
      </c>
      <c r="O158" s="365">
        <v>0</v>
      </c>
      <c r="P158" s="365">
        <v>0</v>
      </c>
      <c r="Q158" s="365">
        <v>0</v>
      </c>
      <c r="R158" s="365">
        <v>0</v>
      </c>
      <c r="S158" s="365">
        <v>0</v>
      </c>
      <c r="T158" s="365">
        <v>0</v>
      </c>
      <c r="U158" s="365">
        <v>0</v>
      </c>
      <c r="V158" s="365">
        <v>0</v>
      </c>
      <c r="W158" s="365">
        <v>0</v>
      </c>
      <c r="X158" s="365">
        <v>0</v>
      </c>
      <c r="Y158" s="365">
        <v>0</v>
      </c>
      <c r="Z158" s="365">
        <v>0</v>
      </c>
      <c r="AA158" s="365">
        <v>0</v>
      </c>
      <c r="AB158" s="365">
        <v>0</v>
      </c>
      <c r="AC158" s="365">
        <v>0</v>
      </c>
      <c r="AD158" s="365">
        <v>0</v>
      </c>
      <c r="AE158" s="365">
        <v>0</v>
      </c>
      <c r="AF158" s="365">
        <v>0</v>
      </c>
      <c r="AG158" s="365">
        <v>0</v>
      </c>
      <c r="AH158" s="365">
        <v>0</v>
      </c>
      <c r="AI158" s="365">
        <v>0</v>
      </c>
      <c r="AJ158" s="365">
        <v>0</v>
      </c>
      <c r="AK158" s="365">
        <v>0</v>
      </c>
      <c r="AL158" s="365">
        <v>0</v>
      </c>
      <c r="AM158" s="365">
        <v>0</v>
      </c>
      <c r="AN158" s="365">
        <v>0</v>
      </c>
      <c r="AO158" s="365">
        <v>0</v>
      </c>
      <c r="AP158" s="365">
        <v>0</v>
      </c>
      <c r="AQ158" s="365">
        <v>0</v>
      </c>
      <c r="AR158" s="365">
        <v>0</v>
      </c>
      <c r="AS158" s="365">
        <v>0</v>
      </c>
      <c r="AT158" s="365">
        <v>0</v>
      </c>
      <c r="AU158" s="365">
        <v>0</v>
      </c>
      <c r="AV158" s="365">
        <v>0</v>
      </c>
      <c r="AW158" s="365">
        <v>0</v>
      </c>
      <c r="AX158" s="365">
        <v>0</v>
      </c>
      <c r="AY158" s="365">
        <v>0</v>
      </c>
      <c r="AZ158" s="365">
        <v>0</v>
      </c>
      <c r="BA158" s="365">
        <v>0</v>
      </c>
      <c r="BB158" s="365">
        <v>0</v>
      </c>
      <c r="BC158" s="365">
        <v>0</v>
      </c>
      <c r="BD158" s="365">
        <v>0</v>
      </c>
      <c r="BE158" s="365">
        <v>0</v>
      </c>
      <c r="BF158" s="365">
        <v>0</v>
      </c>
      <c r="BG158" s="365">
        <v>0</v>
      </c>
      <c r="BI158" s="344" t="s">
        <v>1243</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5">
        <v>0</v>
      </c>
      <c r="I159" s="365">
        <v>0</v>
      </c>
      <c r="J159" s="365">
        <v>0</v>
      </c>
      <c r="K159" s="365">
        <v>0</v>
      </c>
      <c r="L159" s="365">
        <v>0</v>
      </c>
      <c r="M159" s="365">
        <v>0</v>
      </c>
      <c r="N159" s="365">
        <v>0</v>
      </c>
      <c r="O159" s="365">
        <v>0</v>
      </c>
      <c r="P159" s="365">
        <v>0</v>
      </c>
      <c r="Q159" s="365">
        <v>0</v>
      </c>
      <c r="R159" s="365">
        <v>0</v>
      </c>
      <c r="S159" s="365">
        <v>0</v>
      </c>
      <c r="T159" s="365">
        <v>0</v>
      </c>
      <c r="U159" s="365">
        <v>0</v>
      </c>
      <c r="V159" s="365">
        <v>0</v>
      </c>
      <c r="W159" s="365">
        <v>0</v>
      </c>
      <c r="X159" s="365">
        <v>0</v>
      </c>
      <c r="Y159" s="365">
        <v>0</v>
      </c>
      <c r="Z159" s="365">
        <v>0</v>
      </c>
      <c r="AA159" s="365">
        <v>0</v>
      </c>
      <c r="AB159" s="365">
        <v>0</v>
      </c>
      <c r="AC159" s="365">
        <v>0</v>
      </c>
      <c r="AD159" s="365">
        <v>0</v>
      </c>
      <c r="AE159" s="365">
        <v>0</v>
      </c>
      <c r="AF159" s="365">
        <v>0</v>
      </c>
      <c r="AG159" s="365">
        <v>0</v>
      </c>
      <c r="AH159" s="365">
        <v>0</v>
      </c>
      <c r="AI159" s="365">
        <v>0</v>
      </c>
      <c r="AJ159" s="365">
        <v>0</v>
      </c>
      <c r="AK159" s="365">
        <v>0</v>
      </c>
      <c r="AL159" s="365">
        <v>0</v>
      </c>
      <c r="AM159" s="365">
        <v>0</v>
      </c>
      <c r="AN159" s="365">
        <v>0</v>
      </c>
      <c r="AO159" s="365">
        <v>0</v>
      </c>
      <c r="AP159" s="365">
        <v>0</v>
      </c>
      <c r="AQ159" s="365">
        <v>0</v>
      </c>
      <c r="AR159" s="365">
        <v>0</v>
      </c>
      <c r="AS159" s="365">
        <v>0</v>
      </c>
      <c r="AT159" s="365">
        <v>0</v>
      </c>
      <c r="AU159" s="365">
        <v>0</v>
      </c>
      <c r="AV159" s="365">
        <v>0</v>
      </c>
      <c r="AW159" s="365">
        <v>0</v>
      </c>
      <c r="AX159" s="365">
        <v>0</v>
      </c>
      <c r="AY159" s="365">
        <v>0</v>
      </c>
      <c r="AZ159" s="365">
        <v>0</v>
      </c>
      <c r="BA159" s="365">
        <v>0</v>
      </c>
      <c r="BB159" s="365">
        <v>0</v>
      </c>
      <c r="BC159" s="365">
        <v>0</v>
      </c>
      <c r="BD159" s="365">
        <v>0</v>
      </c>
      <c r="BE159" s="365">
        <v>0</v>
      </c>
      <c r="BF159" s="365">
        <v>0</v>
      </c>
      <c r="BG159" s="365">
        <v>0</v>
      </c>
      <c r="BI159" s="344" t="s">
        <v>1243</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5">
        <v>0</v>
      </c>
      <c r="I160" s="365">
        <v>0</v>
      </c>
      <c r="J160" s="365">
        <v>0</v>
      </c>
      <c r="K160" s="365">
        <v>0</v>
      </c>
      <c r="L160" s="365">
        <v>0</v>
      </c>
      <c r="M160" s="365">
        <v>0</v>
      </c>
      <c r="N160" s="365">
        <v>0</v>
      </c>
      <c r="O160" s="365">
        <v>0</v>
      </c>
      <c r="P160" s="365">
        <v>0</v>
      </c>
      <c r="Q160" s="365">
        <v>0</v>
      </c>
      <c r="R160" s="365">
        <v>0</v>
      </c>
      <c r="S160" s="365">
        <v>0</v>
      </c>
      <c r="T160" s="365">
        <v>0</v>
      </c>
      <c r="U160" s="365">
        <v>0</v>
      </c>
      <c r="V160" s="365">
        <v>0</v>
      </c>
      <c r="W160" s="365">
        <v>0</v>
      </c>
      <c r="X160" s="365">
        <v>0</v>
      </c>
      <c r="Y160" s="365">
        <v>0</v>
      </c>
      <c r="Z160" s="365">
        <v>0</v>
      </c>
      <c r="AA160" s="365">
        <v>0</v>
      </c>
      <c r="AB160" s="365">
        <v>0</v>
      </c>
      <c r="AC160" s="365">
        <v>0</v>
      </c>
      <c r="AD160" s="365">
        <v>0</v>
      </c>
      <c r="AE160" s="365">
        <v>0</v>
      </c>
      <c r="AF160" s="365">
        <v>0</v>
      </c>
      <c r="AG160" s="365">
        <v>0</v>
      </c>
      <c r="AH160" s="365">
        <v>0</v>
      </c>
      <c r="AI160" s="365">
        <v>0</v>
      </c>
      <c r="AJ160" s="365">
        <v>0</v>
      </c>
      <c r="AK160" s="365">
        <v>0</v>
      </c>
      <c r="AL160" s="365">
        <v>0</v>
      </c>
      <c r="AM160" s="365">
        <v>0</v>
      </c>
      <c r="AN160" s="365">
        <v>0</v>
      </c>
      <c r="AO160" s="365">
        <v>0</v>
      </c>
      <c r="AP160" s="365">
        <v>0</v>
      </c>
      <c r="AQ160" s="365">
        <v>0</v>
      </c>
      <c r="AR160" s="365">
        <v>0</v>
      </c>
      <c r="AS160" s="365">
        <v>0</v>
      </c>
      <c r="AT160" s="365">
        <v>0</v>
      </c>
      <c r="AU160" s="365">
        <v>0</v>
      </c>
      <c r="AV160" s="365">
        <v>0</v>
      </c>
      <c r="AW160" s="365">
        <v>0</v>
      </c>
      <c r="AX160" s="365">
        <v>0</v>
      </c>
      <c r="AY160" s="365">
        <v>0</v>
      </c>
      <c r="AZ160" s="365">
        <v>0</v>
      </c>
      <c r="BA160" s="365">
        <v>0</v>
      </c>
      <c r="BB160" s="365">
        <v>0</v>
      </c>
      <c r="BC160" s="365">
        <v>0</v>
      </c>
      <c r="BD160" s="365">
        <v>0</v>
      </c>
      <c r="BE160" s="365">
        <v>0</v>
      </c>
      <c r="BF160" s="365">
        <v>0</v>
      </c>
      <c r="BG160" s="365">
        <v>0</v>
      </c>
      <c r="BI160" s="344" t="s">
        <v>1243</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5">
        <v>0</v>
      </c>
      <c r="I161" s="365">
        <v>0</v>
      </c>
      <c r="J161" s="365">
        <v>0</v>
      </c>
      <c r="K161" s="365">
        <v>0</v>
      </c>
      <c r="L161" s="365">
        <v>0</v>
      </c>
      <c r="M161" s="365">
        <v>0</v>
      </c>
      <c r="N161" s="365">
        <v>0</v>
      </c>
      <c r="O161" s="365">
        <v>0</v>
      </c>
      <c r="P161" s="365">
        <v>0</v>
      </c>
      <c r="Q161" s="365">
        <v>0</v>
      </c>
      <c r="R161" s="365">
        <v>0</v>
      </c>
      <c r="S161" s="365">
        <v>0</v>
      </c>
      <c r="T161" s="365">
        <v>0</v>
      </c>
      <c r="U161" s="365">
        <v>0</v>
      </c>
      <c r="V161" s="365">
        <v>0</v>
      </c>
      <c r="W161" s="365">
        <v>0</v>
      </c>
      <c r="X161" s="365">
        <v>0</v>
      </c>
      <c r="Y161" s="365">
        <v>0</v>
      </c>
      <c r="Z161" s="365">
        <v>0</v>
      </c>
      <c r="AA161" s="365">
        <v>0</v>
      </c>
      <c r="AB161" s="365">
        <v>0</v>
      </c>
      <c r="AC161" s="365">
        <v>0</v>
      </c>
      <c r="AD161" s="365">
        <v>0</v>
      </c>
      <c r="AE161" s="365">
        <v>0</v>
      </c>
      <c r="AF161" s="365">
        <v>0</v>
      </c>
      <c r="AG161" s="365">
        <v>0</v>
      </c>
      <c r="AH161" s="365">
        <v>0</v>
      </c>
      <c r="AI161" s="365">
        <v>0</v>
      </c>
      <c r="AJ161" s="365">
        <v>0</v>
      </c>
      <c r="AK161" s="365">
        <v>0</v>
      </c>
      <c r="AL161" s="365">
        <v>0</v>
      </c>
      <c r="AM161" s="365">
        <v>0</v>
      </c>
      <c r="AN161" s="365">
        <v>0</v>
      </c>
      <c r="AO161" s="365">
        <v>0</v>
      </c>
      <c r="AP161" s="365">
        <v>0</v>
      </c>
      <c r="AQ161" s="365">
        <v>0</v>
      </c>
      <c r="AR161" s="365">
        <v>0</v>
      </c>
      <c r="AS161" s="365">
        <v>0</v>
      </c>
      <c r="AT161" s="365">
        <v>0</v>
      </c>
      <c r="AU161" s="365">
        <v>0</v>
      </c>
      <c r="AV161" s="365">
        <v>0</v>
      </c>
      <c r="AW161" s="365">
        <v>0</v>
      </c>
      <c r="AX161" s="365">
        <v>0</v>
      </c>
      <c r="AY161" s="365">
        <v>0</v>
      </c>
      <c r="AZ161" s="365">
        <v>0</v>
      </c>
      <c r="BA161" s="365">
        <v>0</v>
      </c>
      <c r="BB161" s="365">
        <v>0</v>
      </c>
      <c r="BC161" s="365">
        <v>0</v>
      </c>
      <c r="BD161" s="365">
        <v>0</v>
      </c>
      <c r="BE161" s="365">
        <v>0</v>
      </c>
      <c r="BF161" s="365">
        <v>0</v>
      </c>
      <c r="BG161" s="365">
        <v>0</v>
      </c>
      <c r="BI161" s="344" t="s">
        <v>1243</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5">
        <v>0</v>
      </c>
      <c r="I162" s="365">
        <v>0</v>
      </c>
      <c r="J162" s="365">
        <v>0</v>
      </c>
      <c r="K162" s="365">
        <v>0</v>
      </c>
      <c r="L162" s="365">
        <v>0</v>
      </c>
      <c r="M162" s="365">
        <v>0</v>
      </c>
      <c r="N162" s="365">
        <v>0</v>
      </c>
      <c r="O162" s="365">
        <v>0</v>
      </c>
      <c r="P162" s="365">
        <v>0</v>
      </c>
      <c r="Q162" s="365">
        <v>0</v>
      </c>
      <c r="R162" s="365">
        <v>0</v>
      </c>
      <c r="S162" s="365">
        <v>0</v>
      </c>
      <c r="T162" s="365">
        <v>0</v>
      </c>
      <c r="U162" s="365">
        <v>0</v>
      </c>
      <c r="V162" s="365">
        <v>0</v>
      </c>
      <c r="W162" s="365">
        <v>0</v>
      </c>
      <c r="X162" s="365">
        <v>0</v>
      </c>
      <c r="Y162" s="365">
        <v>0</v>
      </c>
      <c r="Z162" s="365">
        <v>0</v>
      </c>
      <c r="AA162" s="365">
        <v>0</v>
      </c>
      <c r="AB162" s="365">
        <v>0</v>
      </c>
      <c r="AC162" s="365">
        <v>0</v>
      </c>
      <c r="AD162" s="365">
        <v>0</v>
      </c>
      <c r="AE162" s="365">
        <v>0</v>
      </c>
      <c r="AF162" s="365">
        <v>0</v>
      </c>
      <c r="AG162" s="365">
        <v>0</v>
      </c>
      <c r="AH162" s="365">
        <v>0</v>
      </c>
      <c r="AI162" s="365">
        <v>0</v>
      </c>
      <c r="AJ162" s="365">
        <v>0</v>
      </c>
      <c r="AK162" s="365">
        <v>0</v>
      </c>
      <c r="AL162" s="365">
        <v>0</v>
      </c>
      <c r="AM162" s="365">
        <v>0</v>
      </c>
      <c r="AN162" s="365">
        <v>0</v>
      </c>
      <c r="AO162" s="365">
        <v>0</v>
      </c>
      <c r="AP162" s="365">
        <v>0</v>
      </c>
      <c r="AQ162" s="365">
        <v>0</v>
      </c>
      <c r="AR162" s="365">
        <v>0</v>
      </c>
      <c r="AS162" s="365">
        <v>0</v>
      </c>
      <c r="AT162" s="365">
        <v>0</v>
      </c>
      <c r="AU162" s="365">
        <v>0</v>
      </c>
      <c r="AV162" s="365">
        <v>0</v>
      </c>
      <c r="AW162" s="365">
        <v>0</v>
      </c>
      <c r="AX162" s="365">
        <v>0</v>
      </c>
      <c r="AY162" s="365">
        <v>0</v>
      </c>
      <c r="AZ162" s="365">
        <v>0</v>
      </c>
      <c r="BA162" s="365">
        <v>0</v>
      </c>
      <c r="BB162" s="365">
        <v>0</v>
      </c>
      <c r="BC162" s="365">
        <v>0</v>
      </c>
      <c r="BD162" s="365">
        <v>0</v>
      </c>
      <c r="BE162" s="365">
        <v>0</v>
      </c>
      <c r="BF162" s="365">
        <v>0</v>
      </c>
      <c r="BG162" s="365">
        <v>0</v>
      </c>
      <c r="BI162" s="344" t="s">
        <v>1243</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5">
        <v>0</v>
      </c>
      <c r="I163" s="365">
        <v>0</v>
      </c>
      <c r="J163" s="365">
        <v>0</v>
      </c>
      <c r="K163" s="365">
        <v>0</v>
      </c>
      <c r="L163" s="365">
        <v>0</v>
      </c>
      <c r="M163" s="365">
        <v>0</v>
      </c>
      <c r="N163" s="365">
        <v>0</v>
      </c>
      <c r="O163" s="365">
        <v>0</v>
      </c>
      <c r="P163" s="365">
        <v>0</v>
      </c>
      <c r="Q163" s="365">
        <v>0</v>
      </c>
      <c r="R163" s="365">
        <v>0</v>
      </c>
      <c r="S163" s="365">
        <v>0</v>
      </c>
      <c r="T163" s="365">
        <v>0</v>
      </c>
      <c r="U163" s="365">
        <v>0</v>
      </c>
      <c r="V163" s="365">
        <v>0</v>
      </c>
      <c r="W163" s="365">
        <v>0</v>
      </c>
      <c r="X163" s="365">
        <v>0</v>
      </c>
      <c r="Y163" s="365">
        <v>0</v>
      </c>
      <c r="Z163" s="365">
        <v>0</v>
      </c>
      <c r="AA163" s="365">
        <v>0</v>
      </c>
      <c r="AB163" s="365">
        <v>0</v>
      </c>
      <c r="AC163" s="365">
        <v>0</v>
      </c>
      <c r="AD163" s="365">
        <v>0</v>
      </c>
      <c r="AE163" s="365">
        <v>0</v>
      </c>
      <c r="AF163" s="365">
        <v>0</v>
      </c>
      <c r="AG163" s="365">
        <v>0</v>
      </c>
      <c r="AH163" s="365">
        <v>0</v>
      </c>
      <c r="AI163" s="365">
        <v>0</v>
      </c>
      <c r="AJ163" s="365">
        <v>0</v>
      </c>
      <c r="AK163" s="365">
        <v>0</v>
      </c>
      <c r="AL163" s="365">
        <v>0</v>
      </c>
      <c r="AM163" s="365">
        <v>0</v>
      </c>
      <c r="AN163" s="365">
        <v>0</v>
      </c>
      <c r="AO163" s="365">
        <v>0</v>
      </c>
      <c r="AP163" s="365">
        <v>0</v>
      </c>
      <c r="AQ163" s="365">
        <v>0</v>
      </c>
      <c r="AR163" s="365">
        <v>0</v>
      </c>
      <c r="AS163" s="365">
        <v>0</v>
      </c>
      <c r="AT163" s="365">
        <v>0</v>
      </c>
      <c r="AU163" s="365">
        <v>0</v>
      </c>
      <c r="AV163" s="365">
        <v>0</v>
      </c>
      <c r="AW163" s="365">
        <v>0</v>
      </c>
      <c r="AX163" s="365">
        <v>0</v>
      </c>
      <c r="AY163" s="365">
        <v>0</v>
      </c>
      <c r="AZ163" s="365">
        <v>0</v>
      </c>
      <c r="BA163" s="365">
        <v>0</v>
      </c>
      <c r="BB163" s="365">
        <v>0</v>
      </c>
      <c r="BC163" s="365">
        <v>0</v>
      </c>
      <c r="BD163" s="365">
        <v>0</v>
      </c>
      <c r="BE163" s="365">
        <v>0</v>
      </c>
      <c r="BF163" s="365">
        <v>0</v>
      </c>
      <c r="BG163" s="365">
        <v>0</v>
      </c>
      <c r="BI163" s="344" t="s">
        <v>1243</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5">
        <v>0</v>
      </c>
      <c r="I164" s="365">
        <v>0</v>
      </c>
      <c r="J164" s="365">
        <v>0</v>
      </c>
      <c r="K164" s="365">
        <v>0</v>
      </c>
      <c r="L164" s="365">
        <v>0</v>
      </c>
      <c r="M164" s="365">
        <v>0</v>
      </c>
      <c r="N164" s="365">
        <v>0</v>
      </c>
      <c r="O164" s="365">
        <v>0</v>
      </c>
      <c r="P164" s="365">
        <v>0</v>
      </c>
      <c r="Q164" s="365">
        <v>0</v>
      </c>
      <c r="R164" s="365">
        <v>0</v>
      </c>
      <c r="S164" s="365">
        <v>0</v>
      </c>
      <c r="T164" s="365">
        <v>0</v>
      </c>
      <c r="U164" s="365">
        <v>0</v>
      </c>
      <c r="V164" s="365">
        <v>0</v>
      </c>
      <c r="W164" s="365">
        <v>0</v>
      </c>
      <c r="X164" s="365">
        <v>0</v>
      </c>
      <c r="Y164" s="365">
        <v>0</v>
      </c>
      <c r="Z164" s="365">
        <v>0</v>
      </c>
      <c r="AA164" s="365">
        <v>0</v>
      </c>
      <c r="AB164" s="365">
        <v>0</v>
      </c>
      <c r="AC164" s="365">
        <v>0</v>
      </c>
      <c r="AD164" s="365">
        <v>0</v>
      </c>
      <c r="AE164" s="365">
        <v>0</v>
      </c>
      <c r="AF164" s="365">
        <v>0</v>
      </c>
      <c r="AG164" s="365">
        <v>0</v>
      </c>
      <c r="AH164" s="365">
        <v>0</v>
      </c>
      <c r="AI164" s="365">
        <v>0</v>
      </c>
      <c r="AJ164" s="365">
        <v>0</v>
      </c>
      <c r="AK164" s="365">
        <v>0</v>
      </c>
      <c r="AL164" s="365">
        <v>0</v>
      </c>
      <c r="AM164" s="365">
        <v>0</v>
      </c>
      <c r="AN164" s="365">
        <v>0</v>
      </c>
      <c r="AO164" s="365">
        <v>0</v>
      </c>
      <c r="AP164" s="365">
        <v>0</v>
      </c>
      <c r="AQ164" s="365">
        <v>0</v>
      </c>
      <c r="AR164" s="365">
        <v>0</v>
      </c>
      <c r="AS164" s="365">
        <v>0</v>
      </c>
      <c r="AT164" s="365">
        <v>0</v>
      </c>
      <c r="AU164" s="365">
        <v>0</v>
      </c>
      <c r="AV164" s="365">
        <v>0</v>
      </c>
      <c r="AW164" s="365">
        <v>0</v>
      </c>
      <c r="AX164" s="365">
        <v>0</v>
      </c>
      <c r="AY164" s="365">
        <v>0</v>
      </c>
      <c r="AZ164" s="365">
        <v>0</v>
      </c>
      <c r="BA164" s="365">
        <v>0</v>
      </c>
      <c r="BB164" s="365">
        <v>0</v>
      </c>
      <c r="BC164" s="365">
        <v>0</v>
      </c>
      <c r="BD164" s="365">
        <v>0</v>
      </c>
      <c r="BE164" s="365">
        <v>0</v>
      </c>
      <c r="BF164" s="365">
        <v>0</v>
      </c>
      <c r="BG164" s="365">
        <v>0</v>
      </c>
      <c r="BI164" s="344" t="s">
        <v>1243</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5">
        <v>0</v>
      </c>
      <c r="I165" s="365">
        <v>0</v>
      </c>
      <c r="J165" s="365">
        <v>0</v>
      </c>
      <c r="K165" s="365">
        <v>0</v>
      </c>
      <c r="L165" s="365">
        <v>0</v>
      </c>
      <c r="M165" s="365">
        <v>0</v>
      </c>
      <c r="N165" s="365">
        <v>0</v>
      </c>
      <c r="O165" s="365">
        <v>0</v>
      </c>
      <c r="P165" s="365">
        <v>0</v>
      </c>
      <c r="Q165" s="365">
        <v>0</v>
      </c>
      <c r="R165" s="365">
        <v>0</v>
      </c>
      <c r="S165" s="365">
        <v>0</v>
      </c>
      <c r="T165" s="365">
        <v>0</v>
      </c>
      <c r="U165" s="365">
        <v>0</v>
      </c>
      <c r="V165" s="365">
        <v>0</v>
      </c>
      <c r="W165" s="365">
        <v>0</v>
      </c>
      <c r="X165" s="365">
        <v>0</v>
      </c>
      <c r="Y165" s="365">
        <v>0</v>
      </c>
      <c r="Z165" s="365">
        <v>0</v>
      </c>
      <c r="AA165" s="365">
        <v>0</v>
      </c>
      <c r="AB165" s="365">
        <v>0</v>
      </c>
      <c r="AC165" s="365">
        <v>0</v>
      </c>
      <c r="AD165" s="365">
        <v>0</v>
      </c>
      <c r="AE165" s="365">
        <v>0</v>
      </c>
      <c r="AF165" s="365">
        <v>0</v>
      </c>
      <c r="AG165" s="365">
        <v>0</v>
      </c>
      <c r="AH165" s="365">
        <v>0</v>
      </c>
      <c r="AI165" s="365">
        <v>0</v>
      </c>
      <c r="AJ165" s="365">
        <v>0</v>
      </c>
      <c r="AK165" s="365">
        <v>0</v>
      </c>
      <c r="AL165" s="365">
        <v>0</v>
      </c>
      <c r="AM165" s="365">
        <v>0</v>
      </c>
      <c r="AN165" s="365">
        <v>0</v>
      </c>
      <c r="AO165" s="365">
        <v>0</v>
      </c>
      <c r="AP165" s="365">
        <v>0</v>
      </c>
      <c r="AQ165" s="365">
        <v>0</v>
      </c>
      <c r="AR165" s="365">
        <v>0</v>
      </c>
      <c r="AS165" s="365">
        <v>0</v>
      </c>
      <c r="AT165" s="365">
        <v>0</v>
      </c>
      <c r="AU165" s="365">
        <v>0</v>
      </c>
      <c r="AV165" s="365">
        <v>0</v>
      </c>
      <c r="AW165" s="365">
        <v>0</v>
      </c>
      <c r="AX165" s="365">
        <v>0</v>
      </c>
      <c r="AY165" s="365">
        <v>0</v>
      </c>
      <c r="AZ165" s="365">
        <v>0</v>
      </c>
      <c r="BA165" s="365">
        <v>0</v>
      </c>
      <c r="BB165" s="365">
        <v>0</v>
      </c>
      <c r="BC165" s="365">
        <v>0</v>
      </c>
      <c r="BD165" s="365">
        <v>0</v>
      </c>
      <c r="BE165" s="365">
        <v>0</v>
      </c>
      <c r="BF165" s="365">
        <v>0</v>
      </c>
      <c r="BG165" s="365">
        <v>0</v>
      </c>
      <c r="BI165" s="344" t="s">
        <v>1243</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5">
        <v>0</v>
      </c>
      <c r="I166" s="365">
        <v>0</v>
      </c>
      <c r="J166" s="365">
        <v>0</v>
      </c>
      <c r="K166" s="365">
        <v>0</v>
      </c>
      <c r="L166" s="365">
        <v>0</v>
      </c>
      <c r="M166" s="365">
        <v>0</v>
      </c>
      <c r="N166" s="365">
        <v>0</v>
      </c>
      <c r="O166" s="365">
        <v>0</v>
      </c>
      <c r="P166" s="365">
        <v>0</v>
      </c>
      <c r="Q166" s="365">
        <v>0</v>
      </c>
      <c r="R166" s="365">
        <v>0</v>
      </c>
      <c r="S166" s="365">
        <v>0</v>
      </c>
      <c r="T166" s="365">
        <v>0</v>
      </c>
      <c r="U166" s="365">
        <v>0</v>
      </c>
      <c r="V166" s="365">
        <v>0</v>
      </c>
      <c r="W166" s="365">
        <v>0</v>
      </c>
      <c r="X166" s="365">
        <v>0</v>
      </c>
      <c r="Y166" s="365">
        <v>0</v>
      </c>
      <c r="Z166" s="365">
        <v>0</v>
      </c>
      <c r="AA166" s="365">
        <v>0</v>
      </c>
      <c r="AB166" s="365">
        <v>0</v>
      </c>
      <c r="AC166" s="365">
        <v>0</v>
      </c>
      <c r="AD166" s="365">
        <v>0</v>
      </c>
      <c r="AE166" s="365">
        <v>0</v>
      </c>
      <c r="AF166" s="365">
        <v>0</v>
      </c>
      <c r="AG166" s="365">
        <v>0</v>
      </c>
      <c r="AH166" s="365">
        <v>0</v>
      </c>
      <c r="AI166" s="365">
        <v>0</v>
      </c>
      <c r="AJ166" s="365">
        <v>0</v>
      </c>
      <c r="AK166" s="365">
        <v>0</v>
      </c>
      <c r="AL166" s="365">
        <v>0</v>
      </c>
      <c r="AM166" s="365">
        <v>0</v>
      </c>
      <c r="AN166" s="365">
        <v>0</v>
      </c>
      <c r="AO166" s="365">
        <v>0</v>
      </c>
      <c r="AP166" s="365">
        <v>0</v>
      </c>
      <c r="AQ166" s="365">
        <v>0</v>
      </c>
      <c r="AR166" s="365">
        <v>0</v>
      </c>
      <c r="AS166" s="365">
        <v>0</v>
      </c>
      <c r="AT166" s="365">
        <v>0</v>
      </c>
      <c r="AU166" s="365">
        <v>0</v>
      </c>
      <c r="AV166" s="365">
        <v>0</v>
      </c>
      <c r="AW166" s="365">
        <v>0</v>
      </c>
      <c r="AX166" s="365">
        <v>0</v>
      </c>
      <c r="AY166" s="365">
        <v>0</v>
      </c>
      <c r="AZ166" s="365">
        <v>0</v>
      </c>
      <c r="BA166" s="365">
        <v>0</v>
      </c>
      <c r="BB166" s="365">
        <v>0</v>
      </c>
      <c r="BC166" s="365">
        <v>0</v>
      </c>
      <c r="BD166" s="365">
        <v>0</v>
      </c>
      <c r="BE166" s="365">
        <v>0</v>
      </c>
      <c r="BF166" s="365">
        <v>0</v>
      </c>
      <c r="BG166" s="365">
        <v>0</v>
      </c>
      <c r="BI166" s="344" t="s">
        <v>1243</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5">
        <v>0</v>
      </c>
      <c r="I167" s="365">
        <v>0</v>
      </c>
      <c r="J167" s="365">
        <v>0</v>
      </c>
      <c r="K167" s="365">
        <v>0</v>
      </c>
      <c r="L167" s="365">
        <v>0</v>
      </c>
      <c r="M167" s="365">
        <v>0</v>
      </c>
      <c r="N167" s="365">
        <v>0</v>
      </c>
      <c r="O167" s="365">
        <v>0</v>
      </c>
      <c r="P167" s="365">
        <v>0</v>
      </c>
      <c r="Q167" s="365">
        <v>0</v>
      </c>
      <c r="R167" s="365">
        <v>0</v>
      </c>
      <c r="S167" s="365">
        <v>0</v>
      </c>
      <c r="T167" s="365">
        <v>0</v>
      </c>
      <c r="U167" s="365">
        <v>0</v>
      </c>
      <c r="V167" s="365">
        <v>0</v>
      </c>
      <c r="W167" s="365">
        <v>0</v>
      </c>
      <c r="X167" s="365">
        <v>0</v>
      </c>
      <c r="Y167" s="365">
        <v>0</v>
      </c>
      <c r="Z167" s="365">
        <v>0</v>
      </c>
      <c r="AA167" s="365">
        <v>0</v>
      </c>
      <c r="AB167" s="365">
        <v>0</v>
      </c>
      <c r="AC167" s="365">
        <v>0</v>
      </c>
      <c r="AD167" s="365">
        <v>0</v>
      </c>
      <c r="AE167" s="365">
        <v>0</v>
      </c>
      <c r="AF167" s="365">
        <v>0</v>
      </c>
      <c r="AG167" s="365">
        <v>0</v>
      </c>
      <c r="AH167" s="365">
        <v>0</v>
      </c>
      <c r="AI167" s="365">
        <v>0</v>
      </c>
      <c r="AJ167" s="365">
        <v>0</v>
      </c>
      <c r="AK167" s="365">
        <v>0</v>
      </c>
      <c r="AL167" s="365">
        <v>0</v>
      </c>
      <c r="AM167" s="365">
        <v>0</v>
      </c>
      <c r="AN167" s="365">
        <v>0</v>
      </c>
      <c r="AO167" s="365">
        <v>0</v>
      </c>
      <c r="AP167" s="365">
        <v>0</v>
      </c>
      <c r="AQ167" s="365">
        <v>0</v>
      </c>
      <c r="AR167" s="365">
        <v>0</v>
      </c>
      <c r="AS167" s="365">
        <v>0</v>
      </c>
      <c r="AT167" s="365">
        <v>0</v>
      </c>
      <c r="AU167" s="365">
        <v>0</v>
      </c>
      <c r="AV167" s="365">
        <v>0</v>
      </c>
      <c r="AW167" s="365">
        <v>0</v>
      </c>
      <c r="AX167" s="365">
        <v>0</v>
      </c>
      <c r="AY167" s="365">
        <v>0</v>
      </c>
      <c r="AZ167" s="365">
        <v>0</v>
      </c>
      <c r="BA167" s="365">
        <v>0</v>
      </c>
      <c r="BB167" s="365">
        <v>0</v>
      </c>
      <c r="BC167" s="365">
        <v>0</v>
      </c>
      <c r="BD167" s="365">
        <v>0</v>
      </c>
      <c r="BE167" s="365">
        <v>0</v>
      </c>
      <c r="BF167" s="365">
        <v>0</v>
      </c>
      <c r="BG167" s="365">
        <v>0</v>
      </c>
      <c r="BI167" s="344" t="s">
        <v>1243</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5">
        <v>0</v>
      </c>
      <c r="I168" s="365">
        <v>0</v>
      </c>
      <c r="J168" s="365">
        <v>0</v>
      </c>
      <c r="K168" s="365">
        <v>0</v>
      </c>
      <c r="L168" s="365">
        <v>0</v>
      </c>
      <c r="M168" s="365">
        <v>0</v>
      </c>
      <c r="N168" s="365">
        <v>0</v>
      </c>
      <c r="O168" s="365">
        <v>0</v>
      </c>
      <c r="P168" s="365">
        <v>0</v>
      </c>
      <c r="Q168" s="365">
        <v>0</v>
      </c>
      <c r="R168" s="365">
        <v>0</v>
      </c>
      <c r="S168" s="365">
        <v>0</v>
      </c>
      <c r="T168" s="365">
        <v>0</v>
      </c>
      <c r="U168" s="365">
        <v>0</v>
      </c>
      <c r="V168" s="365">
        <v>0</v>
      </c>
      <c r="W168" s="365">
        <v>0</v>
      </c>
      <c r="X168" s="365">
        <v>0</v>
      </c>
      <c r="Y168" s="365">
        <v>0</v>
      </c>
      <c r="Z168" s="365">
        <v>0</v>
      </c>
      <c r="AA168" s="365">
        <v>0</v>
      </c>
      <c r="AB168" s="365">
        <v>0</v>
      </c>
      <c r="AC168" s="365">
        <v>0</v>
      </c>
      <c r="AD168" s="365">
        <v>0</v>
      </c>
      <c r="AE168" s="365">
        <v>0</v>
      </c>
      <c r="AF168" s="365">
        <v>0</v>
      </c>
      <c r="AG168" s="365">
        <v>0</v>
      </c>
      <c r="AH168" s="365">
        <v>0</v>
      </c>
      <c r="AI168" s="365">
        <v>0</v>
      </c>
      <c r="AJ168" s="365">
        <v>0</v>
      </c>
      <c r="AK168" s="365">
        <v>0</v>
      </c>
      <c r="AL168" s="365">
        <v>0</v>
      </c>
      <c r="AM168" s="365">
        <v>0</v>
      </c>
      <c r="AN168" s="365">
        <v>0</v>
      </c>
      <c r="AO168" s="365">
        <v>0</v>
      </c>
      <c r="AP168" s="365">
        <v>0</v>
      </c>
      <c r="AQ168" s="365">
        <v>0</v>
      </c>
      <c r="AR168" s="365">
        <v>0</v>
      </c>
      <c r="AS168" s="365">
        <v>0</v>
      </c>
      <c r="AT168" s="365">
        <v>0</v>
      </c>
      <c r="AU168" s="365">
        <v>0</v>
      </c>
      <c r="AV168" s="365">
        <v>0</v>
      </c>
      <c r="AW168" s="365">
        <v>0</v>
      </c>
      <c r="AX168" s="365">
        <v>0</v>
      </c>
      <c r="AY168" s="365">
        <v>0</v>
      </c>
      <c r="AZ168" s="365">
        <v>0</v>
      </c>
      <c r="BA168" s="365">
        <v>0</v>
      </c>
      <c r="BB168" s="365">
        <v>0</v>
      </c>
      <c r="BC168" s="365">
        <v>0</v>
      </c>
      <c r="BD168" s="365">
        <v>0</v>
      </c>
      <c r="BE168" s="365">
        <v>0</v>
      </c>
      <c r="BF168" s="365">
        <v>0</v>
      </c>
      <c r="BG168" s="365">
        <v>0</v>
      </c>
      <c r="BI168" s="344" t="s">
        <v>1243</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5">
        <v>0</v>
      </c>
      <c r="I169" s="365">
        <v>0</v>
      </c>
      <c r="J169" s="365">
        <v>0</v>
      </c>
      <c r="K169" s="365">
        <v>0</v>
      </c>
      <c r="L169" s="365">
        <v>0</v>
      </c>
      <c r="M169" s="365">
        <v>0</v>
      </c>
      <c r="N169" s="365">
        <v>0</v>
      </c>
      <c r="O169" s="365">
        <v>0</v>
      </c>
      <c r="P169" s="365">
        <v>0</v>
      </c>
      <c r="Q169" s="365">
        <v>0</v>
      </c>
      <c r="R169" s="365">
        <v>0</v>
      </c>
      <c r="S169" s="365">
        <v>0</v>
      </c>
      <c r="T169" s="365">
        <v>0</v>
      </c>
      <c r="U169" s="365">
        <v>0</v>
      </c>
      <c r="V169" s="365">
        <v>0</v>
      </c>
      <c r="W169" s="365">
        <v>0</v>
      </c>
      <c r="X169" s="365">
        <v>0</v>
      </c>
      <c r="Y169" s="365">
        <v>0</v>
      </c>
      <c r="Z169" s="365">
        <v>0</v>
      </c>
      <c r="AA169" s="365">
        <v>0</v>
      </c>
      <c r="AB169" s="365">
        <v>0</v>
      </c>
      <c r="AC169" s="365">
        <v>0</v>
      </c>
      <c r="AD169" s="365">
        <v>0</v>
      </c>
      <c r="AE169" s="365">
        <v>0</v>
      </c>
      <c r="AF169" s="365">
        <v>0</v>
      </c>
      <c r="AG169" s="365">
        <v>0</v>
      </c>
      <c r="AH169" s="365">
        <v>0</v>
      </c>
      <c r="AI169" s="365">
        <v>0</v>
      </c>
      <c r="AJ169" s="365">
        <v>0</v>
      </c>
      <c r="AK169" s="365">
        <v>0</v>
      </c>
      <c r="AL169" s="365">
        <v>0</v>
      </c>
      <c r="AM169" s="365">
        <v>0</v>
      </c>
      <c r="AN169" s="365">
        <v>0</v>
      </c>
      <c r="AO169" s="365">
        <v>0</v>
      </c>
      <c r="AP169" s="365">
        <v>0</v>
      </c>
      <c r="AQ169" s="365">
        <v>0</v>
      </c>
      <c r="AR169" s="365">
        <v>0</v>
      </c>
      <c r="AS169" s="365">
        <v>0</v>
      </c>
      <c r="AT169" s="365">
        <v>0</v>
      </c>
      <c r="AU169" s="365">
        <v>0</v>
      </c>
      <c r="AV169" s="365">
        <v>0</v>
      </c>
      <c r="AW169" s="365">
        <v>0</v>
      </c>
      <c r="AX169" s="365">
        <v>0</v>
      </c>
      <c r="AY169" s="365">
        <v>0</v>
      </c>
      <c r="AZ169" s="365">
        <v>0</v>
      </c>
      <c r="BA169" s="365">
        <v>0</v>
      </c>
      <c r="BB169" s="365">
        <v>0</v>
      </c>
      <c r="BC169" s="365">
        <v>0</v>
      </c>
      <c r="BD169" s="365">
        <v>0</v>
      </c>
      <c r="BE169" s="365">
        <v>0</v>
      </c>
      <c r="BF169" s="365">
        <v>0</v>
      </c>
      <c r="BG169" s="365">
        <v>0</v>
      </c>
      <c r="BI169" s="344" t="s">
        <v>1243</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5">
        <v>0</v>
      </c>
      <c r="I170" s="365">
        <v>0</v>
      </c>
      <c r="J170" s="365">
        <v>0</v>
      </c>
      <c r="K170" s="365">
        <v>0</v>
      </c>
      <c r="L170" s="365">
        <v>0</v>
      </c>
      <c r="M170" s="365">
        <v>0</v>
      </c>
      <c r="N170" s="365">
        <v>0</v>
      </c>
      <c r="O170" s="365">
        <v>0</v>
      </c>
      <c r="P170" s="365">
        <v>0</v>
      </c>
      <c r="Q170" s="365">
        <v>0</v>
      </c>
      <c r="R170" s="365">
        <v>0</v>
      </c>
      <c r="S170" s="365">
        <v>0</v>
      </c>
      <c r="T170" s="365">
        <v>0</v>
      </c>
      <c r="U170" s="365">
        <v>0</v>
      </c>
      <c r="V170" s="365">
        <v>0</v>
      </c>
      <c r="W170" s="365">
        <v>0</v>
      </c>
      <c r="X170" s="365">
        <v>0</v>
      </c>
      <c r="Y170" s="365">
        <v>0</v>
      </c>
      <c r="Z170" s="365">
        <v>0</v>
      </c>
      <c r="AA170" s="365">
        <v>0</v>
      </c>
      <c r="AB170" s="365">
        <v>0</v>
      </c>
      <c r="AC170" s="365">
        <v>0</v>
      </c>
      <c r="AD170" s="365">
        <v>0</v>
      </c>
      <c r="AE170" s="365">
        <v>0</v>
      </c>
      <c r="AF170" s="365">
        <v>0</v>
      </c>
      <c r="AG170" s="365">
        <v>0</v>
      </c>
      <c r="AH170" s="365">
        <v>0</v>
      </c>
      <c r="AI170" s="365">
        <v>0</v>
      </c>
      <c r="AJ170" s="365">
        <v>0</v>
      </c>
      <c r="AK170" s="365">
        <v>0</v>
      </c>
      <c r="AL170" s="365">
        <v>0</v>
      </c>
      <c r="AM170" s="365">
        <v>0</v>
      </c>
      <c r="AN170" s="365">
        <v>0</v>
      </c>
      <c r="AO170" s="365">
        <v>0</v>
      </c>
      <c r="AP170" s="365">
        <v>0</v>
      </c>
      <c r="AQ170" s="365">
        <v>0</v>
      </c>
      <c r="AR170" s="365">
        <v>0</v>
      </c>
      <c r="AS170" s="365">
        <v>0</v>
      </c>
      <c r="AT170" s="365">
        <v>0</v>
      </c>
      <c r="AU170" s="365">
        <v>0</v>
      </c>
      <c r="AV170" s="365">
        <v>0</v>
      </c>
      <c r="AW170" s="365">
        <v>0</v>
      </c>
      <c r="AX170" s="365">
        <v>0</v>
      </c>
      <c r="AY170" s="365">
        <v>0</v>
      </c>
      <c r="AZ170" s="365">
        <v>0</v>
      </c>
      <c r="BA170" s="365">
        <v>0</v>
      </c>
      <c r="BB170" s="365">
        <v>0</v>
      </c>
      <c r="BC170" s="365">
        <v>0</v>
      </c>
      <c r="BD170" s="365">
        <v>0</v>
      </c>
      <c r="BE170" s="365">
        <v>0</v>
      </c>
      <c r="BF170" s="365">
        <v>0</v>
      </c>
      <c r="BG170" s="365">
        <v>0</v>
      </c>
      <c r="BI170" s="344" t="s">
        <v>1243</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5">
        <v>0</v>
      </c>
      <c r="I171" s="365">
        <v>0</v>
      </c>
      <c r="J171" s="365">
        <v>0</v>
      </c>
      <c r="K171" s="365">
        <v>0</v>
      </c>
      <c r="L171" s="365">
        <v>0</v>
      </c>
      <c r="M171" s="365">
        <v>0</v>
      </c>
      <c r="N171" s="365">
        <v>0</v>
      </c>
      <c r="O171" s="365">
        <v>0</v>
      </c>
      <c r="P171" s="365">
        <v>0</v>
      </c>
      <c r="Q171" s="365">
        <v>0</v>
      </c>
      <c r="R171" s="365">
        <v>0</v>
      </c>
      <c r="S171" s="365">
        <v>0</v>
      </c>
      <c r="T171" s="365">
        <v>0</v>
      </c>
      <c r="U171" s="365">
        <v>0</v>
      </c>
      <c r="V171" s="365">
        <v>0</v>
      </c>
      <c r="W171" s="365">
        <v>0</v>
      </c>
      <c r="X171" s="365">
        <v>0</v>
      </c>
      <c r="Y171" s="365">
        <v>0</v>
      </c>
      <c r="Z171" s="365">
        <v>0</v>
      </c>
      <c r="AA171" s="365">
        <v>0</v>
      </c>
      <c r="AB171" s="365">
        <v>0</v>
      </c>
      <c r="AC171" s="365">
        <v>0</v>
      </c>
      <c r="AD171" s="365">
        <v>0</v>
      </c>
      <c r="AE171" s="365">
        <v>0</v>
      </c>
      <c r="AF171" s="365">
        <v>0</v>
      </c>
      <c r="AG171" s="365">
        <v>0</v>
      </c>
      <c r="AH171" s="365">
        <v>0</v>
      </c>
      <c r="AI171" s="365">
        <v>0</v>
      </c>
      <c r="AJ171" s="365">
        <v>0</v>
      </c>
      <c r="AK171" s="365">
        <v>0</v>
      </c>
      <c r="AL171" s="365">
        <v>0</v>
      </c>
      <c r="AM171" s="365">
        <v>0</v>
      </c>
      <c r="AN171" s="365">
        <v>0</v>
      </c>
      <c r="AO171" s="365">
        <v>0</v>
      </c>
      <c r="AP171" s="365">
        <v>0</v>
      </c>
      <c r="AQ171" s="365">
        <v>0</v>
      </c>
      <c r="AR171" s="365">
        <v>0</v>
      </c>
      <c r="AS171" s="365">
        <v>0</v>
      </c>
      <c r="AT171" s="365">
        <v>0</v>
      </c>
      <c r="AU171" s="365">
        <v>0</v>
      </c>
      <c r="AV171" s="365">
        <v>0</v>
      </c>
      <c r="AW171" s="365">
        <v>0</v>
      </c>
      <c r="AX171" s="365">
        <v>0</v>
      </c>
      <c r="AY171" s="365">
        <v>0</v>
      </c>
      <c r="AZ171" s="365">
        <v>0</v>
      </c>
      <c r="BA171" s="365">
        <v>0</v>
      </c>
      <c r="BB171" s="365">
        <v>0</v>
      </c>
      <c r="BC171" s="365">
        <v>0</v>
      </c>
      <c r="BD171" s="365">
        <v>0</v>
      </c>
      <c r="BE171" s="365">
        <v>0</v>
      </c>
      <c r="BF171" s="365">
        <v>0</v>
      </c>
      <c r="BG171" s="365">
        <v>0</v>
      </c>
      <c r="BI171" s="344" t="s">
        <v>1243</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5">
        <v>0</v>
      </c>
      <c r="I172" s="365">
        <v>0</v>
      </c>
      <c r="J172" s="365">
        <v>0</v>
      </c>
      <c r="K172" s="365">
        <v>0</v>
      </c>
      <c r="L172" s="365">
        <v>0</v>
      </c>
      <c r="M172" s="365">
        <v>0</v>
      </c>
      <c r="N172" s="365">
        <v>0</v>
      </c>
      <c r="O172" s="365">
        <v>0</v>
      </c>
      <c r="P172" s="365">
        <v>0</v>
      </c>
      <c r="Q172" s="365">
        <v>0</v>
      </c>
      <c r="R172" s="365">
        <v>0</v>
      </c>
      <c r="S172" s="365">
        <v>0</v>
      </c>
      <c r="T172" s="365">
        <v>0</v>
      </c>
      <c r="U172" s="365">
        <v>0</v>
      </c>
      <c r="V172" s="365">
        <v>0</v>
      </c>
      <c r="W172" s="365">
        <v>0</v>
      </c>
      <c r="X172" s="365">
        <v>0</v>
      </c>
      <c r="Y172" s="365">
        <v>0</v>
      </c>
      <c r="Z172" s="365">
        <v>0</v>
      </c>
      <c r="AA172" s="365">
        <v>0</v>
      </c>
      <c r="AB172" s="365">
        <v>0</v>
      </c>
      <c r="AC172" s="365">
        <v>0</v>
      </c>
      <c r="AD172" s="365">
        <v>0</v>
      </c>
      <c r="AE172" s="365">
        <v>0</v>
      </c>
      <c r="AF172" s="365">
        <v>0</v>
      </c>
      <c r="AG172" s="365">
        <v>0</v>
      </c>
      <c r="AH172" s="365">
        <v>0</v>
      </c>
      <c r="AI172" s="365">
        <v>0</v>
      </c>
      <c r="AJ172" s="365">
        <v>0</v>
      </c>
      <c r="AK172" s="365">
        <v>0</v>
      </c>
      <c r="AL172" s="365">
        <v>0</v>
      </c>
      <c r="AM172" s="365">
        <v>0</v>
      </c>
      <c r="AN172" s="365">
        <v>0</v>
      </c>
      <c r="AO172" s="365">
        <v>0</v>
      </c>
      <c r="AP172" s="365">
        <v>0</v>
      </c>
      <c r="AQ172" s="365">
        <v>0</v>
      </c>
      <c r="AR172" s="365">
        <v>0</v>
      </c>
      <c r="AS172" s="365">
        <v>0</v>
      </c>
      <c r="AT172" s="365">
        <v>0</v>
      </c>
      <c r="AU172" s="365">
        <v>0</v>
      </c>
      <c r="AV172" s="365">
        <v>0</v>
      </c>
      <c r="AW172" s="365">
        <v>0</v>
      </c>
      <c r="AX172" s="365">
        <v>0</v>
      </c>
      <c r="AY172" s="365">
        <v>0</v>
      </c>
      <c r="AZ172" s="365">
        <v>0</v>
      </c>
      <c r="BA172" s="365">
        <v>0</v>
      </c>
      <c r="BB172" s="365">
        <v>0</v>
      </c>
      <c r="BC172" s="365">
        <v>0</v>
      </c>
      <c r="BD172" s="365">
        <v>0</v>
      </c>
      <c r="BE172" s="365">
        <v>0</v>
      </c>
      <c r="BF172" s="365">
        <v>0</v>
      </c>
      <c r="BG172" s="365">
        <v>0</v>
      </c>
      <c r="BI172" s="344" t="s">
        <v>1243</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5">
        <v>0</v>
      </c>
      <c r="I173" s="365">
        <v>0</v>
      </c>
      <c r="J173" s="365">
        <v>0</v>
      </c>
      <c r="K173" s="365">
        <v>0</v>
      </c>
      <c r="L173" s="365">
        <v>0</v>
      </c>
      <c r="M173" s="365">
        <v>0</v>
      </c>
      <c r="N173" s="365">
        <v>0</v>
      </c>
      <c r="O173" s="365">
        <v>0</v>
      </c>
      <c r="P173" s="365">
        <v>0</v>
      </c>
      <c r="Q173" s="365">
        <v>0</v>
      </c>
      <c r="R173" s="365">
        <v>0</v>
      </c>
      <c r="S173" s="365">
        <v>0</v>
      </c>
      <c r="T173" s="365">
        <v>0</v>
      </c>
      <c r="U173" s="365">
        <v>0</v>
      </c>
      <c r="V173" s="365">
        <v>0</v>
      </c>
      <c r="W173" s="365">
        <v>0</v>
      </c>
      <c r="X173" s="365">
        <v>0</v>
      </c>
      <c r="Y173" s="365">
        <v>0</v>
      </c>
      <c r="Z173" s="365">
        <v>0</v>
      </c>
      <c r="AA173" s="365">
        <v>0</v>
      </c>
      <c r="AB173" s="365">
        <v>0</v>
      </c>
      <c r="AC173" s="365">
        <v>0</v>
      </c>
      <c r="AD173" s="365">
        <v>0</v>
      </c>
      <c r="AE173" s="365">
        <v>0</v>
      </c>
      <c r="AF173" s="365">
        <v>0</v>
      </c>
      <c r="AG173" s="365">
        <v>0</v>
      </c>
      <c r="AH173" s="365">
        <v>0</v>
      </c>
      <c r="AI173" s="365">
        <v>0</v>
      </c>
      <c r="AJ173" s="365">
        <v>0</v>
      </c>
      <c r="AK173" s="365">
        <v>0</v>
      </c>
      <c r="AL173" s="365">
        <v>0</v>
      </c>
      <c r="AM173" s="365">
        <v>0</v>
      </c>
      <c r="AN173" s="365">
        <v>0</v>
      </c>
      <c r="AO173" s="365">
        <v>0</v>
      </c>
      <c r="AP173" s="365">
        <v>0</v>
      </c>
      <c r="AQ173" s="365">
        <v>0</v>
      </c>
      <c r="AR173" s="365">
        <v>0</v>
      </c>
      <c r="AS173" s="365">
        <v>0</v>
      </c>
      <c r="AT173" s="365">
        <v>0</v>
      </c>
      <c r="AU173" s="365">
        <v>0</v>
      </c>
      <c r="AV173" s="365">
        <v>0</v>
      </c>
      <c r="AW173" s="365">
        <v>0</v>
      </c>
      <c r="AX173" s="365">
        <v>0</v>
      </c>
      <c r="AY173" s="365">
        <v>0</v>
      </c>
      <c r="AZ173" s="365">
        <v>0</v>
      </c>
      <c r="BA173" s="365">
        <v>0</v>
      </c>
      <c r="BB173" s="365">
        <v>0</v>
      </c>
      <c r="BC173" s="365">
        <v>0</v>
      </c>
      <c r="BD173" s="365">
        <v>0</v>
      </c>
      <c r="BE173" s="365">
        <v>0</v>
      </c>
      <c r="BF173" s="365">
        <v>0</v>
      </c>
      <c r="BG173" s="365">
        <v>0</v>
      </c>
      <c r="BI173" s="344" t="s">
        <v>1243</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5">
        <v>0</v>
      </c>
      <c r="I174" s="365">
        <v>0</v>
      </c>
      <c r="J174" s="365">
        <v>0</v>
      </c>
      <c r="K174" s="365">
        <v>0</v>
      </c>
      <c r="L174" s="365">
        <v>0</v>
      </c>
      <c r="M174" s="365">
        <v>0</v>
      </c>
      <c r="N174" s="365">
        <v>0</v>
      </c>
      <c r="O174" s="365">
        <v>0</v>
      </c>
      <c r="P174" s="365">
        <v>0</v>
      </c>
      <c r="Q174" s="365">
        <v>0</v>
      </c>
      <c r="R174" s="365">
        <v>0</v>
      </c>
      <c r="S174" s="365">
        <v>0</v>
      </c>
      <c r="T174" s="365">
        <v>0</v>
      </c>
      <c r="U174" s="365">
        <v>0</v>
      </c>
      <c r="V174" s="365">
        <v>0</v>
      </c>
      <c r="W174" s="365">
        <v>0</v>
      </c>
      <c r="X174" s="365">
        <v>0</v>
      </c>
      <c r="Y174" s="365">
        <v>0</v>
      </c>
      <c r="Z174" s="365">
        <v>0</v>
      </c>
      <c r="AA174" s="365">
        <v>0</v>
      </c>
      <c r="AB174" s="365">
        <v>0</v>
      </c>
      <c r="AC174" s="365">
        <v>0</v>
      </c>
      <c r="AD174" s="365">
        <v>0</v>
      </c>
      <c r="AE174" s="365">
        <v>0</v>
      </c>
      <c r="AF174" s="365">
        <v>0</v>
      </c>
      <c r="AG174" s="365">
        <v>0</v>
      </c>
      <c r="AH174" s="365">
        <v>0</v>
      </c>
      <c r="AI174" s="365">
        <v>0</v>
      </c>
      <c r="AJ174" s="365">
        <v>0</v>
      </c>
      <c r="AK174" s="365">
        <v>0</v>
      </c>
      <c r="AL174" s="365">
        <v>0</v>
      </c>
      <c r="AM174" s="365">
        <v>0</v>
      </c>
      <c r="AN174" s="365">
        <v>0</v>
      </c>
      <c r="AO174" s="365">
        <v>0</v>
      </c>
      <c r="AP174" s="365">
        <v>0</v>
      </c>
      <c r="AQ174" s="365">
        <v>0</v>
      </c>
      <c r="AR174" s="365">
        <v>0</v>
      </c>
      <c r="AS174" s="365">
        <v>0</v>
      </c>
      <c r="AT174" s="365">
        <v>0</v>
      </c>
      <c r="AU174" s="365">
        <v>0</v>
      </c>
      <c r="AV174" s="365">
        <v>0</v>
      </c>
      <c r="AW174" s="365">
        <v>0</v>
      </c>
      <c r="AX174" s="365">
        <v>0</v>
      </c>
      <c r="AY174" s="365">
        <v>0</v>
      </c>
      <c r="AZ174" s="365">
        <v>0</v>
      </c>
      <c r="BA174" s="365">
        <v>0</v>
      </c>
      <c r="BB174" s="365">
        <v>0</v>
      </c>
      <c r="BC174" s="365">
        <v>0</v>
      </c>
      <c r="BD174" s="365">
        <v>0</v>
      </c>
      <c r="BE174" s="365">
        <v>0</v>
      </c>
      <c r="BF174" s="365">
        <v>0</v>
      </c>
      <c r="BG174" s="365">
        <v>0</v>
      </c>
      <c r="BI174" s="344" t="s">
        <v>1243</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5">
        <v>0</v>
      </c>
      <c r="I175" s="365">
        <v>0</v>
      </c>
      <c r="J175" s="365">
        <v>0</v>
      </c>
      <c r="K175" s="365">
        <v>0</v>
      </c>
      <c r="L175" s="365">
        <v>0</v>
      </c>
      <c r="M175" s="365">
        <v>0</v>
      </c>
      <c r="N175" s="365">
        <v>0</v>
      </c>
      <c r="O175" s="365">
        <v>0</v>
      </c>
      <c r="P175" s="365">
        <v>0</v>
      </c>
      <c r="Q175" s="365">
        <v>0</v>
      </c>
      <c r="R175" s="365">
        <v>0</v>
      </c>
      <c r="S175" s="365">
        <v>0</v>
      </c>
      <c r="T175" s="365">
        <v>0</v>
      </c>
      <c r="U175" s="365">
        <v>0</v>
      </c>
      <c r="V175" s="365">
        <v>0</v>
      </c>
      <c r="W175" s="365">
        <v>0</v>
      </c>
      <c r="X175" s="365">
        <v>0</v>
      </c>
      <c r="Y175" s="365">
        <v>0</v>
      </c>
      <c r="Z175" s="365">
        <v>0</v>
      </c>
      <c r="AA175" s="365">
        <v>0</v>
      </c>
      <c r="AB175" s="365">
        <v>0</v>
      </c>
      <c r="AC175" s="365">
        <v>0</v>
      </c>
      <c r="AD175" s="365">
        <v>0</v>
      </c>
      <c r="AE175" s="365">
        <v>0</v>
      </c>
      <c r="AF175" s="365">
        <v>0</v>
      </c>
      <c r="AG175" s="365">
        <v>0</v>
      </c>
      <c r="AH175" s="365">
        <v>0</v>
      </c>
      <c r="AI175" s="365">
        <v>0</v>
      </c>
      <c r="AJ175" s="365">
        <v>0</v>
      </c>
      <c r="AK175" s="365">
        <v>0</v>
      </c>
      <c r="AL175" s="365">
        <v>0</v>
      </c>
      <c r="AM175" s="365">
        <v>0</v>
      </c>
      <c r="AN175" s="365">
        <v>0</v>
      </c>
      <c r="AO175" s="365">
        <v>0</v>
      </c>
      <c r="AP175" s="365">
        <v>0</v>
      </c>
      <c r="AQ175" s="365">
        <v>0</v>
      </c>
      <c r="AR175" s="365">
        <v>0</v>
      </c>
      <c r="AS175" s="365">
        <v>0</v>
      </c>
      <c r="AT175" s="365">
        <v>0</v>
      </c>
      <c r="AU175" s="365">
        <v>0</v>
      </c>
      <c r="AV175" s="365">
        <v>0</v>
      </c>
      <c r="AW175" s="365">
        <v>0</v>
      </c>
      <c r="AX175" s="365">
        <v>0</v>
      </c>
      <c r="AY175" s="365">
        <v>0</v>
      </c>
      <c r="AZ175" s="365">
        <v>0</v>
      </c>
      <c r="BA175" s="365">
        <v>0</v>
      </c>
      <c r="BB175" s="365">
        <v>0</v>
      </c>
      <c r="BC175" s="365">
        <v>0</v>
      </c>
      <c r="BD175" s="365">
        <v>0</v>
      </c>
      <c r="BE175" s="365">
        <v>0</v>
      </c>
      <c r="BF175" s="365">
        <v>0</v>
      </c>
      <c r="BG175" s="365">
        <v>0</v>
      </c>
      <c r="BI175" s="344" t="s">
        <v>1243</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5">
        <v>0</v>
      </c>
      <c r="I176" s="365">
        <v>0</v>
      </c>
      <c r="J176" s="365">
        <v>0</v>
      </c>
      <c r="K176" s="365">
        <v>0</v>
      </c>
      <c r="L176" s="365">
        <v>0</v>
      </c>
      <c r="M176" s="365">
        <v>0</v>
      </c>
      <c r="N176" s="365">
        <v>0</v>
      </c>
      <c r="O176" s="365">
        <v>0</v>
      </c>
      <c r="P176" s="365">
        <v>0</v>
      </c>
      <c r="Q176" s="365">
        <v>0</v>
      </c>
      <c r="R176" s="365">
        <v>0</v>
      </c>
      <c r="S176" s="365">
        <v>0</v>
      </c>
      <c r="T176" s="365">
        <v>0</v>
      </c>
      <c r="U176" s="365">
        <v>0</v>
      </c>
      <c r="V176" s="365">
        <v>0</v>
      </c>
      <c r="W176" s="365">
        <v>0</v>
      </c>
      <c r="X176" s="365">
        <v>0</v>
      </c>
      <c r="Y176" s="365">
        <v>0</v>
      </c>
      <c r="Z176" s="365">
        <v>0</v>
      </c>
      <c r="AA176" s="365">
        <v>0</v>
      </c>
      <c r="AB176" s="365">
        <v>0</v>
      </c>
      <c r="AC176" s="365">
        <v>0</v>
      </c>
      <c r="AD176" s="365">
        <v>0</v>
      </c>
      <c r="AE176" s="365">
        <v>0</v>
      </c>
      <c r="AF176" s="365">
        <v>0</v>
      </c>
      <c r="AG176" s="365">
        <v>0</v>
      </c>
      <c r="AH176" s="365">
        <v>0</v>
      </c>
      <c r="AI176" s="365">
        <v>0</v>
      </c>
      <c r="AJ176" s="365">
        <v>0</v>
      </c>
      <c r="AK176" s="365">
        <v>0</v>
      </c>
      <c r="AL176" s="365">
        <v>0</v>
      </c>
      <c r="AM176" s="365">
        <v>0</v>
      </c>
      <c r="AN176" s="365">
        <v>0</v>
      </c>
      <c r="AO176" s="365">
        <v>0</v>
      </c>
      <c r="AP176" s="365">
        <v>0</v>
      </c>
      <c r="AQ176" s="365">
        <v>0</v>
      </c>
      <c r="AR176" s="365">
        <v>0</v>
      </c>
      <c r="AS176" s="365">
        <v>0</v>
      </c>
      <c r="AT176" s="365">
        <v>0</v>
      </c>
      <c r="AU176" s="365">
        <v>0</v>
      </c>
      <c r="AV176" s="365">
        <v>0</v>
      </c>
      <c r="AW176" s="365">
        <v>0</v>
      </c>
      <c r="AX176" s="365">
        <v>0</v>
      </c>
      <c r="AY176" s="365">
        <v>0</v>
      </c>
      <c r="AZ176" s="365">
        <v>0</v>
      </c>
      <c r="BA176" s="365">
        <v>0</v>
      </c>
      <c r="BB176" s="365">
        <v>0</v>
      </c>
      <c r="BC176" s="365">
        <v>0</v>
      </c>
      <c r="BD176" s="365">
        <v>0</v>
      </c>
      <c r="BE176" s="365">
        <v>0</v>
      </c>
      <c r="BF176" s="365">
        <v>0</v>
      </c>
      <c r="BG176" s="365">
        <v>0</v>
      </c>
      <c r="BI176" s="344" t="s">
        <v>1243</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5">
        <v>0</v>
      </c>
      <c r="I177" s="365">
        <v>0</v>
      </c>
      <c r="J177" s="365">
        <v>0</v>
      </c>
      <c r="K177" s="365">
        <v>0</v>
      </c>
      <c r="L177" s="365">
        <v>0</v>
      </c>
      <c r="M177" s="365">
        <v>0</v>
      </c>
      <c r="N177" s="365">
        <v>0</v>
      </c>
      <c r="O177" s="365">
        <v>0</v>
      </c>
      <c r="P177" s="365">
        <v>0</v>
      </c>
      <c r="Q177" s="365">
        <v>0</v>
      </c>
      <c r="R177" s="365">
        <v>0</v>
      </c>
      <c r="S177" s="365">
        <v>0</v>
      </c>
      <c r="T177" s="365">
        <v>0</v>
      </c>
      <c r="U177" s="365">
        <v>0</v>
      </c>
      <c r="V177" s="365">
        <v>0</v>
      </c>
      <c r="W177" s="365">
        <v>0</v>
      </c>
      <c r="X177" s="365">
        <v>0</v>
      </c>
      <c r="Y177" s="365">
        <v>0</v>
      </c>
      <c r="Z177" s="365">
        <v>0</v>
      </c>
      <c r="AA177" s="365">
        <v>0</v>
      </c>
      <c r="AB177" s="365">
        <v>0</v>
      </c>
      <c r="AC177" s="365">
        <v>0</v>
      </c>
      <c r="AD177" s="365">
        <v>0</v>
      </c>
      <c r="AE177" s="365">
        <v>0</v>
      </c>
      <c r="AF177" s="365">
        <v>0</v>
      </c>
      <c r="AG177" s="365">
        <v>0</v>
      </c>
      <c r="AH177" s="365">
        <v>0</v>
      </c>
      <c r="AI177" s="365">
        <v>0</v>
      </c>
      <c r="AJ177" s="365">
        <v>0</v>
      </c>
      <c r="AK177" s="365">
        <v>0</v>
      </c>
      <c r="AL177" s="365">
        <v>0</v>
      </c>
      <c r="AM177" s="365">
        <v>0</v>
      </c>
      <c r="AN177" s="365">
        <v>0</v>
      </c>
      <c r="AO177" s="365">
        <v>0</v>
      </c>
      <c r="AP177" s="365">
        <v>0</v>
      </c>
      <c r="AQ177" s="365">
        <v>0</v>
      </c>
      <c r="AR177" s="365">
        <v>0</v>
      </c>
      <c r="AS177" s="365">
        <v>0</v>
      </c>
      <c r="AT177" s="365">
        <v>0</v>
      </c>
      <c r="AU177" s="365">
        <v>0</v>
      </c>
      <c r="AV177" s="365">
        <v>0</v>
      </c>
      <c r="AW177" s="365">
        <v>0</v>
      </c>
      <c r="AX177" s="365">
        <v>0</v>
      </c>
      <c r="AY177" s="365">
        <v>0</v>
      </c>
      <c r="AZ177" s="365">
        <v>0</v>
      </c>
      <c r="BA177" s="365">
        <v>0</v>
      </c>
      <c r="BB177" s="365">
        <v>0</v>
      </c>
      <c r="BC177" s="365">
        <v>0</v>
      </c>
      <c r="BD177" s="365">
        <v>0</v>
      </c>
      <c r="BE177" s="365">
        <v>0</v>
      </c>
      <c r="BF177" s="365">
        <v>0</v>
      </c>
      <c r="BG177" s="365">
        <v>0</v>
      </c>
      <c r="BI177" s="344" t="s">
        <v>1243</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5">
        <v>0</v>
      </c>
      <c r="I178" s="365">
        <v>0</v>
      </c>
      <c r="J178" s="365">
        <v>0</v>
      </c>
      <c r="K178" s="365">
        <v>0</v>
      </c>
      <c r="L178" s="365">
        <v>0</v>
      </c>
      <c r="M178" s="365">
        <v>0</v>
      </c>
      <c r="N178" s="365">
        <v>0</v>
      </c>
      <c r="O178" s="365">
        <v>0</v>
      </c>
      <c r="P178" s="365">
        <v>0</v>
      </c>
      <c r="Q178" s="365">
        <v>0</v>
      </c>
      <c r="R178" s="365">
        <v>0</v>
      </c>
      <c r="S178" s="365">
        <v>0</v>
      </c>
      <c r="T178" s="365">
        <v>0</v>
      </c>
      <c r="U178" s="365">
        <v>0</v>
      </c>
      <c r="V178" s="365">
        <v>0</v>
      </c>
      <c r="W178" s="365">
        <v>0</v>
      </c>
      <c r="X178" s="365">
        <v>0</v>
      </c>
      <c r="Y178" s="365">
        <v>0</v>
      </c>
      <c r="Z178" s="365">
        <v>0</v>
      </c>
      <c r="AA178" s="365">
        <v>0</v>
      </c>
      <c r="AB178" s="365">
        <v>0</v>
      </c>
      <c r="AC178" s="365">
        <v>0</v>
      </c>
      <c r="AD178" s="365">
        <v>0</v>
      </c>
      <c r="AE178" s="365">
        <v>0</v>
      </c>
      <c r="AF178" s="365">
        <v>0</v>
      </c>
      <c r="AG178" s="365">
        <v>0</v>
      </c>
      <c r="AH178" s="365">
        <v>0</v>
      </c>
      <c r="AI178" s="365">
        <v>0</v>
      </c>
      <c r="AJ178" s="365">
        <v>0</v>
      </c>
      <c r="AK178" s="365">
        <v>0</v>
      </c>
      <c r="AL178" s="365">
        <v>0</v>
      </c>
      <c r="AM178" s="365">
        <v>0</v>
      </c>
      <c r="AN178" s="365">
        <v>0</v>
      </c>
      <c r="AO178" s="365">
        <v>0</v>
      </c>
      <c r="AP178" s="365">
        <v>0</v>
      </c>
      <c r="AQ178" s="365">
        <v>0</v>
      </c>
      <c r="AR178" s="365">
        <v>0</v>
      </c>
      <c r="AS178" s="365">
        <v>0</v>
      </c>
      <c r="AT178" s="365">
        <v>0</v>
      </c>
      <c r="AU178" s="365">
        <v>0</v>
      </c>
      <c r="AV178" s="365">
        <v>0</v>
      </c>
      <c r="AW178" s="365">
        <v>0</v>
      </c>
      <c r="AX178" s="365">
        <v>0</v>
      </c>
      <c r="AY178" s="365">
        <v>0</v>
      </c>
      <c r="AZ178" s="365">
        <v>0</v>
      </c>
      <c r="BA178" s="365">
        <v>0</v>
      </c>
      <c r="BB178" s="365">
        <v>0</v>
      </c>
      <c r="BC178" s="365">
        <v>0</v>
      </c>
      <c r="BD178" s="365">
        <v>0</v>
      </c>
      <c r="BE178" s="365">
        <v>0</v>
      </c>
      <c r="BF178" s="365">
        <v>0</v>
      </c>
      <c r="BG178" s="365">
        <v>0</v>
      </c>
      <c r="BI178" s="344" t="s">
        <v>1243</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5">
        <v>0</v>
      </c>
      <c r="I179" s="365">
        <v>0</v>
      </c>
      <c r="J179" s="365">
        <v>0</v>
      </c>
      <c r="K179" s="365">
        <v>0</v>
      </c>
      <c r="L179" s="365">
        <v>0</v>
      </c>
      <c r="M179" s="365">
        <v>0</v>
      </c>
      <c r="N179" s="365">
        <v>0</v>
      </c>
      <c r="O179" s="365">
        <v>0</v>
      </c>
      <c r="P179" s="365">
        <v>0</v>
      </c>
      <c r="Q179" s="365">
        <v>0</v>
      </c>
      <c r="R179" s="365">
        <v>0</v>
      </c>
      <c r="S179" s="365">
        <v>0</v>
      </c>
      <c r="T179" s="365">
        <v>0</v>
      </c>
      <c r="U179" s="365">
        <v>0</v>
      </c>
      <c r="V179" s="365">
        <v>0</v>
      </c>
      <c r="W179" s="365">
        <v>0</v>
      </c>
      <c r="X179" s="365">
        <v>0</v>
      </c>
      <c r="Y179" s="365">
        <v>0</v>
      </c>
      <c r="Z179" s="365">
        <v>0</v>
      </c>
      <c r="AA179" s="365">
        <v>0</v>
      </c>
      <c r="AB179" s="365">
        <v>0</v>
      </c>
      <c r="AC179" s="365">
        <v>0</v>
      </c>
      <c r="AD179" s="365">
        <v>0</v>
      </c>
      <c r="AE179" s="365">
        <v>0</v>
      </c>
      <c r="AF179" s="365">
        <v>0</v>
      </c>
      <c r="AG179" s="365">
        <v>0</v>
      </c>
      <c r="AH179" s="365">
        <v>0</v>
      </c>
      <c r="AI179" s="365">
        <v>0</v>
      </c>
      <c r="AJ179" s="365">
        <v>0</v>
      </c>
      <c r="AK179" s="365">
        <v>0</v>
      </c>
      <c r="AL179" s="365">
        <v>0</v>
      </c>
      <c r="AM179" s="365">
        <v>0</v>
      </c>
      <c r="AN179" s="365">
        <v>0</v>
      </c>
      <c r="AO179" s="365">
        <v>0</v>
      </c>
      <c r="AP179" s="365">
        <v>0</v>
      </c>
      <c r="AQ179" s="365">
        <v>0</v>
      </c>
      <c r="AR179" s="365">
        <v>0</v>
      </c>
      <c r="AS179" s="365">
        <v>0</v>
      </c>
      <c r="AT179" s="365">
        <v>0</v>
      </c>
      <c r="AU179" s="365">
        <v>0</v>
      </c>
      <c r="AV179" s="365">
        <v>0</v>
      </c>
      <c r="AW179" s="365">
        <v>0</v>
      </c>
      <c r="AX179" s="365">
        <v>0</v>
      </c>
      <c r="AY179" s="365">
        <v>0</v>
      </c>
      <c r="AZ179" s="365">
        <v>0</v>
      </c>
      <c r="BA179" s="365">
        <v>0</v>
      </c>
      <c r="BB179" s="365">
        <v>0</v>
      </c>
      <c r="BC179" s="365">
        <v>0</v>
      </c>
      <c r="BD179" s="365">
        <v>0</v>
      </c>
      <c r="BE179" s="365">
        <v>0</v>
      </c>
      <c r="BF179" s="365">
        <v>0</v>
      </c>
      <c r="BG179" s="365">
        <v>0</v>
      </c>
      <c r="BI179" s="344" t="s">
        <v>1243</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5">
        <v>0</v>
      </c>
      <c r="I180" s="365">
        <v>0</v>
      </c>
      <c r="J180" s="365">
        <v>0</v>
      </c>
      <c r="K180" s="365">
        <v>0</v>
      </c>
      <c r="L180" s="365">
        <v>0</v>
      </c>
      <c r="M180" s="365">
        <v>0</v>
      </c>
      <c r="N180" s="365">
        <v>0</v>
      </c>
      <c r="O180" s="365">
        <v>0</v>
      </c>
      <c r="P180" s="365">
        <v>0</v>
      </c>
      <c r="Q180" s="365">
        <v>0</v>
      </c>
      <c r="R180" s="365">
        <v>0</v>
      </c>
      <c r="S180" s="365">
        <v>0</v>
      </c>
      <c r="T180" s="365">
        <v>0</v>
      </c>
      <c r="U180" s="365">
        <v>0</v>
      </c>
      <c r="V180" s="365">
        <v>0</v>
      </c>
      <c r="W180" s="365">
        <v>0</v>
      </c>
      <c r="X180" s="365">
        <v>0</v>
      </c>
      <c r="Y180" s="365">
        <v>0</v>
      </c>
      <c r="Z180" s="365">
        <v>0</v>
      </c>
      <c r="AA180" s="365">
        <v>0</v>
      </c>
      <c r="AB180" s="365">
        <v>0</v>
      </c>
      <c r="AC180" s="365">
        <v>0</v>
      </c>
      <c r="AD180" s="365">
        <v>0</v>
      </c>
      <c r="AE180" s="365">
        <v>0</v>
      </c>
      <c r="AF180" s="365">
        <v>0</v>
      </c>
      <c r="AG180" s="365">
        <v>0</v>
      </c>
      <c r="AH180" s="365">
        <v>0</v>
      </c>
      <c r="AI180" s="365">
        <v>0</v>
      </c>
      <c r="AJ180" s="365">
        <v>0</v>
      </c>
      <c r="AK180" s="365">
        <v>0</v>
      </c>
      <c r="AL180" s="365">
        <v>0</v>
      </c>
      <c r="AM180" s="365">
        <v>0</v>
      </c>
      <c r="AN180" s="365">
        <v>0</v>
      </c>
      <c r="AO180" s="365">
        <v>0</v>
      </c>
      <c r="AP180" s="365">
        <v>0</v>
      </c>
      <c r="AQ180" s="365">
        <v>0</v>
      </c>
      <c r="AR180" s="365">
        <v>0</v>
      </c>
      <c r="AS180" s="365">
        <v>0</v>
      </c>
      <c r="AT180" s="365">
        <v>0</v>
      </c>
      <c r="AU180" s="365">
        <v>0</v>
      </c>
      <c r="AV180" s="365">
        <v>0</v>
      </c>
      <c r="AW180" s="365">
        <v>0</v>
      </c>
      <c r="AX180" s="365">
        <v>0</v>
      </c>
      <c r="AY180" s="365">
        <v>0</v>
      </c>
      <c r="AZ180" s="365">
        <v>0</v>
      </c>
      <c r="BA180" s="365">
        <v>0</v>
      </c>
      <c r="BB180" s="365">
        <v>0</v>
      </c>
      <c r="BC180" s="365">
        <v>0</v>
      </c>
      <c r="BD180" s="365">
        <v>0</v>
      </c>
      <c r="BE180" s="365">
        <v>0</v>
      </c>
      <c r="BF180" s="365">
        <v>0</v>
      </c>
      <c r="BG180" s="365">
        <v>0</v>
      </c>
      <c r="BI180" s="344" t="s">
        <v>1243</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5">
        <v>0</v>
      </c>
      <c r="I181" s="365">
        <v>0</v>
      </c>
      <c r="J181" s="365">
        <v>0</v>
      </c>
      <c r="K181" s="365">
        <v>0</v>
      </c>
      <c r="L181" s="365">
        <v>0</v>
      </c>
      <c r="M181" s="365">
        <v>0</v>
      </c>
      <c r="N181" s="365">
        <v>0</v>
      </c>
      <c r="O181" s="365">
        <v>0</v>
      </c>
      <c r="P181" s="365">
        <v>0</v>
      </c>
      <c r="Q181" s="365">
        <v>0</v>
      </c>
      <c r="R181" s="365">
        <v>0</v>
      </c>
      <c r="S181" s="365">
        <v>0</v>
      </c>
      <c r="T181" s="365">
        <v>0</v>
      </c>
      <c r="U181" s="365">
        <v>0</v>
      </c>
      <c r="V181" s="365">
        <v>0</v>
      </c>
      <c r="W181" s="365">
        <v>0</v>
      </c>
      <c r="X181" s="365">
        <v>0</v>
      </c>
      <c r="Y181" s="365">
        <v>0</v>
      </c>
      <c r="Z181" s="365">
        <v>0</v>
      </c>
      <c r="AA181" s="365">
        <v>0</v>
      </c>
      <c r="AB181" s="365">
        <v>0</v>
      </c>
      <c r="AC181" s="365">
        <v>0</v>
      </c>
      <c r="AD181" s="365">
        <v>0</v>
      </c>
      <c r="AE181" s="365">
        <v>0</v>
      </c>
      <c r="AF181" s="365">
        <v>0</v>
      </c>
      <c r="AG181" s="365">
        <v>0</v>
      </c>
      <c r="AH181" s="365">
        <v>0</v>
      </c>
      <c r="AI181" s="365">
        <v>0</v>
      </c>
      <c r="AJ181" s="365">
        <v>0</v>
      </c>
      <c r="AK181" s="365">
        <v>0</v>
      </c>
      <c r="AL181" s="365">
        <v>0</v>
      </c>
      <c r="AM181" s="365">
        <v>0</v>
      </c>
      <c r="AN181" s="365">
        <v>0</v>
      </c>
      <c r="AO181" s="365">
        <v>0</v>
      </c>
      <c r="AP181" s="365">
        <v>0</v>
      </c>
      <c r="AQ181" s="365">
        <v>0</v>
      </c>
      <c r="AR181" s="365">
        <v>0</v>
      </c>
      <c r="AS181" s="365">
        <v>0</v>
      </c>
      <c r="AT181" s="365">
        <v>0</v>
      </c>
      <c r="AU181" s="365">
        <v>0</v>
      </c>
      <c r="AV181" s="365">
        <v>0</v>
      </c>
      <c r="AW181" s="365">
        <v>0</v>
      </c>
      <c r="AX181" s="365">
        <v>0</v>
      </c>
      <c r="AY181" s="365">
        <v>0</v>
      </c>
      <c r="AZ181" s="365">
        <v>0</v>
      </c>
      <c r="BA181" s="365">
        <v>0</v>
      </c>
      <c r="BB181" s="365">
        <v>0</v>
      </c>
      <c r="BC181" s="365">
        <v>0</v>
      </c>
      <c r="BD181" s="365">
        <v>0</v>
      </c>
      <c r="BE181" s="365">
        <v>0</v>
      </c>
      <c r="BF181" s="365">
        <v>0</v>
      </c>
      <c r="BG181" s="365">
        <v>0</v>
      </c>
      <c r="BI181" s="344" t="s">
        <v>1243</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5">
        <v>0</v>
      </c>
      <c r="I182" s="365">
        <v>0</v>
      </c>
      <c r="J182" s="365">
        <v>0</v>
      </c>
      <c r="K182" s="365">
        <v>0</v>
      </c>
      <c r="L182" s="365">
        <v>0</v>
      </c>
      <c r="M182" s="365">
        <v>0</v>
      </c>
      <c r="N182" s="365">
        <v>0</v>
      </c>
      <c r="O182" s="365">
        <v>0</v>
      </c>
      <c r="P182" s="365">
        <v>0</v>
      </c>
      <c r="Q182" s="365">
        <v>0</v>
      </c>
      <c r="R182" s="365">
        <v>0</v>
      </c>
      <c r="S182" s="365">
        <v>0</v>
      </c>
      <c r="T182" s="365">
        <v>0</v>
      </c>
      <c r="U182" s="365">
        <v>0</v>
      </c>
      <c r="V182" s="365">
        <v>0</v>
      </c>
      <c r="W182" s="365">
        <v>0</v>
      </c>
      <c r="X182" s="365">
        <v>0</v>
      </c>
      <c r="Y182" s="365">
        <v>0</v>
      </c>
      <c r="Z182" s="365">
        <v>0</v>
      </c>
      <c r="AA182" s="365">
        <v>0</v>
      </c>
      <c r="AB182" s="365">
        <v>0</v>
      </c>
      <c r="AC182" s="365">
        <v>0</v>
      </c>
      <c r="AD182" s="365">
        <v>0</v>
      </c>
      <c r="AE182" s="365">
        <v>0</v>
      </c>
      <c r="AF182" s="365">
        <v>0</v>
      </c>
      <c r="AG182" s="365">
        <v>0</v>
      </c>
      <c r="AH182" s="365">
        <v>0</v>
      </c>
      <c r="AI182" s="365">
        <v>0</v>
      </c>
      <c r="AJ182" s="365">
        <v>0</v>
      </c>
      <c r="AK182" s="365">
        <v>0</v>
      </c>
      <c r="AL182" s="365">
        <v>0</v>
      </c>
      <c r="AM182" s="365">
        <v>0</v>
      </c>
      <c r="AN182" s="365">
        <v>0</v>
      </c>
      <c r="AO182" s="365">
        <v>0</v>
      </c>
      <c r="AP182" s="365">
        <v>0</v>
      </c>
      <c r="AQ182" s="365">
        <v>0</v>
      </c>
      <c r="AR182" s="365">
        <v>0</v>
      </c>
      <c r="AS182" s="365">
        <v>0</v>
      </c>
      <c r="AT182" s="365">
        <v>0</v>
      </c>
      <c r="AU182" s="365">
        <v>0</v>
      </c>
      <c r="AV182" s="365">
        <v>0</v>
      </c>
      <c r="AW182" s="365">
        <v>0</v>
      </c>
      <c r="AX182" s="365">
        <v>0</v>
      </c>
      <c r="AY182" s="365">
        <v>0</v>
      </c>
      <c r="AZ182" s="365">
        <v>0</v>
      </c>
      <c r="BA182" s="365">
        <v>0</v>
      </c>
      <c r="BB182" s="365">
        <v>0</v>
      </c>
      <c r="BC182" s="365">
        <v>0</v>
      </c>
      <c r="BD182" s="365">
        <v>0</v>
      </c>
      <c r="BE182" s="365">
        <v>0</v>
      </c>
      <c r="BF182" s="365">
        <v>0</v>
      </c>
      <c r="BG182" s="365">
        <v>0</v>
      </c>
      <c r="BI182" s="344" t="s">
        <v>1243</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5">
        <v>0</v>
      </c>
      <c r="I183" s="365">
        <v>0</v>
      </c>
      <c r="J183" s="365">
        <v>0</v>
      </c>
      <c r="K183" s="365">
        <v>0</v>
      </c>
      <c r="L183" s="365">
        <v>0</v>
      </c>
      <c r="M183" s="365">
        <v>0</v>
      </c>
      <c r="N183" s="365">
        <v>0</v>
      </c>
      <c r="O183" s="365">
        <v>0</v>
      </c>
      <c r="P183" s="365">
        <v>0</v>
      </c>
      <c r="Q183" s="365">
        <v>0</v>
      </c>
      <c r="R183" s="365">
        <v>0</v>
      </c>
      <c r="S183" s="365">
        <v>0</v>
      </c>
      <c r="T183" s="365">
        <v>0</v>
      </c>
      <c r="U183" s="365">
        <v>0</v>
      </c>
      <c r="V183" s="365">
        <v>0</v>
      </c>
      <c r="W183" s="365">
        <v>0</v>
      </c>
      <c r="X183" s="365">
        <v>0</v>
      </c>
      <c r="Y183" s="365">
        <v>0</v>
      </c>
      <c r="Z183" s="365">
        <v>0</v>
      </c>
      <c r="AA183" s="365">
        <v>0</v>
      </c>
      <c r="AB183" s="365">
        <v>0</v>
      </c>
      <c r="AC183" s="365">
        <v>0</v>
      </c>
      <c r="AD183" s="365">
        <v>0</v>
      </c>
      <c r="AE183" s="365">
        <v>0</v>
      </c>
      <c r="AF183" s="365">
        <v>0</v>
      </c>
      <c r="AG183" s="365">
        <v>0</v>
      </c>
      <c r="AH183" s="365">
        <v>0</v>
      </c>
      <c r="AI183" s="365">
        <v>0</v>
      </c>
      <c r="AJ183" s="365">
        <v>0</v>
      </c>
      <c r="AK183" s="365">
        <v>0</v>
      </c>
      <c r="AL183" s="365">
        <v>0</v>
      </c>
      <c r="AM183" s="365">
        <v>0</v>
      </c>
      <c r="AN183" s="365">
        <v>0</v>
      </c>
      <c r="AO183" s="365">
        <v>0</v>
      </c>
      <c r="AP183" s="365">
        <v>0</v>
      </c>
      <c r="AQ183" s="365">
        <v>0</v>
      </c>
      <c r="AR183" s="365">
        <v>0</v>
      </c>
      <c r="AS183" s="365">
        <v>0</v>
      </c>
      <c r="AT183" s="365">
        <v>0</v>
      </c>
      <c r="AU183" s="365">
        <v>0</v>
      </c>
      <c r="AV183" s="365">
        <v>0</v>
      </c>
      <c r="AW183" s="365">
        <v>0</v>
      </c>
      <c r="AX183" s="365">
        <v>0</v>
      </c>
      <c r="AY183" s="365">
        <v>0</v>
      </c>
      <c r="AZ183" s="365">
        <v>0</v>
      </c>
      <c r="BA183" s="365">
        <v>0</v>
      </c>
      <c r="BB183" s="365">
        <v>0</v>
      </c>
      <c r="BC183" s="365">
        <v>0</v>
      </c>
      <c r="BD183" s="365">
        <v>0</v>
      </c>
      <c r="BE183" s="365">
        <v>0</v>
      </c>
      <c r="BF183" s="365">
        <v>0</v>
      </c>
      <c r="BG183" s="365">
        <v>0</v>
      </c>
      <c r="BI183" s="344" t="s">
        <v>1243</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5">
        <v>0</v>
      </c>
      <c r="I184" s="365">
        <v>0</v>
      </c>
      <c r="J184" s="365">
        <v>0</v>
      </c>
      <c r="K184" s="365">
        <v>0</v>
      </c>
      <c r="L184" s="365">
        <v>0</v>
      </c>
      <c r="M184" s="365">
        <v>0</v>
      </c>
      <c r="N184" s="365">
        <v>0</v>
      </c>
      <c r="O184" s="365">
        <v>0</v>
      </c>
      <c r="P184" s="365">
        <v>0</v>
      </c>
      <c r="Q184" s="365">
        <v>0</v>
      </c>
      <c r="R184" s="365">
        <v>0</v>
      </c>
      <c r="S184" s="365">
        <v>0</v>
      </c>
      <c r="T184" s="365">
        <v>0</v>
      </c>
      <c r="U184" s="365">
        <v>0</v>
      </c>
      <c r="V184" s="365">
        <v>0</v>
      </c>
      <c r="W184" s="365">
        <v>0</v>
      </c>
      <c r="X184" s="365">
        <v>0</v>
      </c>
      <c r="Y184" s="365">
        <v>0</v>
      </c>
      <c r="Z184" s="365">
        <v>0</v>
      </c>
      <c r="AA184" s="365">
        <v>0</v>
      </c>
      <c r="AB184" s="365">
        <v>0</v>
      </c>
      <c r="AC184" s="365">
        <v>0</v>
      </c>
      <c r="AD184" s="365">
        <v>0</v>
      </c>
      <c r="AE184" s="365">
        <v>0</v>
      </c>
      <c r="AF184" s="365">
        <v>0</v>
      </c>
      <c r="AG184" s="365">
        <v>0</v>
      </c>
      <c r="AH184" s="365">
        <v>0</v>
      </c>
      <c r="AI184" s="365">
        <v>0</v>
      </c>
      <c r="AJ184" s="365">
        <v>0</v>
      </c>
      <c r="AK184" s="365">
        <v>0</v>
      </c>
      <c r="AL184" s="365">
        <v>0</v>
      </c>
      <c r="AM184" s="365">
        <v>0</v>
      </c>
      <c r="AN184" s="365">
        <v>0</v>
      </c>
      <c r="AO184" s="365">
        <v>0</v>
      </c>
      <c r="AP184" s="365">
        <v>0</v>
      </c>
      <c r="AQ184" s="365">
        <v>0</v>
      </c>
      <c r="AR184" s="365">
        <v>0</v>
      </c>
      <c r="AS184" s="365">
        <v>0</v>
      </c>
      <c r="AT184" s="365">
        <v>0</v>
      </c>
      <c r="AU184" s="365">
        <v>0</v>
      </c>
      <c r="AV184" s="365">
        <v>0</v>
      </c>
      <c r="AW184" s="365">
        <v>0</v>
      </c>
      <c r="AX184" s="365">
        <v>0</v>
      </c>
      <c r="AY184" s="365">
        <v>0</v>
      </c>
      <c r="AZ184" s="365">
        <v>0</v>
      </c>
      <c r="BA184" s="365">
        <v>0</v>
      </c>
      <c r="BB184" s="365">
        <v>0</v>
      </c>
      <c r="BC184" s="365">
        <v>0</v>
      </c>
      <c r="BD184" s="365">
        <v>0</v>
      </c>
      <c r="BE184" s="365">
        <v>0</v>
      </c>
      <c r="BF184" s="365">
        <v>0</v>
      </c>
      <c r="BG184" s="365">
        <v>0</v>
      </c>
      <c r="BI184" s="344" t="s">
        <v>1243</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5">
        <v>0</v>
      </c>
      <c r="I185" s="365">
        <v>0</v>
      </c>
      <c r="J185" s="365">
        <v>0</v>
      </c>
      <c r="K185" s="365">
        <v>0</v>
      </c>
      <c r="L185" s="365">
        <v>0</v>
      </c>
      <c r="M185" s="365">
        <v>0</v>
      </c>
      <c r="N185" s="365">
        <v>0</v>
      </c>
      <c r="O185" s="365">
        <v>0</v>
      </c>
      <c r="P185" s="365">
        <v>0</v>
      </c>
      <c r="Q185" s="365">
        <v>0</v>
      </c>
      <c r="R185" s="365">
        <v>0</v>
      </c>
      <c r="S185" s="365">
        <v>0</v>
      </c>
      <c r="T185" s="365">
        <v>0</v>
      </c>
      <c r="U185" s="365">
        <v>0</v>
      </c>
      <c r="V185" s="365">
        <v>0</v>
      </c>
      <c r="W185" s="365">
        <v>0</v>
      </c>
      <c r="X185" s="365">
        <v>0</v>
      </c>
      <c r="Y185" s="365">
        <v>0</v>
      </c>
      <c r="Z185" s="365">
        <v>0</v>
      </c>
      <c r="AA185" s="365">
        <v>0</v>
      </c>
      <c r="AB185" s="365">
        <v>0</v>
      </c>
      <c r="AC185" s="365">
        <v>0</v>
      </c>
      <c r="AD185" s="365">
        <v>0</v>
      </c>
      <c r="AE185" s="365">
        <v>0</v>
      </c>
      <c r="AF185" s="365">
        <v>0</v>
      </c>
      <c r="AG185" s="365">
        <v>0</v>
      </c>
      <c r="AH185" s="365">
        <v>0</v>
      </c>
      <c r="AI185" s="365">
        <v>0</v>
      </c>
      <c r="AJ185" s="365">
        <v>0</v>
      </c>
      <c r="AK185" s="365">
        <v>0</v>
      </c>
      <c r="AL185" s="365">
        <v>0</v>
      </c>
      <c r="AM185" s="365">
        <v>0</v>
      </c>
      <c r="AN185" s="365">
        <v>0</v>
      </c>
      <c r="AO185" s="365">
        <v>0</v>
      </c>
      <c r="AP185" s="365">
        <v>0</v>
      </c>
      <c r="AQ185" s="365">
        <v>0</v>
      </c>
      <c r="AR185" s="365">
        <v>0</v>
      </c>
      <c r="AS185" s="365">
        <v>0</v>
      </c>
      <c r="AT185" s="365">
        <v>0</v>
      </c>
      <c r="AU185" s="365">
        <v>0</v>
      </c>
      <c r="AV185" s="365">
        <v>0</v>
      </c>
      <c r="AW185" s="365">
        <v>0</v>
      </c>
      <c r="AX185" s="365">
        <v>0</v>
      </c>
      <c r="AY185" s="365">
        <v>0</v>
      </c>
      <c r="AZ185" s="365">
        <v>0</v>
      </c>
      <c r="BA185" s="365">
        <v>0</v>
      </c>
      <c r="BB185" s="365">
        <v>0</v>
      </c>
      <c r="BC185" s="365">
        <v>0</v>
      </c>
      <c r="BD185" s="365">
        <v>0</v>
      </c>
      <c r="BE185" s="365">
        <v>0</v>
      </c>
      <c r="BF185" s="365">
        <v>0</v>
      </c>
      <c r="BG185" s="365">
        <v>0</v>
      </c>
      <c r="BI185" s="344" t="s">
        <v>1243</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5">
        <v>0</v>
      </c>
      <c r="I186" s="365">
        <v>0</v>
      </c>
      <c r="J186" s="365">
        <v>0</v>
      </c>
      <c r="K186" s="365">
        <v>0</v>
      </c>
      <c r="L186" s="365">
        <v>0</v>
      </c>
      <c r="M186" s="365">
        <v>0</v>
      </c>
      <c r="N186" s="365">
        <v>0</v>
      </c>
      <c r="O186" s="365">
        <v>0</v>
      </c>
      <c r="P186" s="365">
        <v>0</v>
      </c>
      <c r="Q186" s="365">
        <v>0</v>
      </c>
      <c r="R186" s="365">
        <v>0</v>
      </c>
      <c r="S186" s="365">
        <v>0</v>
      </c>
      <c r="T186" s="365">
        <v>0</v>
      </c>
      <c r="U186" s="365">
        <v>0</v>
      </c>
      <c r="V186" s="365">
        <v>0</v>
      </c>
      <c r="W186" s="365">
        <v>0</v>
      </c>
      <c r="X186" s="365">
        <v>0</v>
      </c>
      <c r="Y186" s="365">
        <v>0</v>
      </c>
      <c r="Z186" s="365">
        <v>0</v>
      </c>
      <c r="AA186" s="365">
        <v>0</v>
      </c>
      <c r="AB186" s="365">
        <v>0</v>
      </c>
      <c r="AC186" s="365">
        <v>0</v>
      </c>
      <c r="AD186" s="365">
        <v>0</v>
      </c>
      <c r="AE186" s="365">
        <v>0</v>
      </c>
      <c r="AF186" s="365">
        <v>0</v>
      </c>
      <c r="AG186" s="365">
        <v>0</v>
      </c>
      <c r="AH186" s="365">
        <v>0</v>
      </c>
      <c r="AI186" s="365">
        <v>0</v>
      </c>
      <c r="AJ186" s="365">
        <v>0</v>
      </c>
      <c r="AK186" s="365">
        <v>0</v>
      </c>
      <c r="AL186" s="365">
        <v>0</v>
      </c>
      <c r="AM186" s="365">
        <v>0</v>
      </c>
      <c r="AN186" s="365">
        <v>0</v>
      </c>
      <c r="AO186" s="365">
        <v>0</v>
      </c>
      <c r="AP186" s="365">
        <v>0</v>
      </c>
      <c r="AQ186" s="365">
        <v>0</v>
      </c>
      <c r="AR186" s="365">
        <v>0</v>
      </c>
      <c r="AS186" s="365">
        <v>0</v>
      </c>
      <c r="AT186" s="365">
        <v>0</v>
      </c>
      <c r="AU186" s="365">
        <v>0</v>
      </c>
      <c r="AV186" s="365">
        <v>0</v>
      </c>
      <c r="AW186" s="365">
        <v>0</v>
      </c>
      <c r="AX186" s="365">
        <v>0</v>
      </c>
      <c r="AY186" s="365">
        <v>0</v>
      </c>
      <c r="AZ186" s="365">
        <v>0</v>
      </c>
      <c r="BA186" s="365">
        <v>0</v>
      </c>
      <c r="BB186" s="365">
        <v>0</v>
      </c>
      <c r="BC186" s="365">
        <v>0</v>
      </c>
      <c r="BD186" s="365">
        <v>0</v>
      </c>
      <c r="BE186" s="365">
        <v>0</v>
      </c>
      <c r="BF186" s="365">
        <v>0</v>
      </c>
      <c r="BG186" s="365">
        <v>0</v>
      </c>
      <c r="BI186" s="344" t="s">
        <v>1243</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5">
        <v>0</v>
      </c>
      <c r="I187" s="365">
        <v>0</v>
      </c>
      <c r="J187" s="365">
        <v>0</v>
      </c>
      <c r="K187" s="365">
        <v>0</v>
      </c>
      <c r="L187" s="365">
        <v>0</v>
      </c>
      <c r="M187" s="365">
        <v>0</v>
      </c>
      <c r="N187" s="365">
        <v>0</v>
      </c>
      <c r="O187" s="365">
        <v>0</v>
      </c>
      <c r="P187" s="365">
        <v>0</v>
      </c>
      <c r="Q187" s="365">
        <v>0</v>
      </c>
      <c r="R187" s="365">
        <v>0</v>
      </c>
      <c r="S187" s="365">
        <v>0</v>
      </c>
      <c r="T187" s="365">
        <v>0</v>
      </c>
      <c r="U187" s="365">
        <v>0</v>
      </c>
      <c r="V187" s="365">
        <v>0</v>
      </c>
      <c r="W187" s="365">
        <v>0</v>
      </c>
      <c r="X187" s="365">
        <v>0</v>
      </c>
      <c r="Y187" s="365">
        <v>0</v>
      </c>
      <c r="Z187" s="365">
        <v>0</v>
      </c>
      <c r="AA187" s="365">
        <v>0</v>
      </c>
      <c r="AB187" s="365">
        <v>0</v>
      </c>
      <c r="AC187" s="365">
        <v>0</v>
      </c>
      <c r="AD187" s="365">
        <v>0</v>
      </c>
      <c r="AE187" s="365">
        <v>0</v>
      </c>
      <c r="AF187" s="365">
        <v>0</v>
      </c>
      <c r="AG187" s="365">
        <v>0</v>
      </c>
      <c r="AH187" s="365">
        <v>0</v>
      </c>
      <c r="AI187" s="365">
        <v>0</v>
      </c>
      <c r="AJ187" s="365">
        <v>0</v>
      </c>
      <c r="AK187" s="365">
        <v>0</v>
      </c>
      <c r="AL187" s="365">
        <v>0</v>
      </c>
      <c r="AM187" s="365">
        <v>0</v>
      </c>
      <c r="AN187" s="365">
        <v>0</v>
      </c>
      <c r="AO187" s="365">
        <v>0</v>
      </c>
      <c r="AP187" s="365">
        <v>0</v>
      </c>
      <c r="AQ187" s="365">
        <v>0</v>
      </c>
      <c r="AR187" s="365">
        <v>0</v>
      </c>
      <c r="AS187" s="365">
        <v>0</v>
      </c>
      <c r="AT187" s="365">
        <v>0</v>
      </c>
      <c r="AU187" s="365">
        <v>0</v>
      </c>
      <c r="AV187" s="365">
        <v>0</v>
      </c>
      <c r="AW187" s="365">
        <v>0</v>
      </c>
      <c r="AX187" s="365">
        <v>0</v>
      </c>
      <c r="AY187" s="365">
        <v>0</v>
      </c>
      <c r="AZ187" s="365">
        <v>0</v>
      </c>
      <c r="BA187" s="365">
        <v>0</v>
      </c>
      <c r="BB187" s="365">
        <v>0</v>
      </c>
      <c r="BC187" s="365">
        <v>0</v>
      </c>
      <c r="BD187" s="365">
        <v>0</v>
      </c>
      <c r="BE187" s="365">
        <v>0</v>
      </c>
      <c r="BF187" s="365">
        <v>0</v>
      </c>
      <c r="BG187" s="365">
        <v>0</v>
      </c>
      <c r="BI187" s="344" t="s">
        <v>1243</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5">
        <v>0</v>
      </c>
      <c r="I188" s="365">
        <v>0</v>
      </c>
      <c r="J188" s="365">
        <v>0</v>
      </c>
      <c r="K188" s="365">
        <v>0</v>
      </c>
      <c r="L188" s="365">
        <v>0</v>
      </c>
      <c r="M188" s="365">
        <v>0</v>
      </c>
      <c r="N188" s="365">
        <v>0</v>
      </c>
      <c r="O188" s="365">
        <v>0</v>
      </c>
      <c r="P188" s="365">
        <v>0</v>
      </c>
      <c r="Q188" s="365">
        <v>0</v>
      </c>
      <c r="R188" s="365">
        <v>0</v>
      </c>
      <c r="S188" s="365">
        <v>0</v>
      </c>
      <c r="T188" s="365">
        <v>0</v>
      </c>
      <c r="U188" s="365">
        <v>0</v>
      </c>
      <c r="V188" s="365">
        <v>0</v>
      </c>
      <c r="W188" s="365">
        <v>0</v>
      </c>
      <c r="X188" s="365">
        <v>0</v>
      </c>
      <c r="Y188" s="365">
        <v>0</v>
      </c>
      <c r="Z188" s="365">
        <v>0</v>
      </c>
      <c r="AA188" s="365">
        <v>0</v>
      </c>
      <c r="AB188" s="365">
        <v>0</v>
      </c>
      <c r="AC188" s="365">
        <v>0</v>
      </c>
      <c r="AD188" s="365">
        <v>0</v>
      </c>
      <c r="AE188" s="365">
        <v>0</v>
      </c>
      <c r="AF188" s="365">
        <v>0</v>
      </c>
      <c r="AG188" s="365">
        <v>0</v>
      </c>
      <c r="AH188" s="365">
        <v>0</v>
      </c>
      <c r="AI188" s="365">
        <v>0</v>
      </c>
      <c r="AJ188" s="365">
        <v>0</v>
      </c>
      <c r="AK188" s="365">
        <v>0</v>
      </c>
      <c r="AL188" s="365">
        <v>0</v>
      </c>
      <c r="AM188" s="365">
        <v>0</v>
      </c>
      <c r="AN188" s="365">
        <v>0</v>
      </c>
      <c r="AO188" s="365">
        <v>0</v>
      </c>
      <c r="AP188" s="365">
        <v>0</v>
      </c>
      <c r="AQ188" s="365">
        <v>0</v>
      </c>
      <c r="AR188" s="365">
        <v>0</v>
      </c>
      <c r="AS188" s="365">
        <v>0</v>
      </c>
      <c r="AT188" s="365">
        <v>0</v>
      </c>
      <c r="AU188" s="365">
        <v>0</v>
      </c>
      <c r="AV188" s="365">
        <v>0</v>
      </c>
      <c r="AW188" s="365">
        <v>0</v>
      </c>
      <c r="AX188" s="365">
        <v>0</v>
      </c>
      <c r="AY188" s="365">
        <v>0</v>
      </c>
      <c r="AZ188" s="365">
        <v>0</v>
      </c>
      <c r="BA188" s="365">
        <v>0</v>
      </c>
      <c r="BB188" s="365">
        <v>0</v>
      </c>
      <c r="BC188" s="365">
        <v>0</v>
      </c>
      <c r="BD188" s="365">
        <v>0</v>
      </c>
      <c r="BE188" s="365">
        <v>0</v>
      </c>
      <c r="BF188" s="365">
        <v>0</v>
      </c>
      <c r="BG188" s="365">
        <v>0</v>
      </c>
      <c r="BI188" s="344" t="s">
        <v>1243</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5">
        <v>0</v>
      </c>
      <c r="I189" s="365">
        <v>0</v>
      </c>
      <c r="J189" s="365">
        <v>0</v>
      </c>
      <c r="K189" s="365">
        <v>0</v>
      </c>
      <c r="L189" s="365">
        <v>0</v>
      </c>
      <c r="M189" s="365">
        <v>0</v>
      </c>
      <c r="N189" s="365">
        <v>0</v>
      </c>
      <c r="O189" s="365">
        <v>0</v>
      </c>
      <c r="P189" s="365">
        <v>0</v>
      </c>
      <c r="Q189" s="365">
        <v>0</v>
      </c>
      <c r="R189" s="365">
        <v>0</v>
      </c>
      <c r="S189" s="365">
        <v>0</v>
      </c>
      <c r="T189" s="365">
        <v>0</v>
      </c>
      <c r="U189" s="365">
        <v>0</v>
      </c>
      <c r="V189" s="365">
        <v>0</v>
      </c>
      <c r="W189" s="365">
        <v>0</v>
      </c>
      <c r="X189" s="365">
        <v>0</v>
      </c>
      <c r="Y189" s="365">
        <v>0</v>
      </c>
      <c r="Z189" s="365">
        <v>0</v>
      </c>
      <c r="AA189" s="365">
        <v>0</v>
      </c>
      <c r="AB189" s="365">
        <v>0</v>
      </c>
      <c r="AC189" s="365">
        <v>0</v>
      </c>
      <c r="AD189" s="365">
        <v>0</v>
      </c>
      <c r="AE189" s="365">
        <v>0</v>
      </c>
      <c r="AF189" s="365">
        <v>0</v>
      </c>
      <c r="AG189" s="365">
        <v>0</v>
      </c>
      <c r="AH189" s="365">
        <v>0</v>
      </c>
      <c r="AI189" s="365">
        <v>0</v>
      </c>
      <c r="AJ189" s="365">
        <v>0</v>
      </c>
      <c r="AK189" s="365">
        <v>0</v>
      </c>
      <c r="AL189" s="365">
        <v>0</v>
      </c>
      <c r="AM189" s="365">
        <v>0</v>
      </c>
      <c r="AN189" s="365">
        <v>0</v>
      </c>
      <c r="AO189" s="365">
        <v>0</v>
      </c>
      <c r="AP189" s="365">
        <v>0</v>
      </c>
      <c r="AQ189" s="365">
        <v>0</v>
      </c>
      <c r="AR189" s="365">
        <v>0</v>
      </c>
      <c r="AS189" s="365">
        <v>0</v>
      </c>
      <c r="AT189" s="365">
        <v>0</v>
      </c>
      <c r="AU189" s="365">
        <v>0</v>
      </c>
      <c r="AV189" s="365">
        <v>0</v>
      </c>
      <c r="AW189" s="365">
        <v>0</v>
      </c>
      <c r="AX189" s="365">
        <v>0</v>
      </c>
      <c r="AY189" s="365">
        <v>0</v>
      </c>
      <c r="AZ189" s="365">
        <v>0</v>
      </c>
      <c r="BA189" s="365">
        <v>0</v>
      </c>
      <c r="BB189" s="365">
        <v>0</v>
      </c>
      <c r="BC189" s="365">
        <v>0</v>
      </c>
      <c r="BD189" s="365">
        <v>0</v>
      </c>
      <c r="BE189" s="365">
        <v>0</v>
      </c>
      <c r="BF189" s="365">
        <v>0</v>
      </c>
      <c r="BG189" s="365">
        <v>0</v>
      </c>
      <c r="BI189" s="344" t="s">
        <v>1243</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5">
        <v>0</v>
      </c>
      <c r="I190" s="365">
        <v>0</v>
      </c>
      <c r="J190" s="365">
        <v>0</v>
      </c>
      <c r="K190" s="365">
        <v>0</v>
      </c>
      <c r="L190" s="365">
        <v>0</v>
      </c>
      <c r="M190" s="365">
        <v>0</v>
      </c>
      <c r="N190" s="365">
        <v>0</v>
      </c>
      <c r="O190" s="365">
        <v>0</v>
      </c>
      <c r="P190" s="365">
        <v>0</v>
      </c>
      <c r="Q190" s="365">
        <v>0</v>
      </c>
      <c r="R190" s="365">
        <v>0</v>
      </c>
      <c r="S190" s="365">
        <v>0</v>
      </c>
      <c r="T190" s="365">
        <v>0</v>
      </c>
      <c r="U190" s="365">
        <v>0</v>
      </c>
      <c r="V190" s="365">
        <v>0</v>
      </c>
      <c r="W190" s="365">
        <v>0</v>
      </c>
      <c r="X190" s="365">
        <v>0</v>
      </c>
      <c r="Y190" s="365">
        <v>0</v>
      </c>
      <c r="Z190" s="365">
        <v>0</v>
      </c>
      <c r="AA190" s="365">
        <v>0</v>
      </c>
      <c r="AB190" s="365">
        <v>0</v>
      </c>
      <c r="AC190" s="365">
        <v>0</v>
      </c>
      <c r="AD190" s="365">
        <v>0</v>
      </c>
      <c r="AE190" s="365">
        <v>0</v>
      </c>
      <c r="AF190" s="365">
        <v>0</v>
      </c>
      <c r="AG190" s="365">
        <v>0</v>
      </c>
      <c r="AH190" s="365">
        <v>0</v>
      </c>
      <c r="AI190" s="365">
        <v>0</v>
      </c>
      <c r="AJ190" s="365">
        <v>0</v>
      </c>
      <c r="AK190" s="365">
        <v>0</v>
      </c>
      <c r="AL190" s="365">
        <v>0</v>
      </c>
      <c r="AM190" s="365">
        <v>0</v>
      </c>
      <c r="AN190" s="365">
        <v>0</v>
      </c>
      <c r="AO190" s="365">
        <v>0</v>
      </c>
      <c r="AP190" s="365">
        <v>0</v>
      </c>
      <c r="AQ190" s="365">
        <v>0</v>
      </c>
      <c r="AR190" s="365">
        <v>0</v>
      </c>
      <c r="AS190" s="365">
        <v>0</v>
      </c>
      <c r="AT190" s="365">
        <v>0</v>
      </c>
      <c r="AU190" s="365">
        <v>0</v>
      </c>
      <c r="AV190" s="365">
        <v>0</v>
      </c>
      <c r="AW190" s="365">
        <v>0</v>
      </c>
      <c r="AX190" s="365">
        <v>0</v>
      </c>
      <c r="AY190" s="365">
        <v>0</v>
      </c>
      <c r="AZ190" s="365">
        <v>0</v>
      </c>
      <c r="BA190" s="365">
        <v>0</v>
      </c>
      <c r="BB190" s="365">
        <v>0</v>
      </c>
      <c r="BC190" s="365">
        <v>0</v>
      </c>
      <c r="BD190" s="365">
        <v>0</v>
      </c>
      <c r="BE190" s="365">
        <v>0</v>
      </c>
      <c r="BF190" s="365">
        <v>0</v>
      </c>
      <c r="BG190" s="365">
        <v>0</v>
      </c>
      <c r="BI190" s="344" t="s">
        <v>1243</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5">
        <v>0</v>
      </c>
      <c r="I191" s="365">
        <v>0</v>
      </c>
      <c r="J191" s="365">
        <v>0</v>
      </c>
      <c r="K191" s="365">
        <v>0</v>
      </c>
      <c r="L191" s="365">
        <v>0</v>
      </c>
      <c r="M191" s="365">
        <v>0</v>
      </c>
      <c r="N191" s="365">
        <v>0</v>
      </c>
      <c r="O191" s="365">
        <v>0</v>
      </c>
      <c r="P191" s="365">
        <v>0</v>
      </c>
      <c r="Q191" s="365">
        <v>0</v>
      </c>
      <c r="R191" s="365">
        <v>0</v>
      </c>
      <c r="S191" s="365">
        <v>0</v>
      </c>
      <c r="T191" s="365">
        <v>0</v>
      </c>
      <c r="U191" s="365">
        <v>0</v>
      </c>
      <c r="V191" s="365">
        <v>0</v>
      </c>
      <c r="W191" s="365">
        <v>0</v>
      </c>
      <c r="X191" s="365">
        <v>0</v>
      </c>
      <c r="Y191" s="365">
        <v>0</v>
      </c>
      <c r="Z191" s="365">
        <v>0</v>
      </c>
      <c r="AA191" s="365">
        <v>0</v>
      </c>
      <c r="AB191" s="365">
        <v>0</v>
      </c>
      <c r="AC191" s="365">
        <v>0</v>
      </c>
      <c r="AD191" s="365">
        <v>0</v>
      </c>
      <c r="AE191" s="365">
        <v>0</v>
      </c>
      <c r="AF191" s="365">
        <v>0</v>
      </c>
      <c r="AG191" s="365">
        <v>0</v>
      </c>
      <c r="AH191" s="365">
        <v>0</v>
      </c>
      <c r="AI191" s="365">
        <v>0</v>
      </c>
      <c r="AJ191" s="365">
        <v>0</v>
      </c>
      <c r="AK191" s="365">
        <v>0</v>
      </c>
      <c r="AL191" s="365">
        <v>0</v>
      </c>
      <c r="AM191" s="365">
        <v>0</v>
      </c>
      <c r="AN191" s="365">
        <v>0</v>
      </c>
      <c r="AO191" s="365">
        <v>0</v>
      </c>
      <c r="AP191" s="365">
        <v>0</v>
      </c>
      <c r="AQ191" s="365">
        <v>0</v>
      </c>
      <c r="AR191" s="365">
        <v>0</v>
      </c>
      <c r="AS191" s="365">
        <v>0</v>
      </c>
      <c r="AT191" s="365">
        <v>0</v>
      </c>
      <c r="AU191" s="365">
        <v>0</v>
      </c>
      <c r="AV191" s="365">
        <v>0</v>
      </c>
      <c r="AW191" s="365">
        <v>0</v>
      </c>
      <c r="AX191" s="365">
        <v>0</v>
      </c>
      <c r="AY191" s="365">
        <v>0</v>
      </c>
      <c r="AZ191" s="365">
        <v>0</v>
      </c>
      <c r="BA191" s="365">
        <v>0</v>
      </c>
      <c r="BB191" s="365">
        <v>0</v>
      </c>
      <c r="BC191" s="365">
        <v>0</v>
      </c>
      <c r="BD191" s="365">
        <v>0</v>
      </c>
      <c r="BE191" s="365">
        <v>0</v>
      </c>
      <c r="BF191" s="365">
        <v>0</v>
      </c>
      <c r="BG191" s="365">
        <v>0</v>
      </c>
      <c r="BI191" s="344" t="s">
        <v>1243</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5">
        <v>0</v>
      </c>
      <c r="I192" s="365">
        <v>0</v>
      </c>
      <c r="J192" s="365">
        <v>0</v>
      </c>
      <c r="K192" s="365">
        <v>0</v>
      </c>
      <c r="L192" s="365">
        <v>0</v>
      </c>
      <c r="M192" s="365">
        <v>0</v>
      </c>
      <c r="N192" s="365">
        <v>0</v>
      </c>
      <c r="O192" s="365">
        <v>0</v>
      </c>
      <c r="P192" s="365">
        <v>0</v>
      </c>
      <c r="Q192" s="365">
        <v>0</v>
      </c>
      <c r="R192" s="365">
        <v>0</v>
      </c>
      <c r="S192" s="365">
        <v>0</v>
      </c>
      <c r="T192" s="365">
        <v>0</v>
      </c>
      <c r="U192" s="365">
        <v>0</v>
      </c>
      <c r="V192" s="365">
        <v>0</v>
      </c>
      <c r="W192" s="365">
        <v>0</v>
      </c>
      <c r="X192" s="365">
        <v>0</v>
      </c>
      <c r="Y192" s="365">
        <v>0</v>
      </c>
      <c r="Z192" s="365">
        <v>0</v>
      </c>
      <c r="AA192" s="365">
        <v>0</v>
      </c>
      <c r="AB192" s="365">
        <v>0</v>
      </c>
      <c r="AC192" s="365">
        <v>0</v>
      </c>
      <c r="AD192" s="365">
        <v>0</v>
      </c>
      <c r="AE192" s="365">
        <v>0</v>
      </c>
      <c r="AF192" s="365">
        <v>0</v>
      </c>
      <c r="AG192" s="365">
        <v>0</v>
      </c>
      <c r="AH192" s="365">
        <v>0</v>
      </c>
      <c r="AI192" s="365">
        <v>0</v>
      </c>
      <c r="AJ192" s="365">
        <v>0</v>
      </c>
      <c r="AK192" s="365">
        <v>0</v>
      </c>
      <c r="AL192" s="365">
        <v>0</v>
      </c>
      <c r="AM192" s="365">
        <v>0</v>
      </c>
      <c r="AN192" s="365">
        <v>0</v>
      </c>
      <c r="AO192" s="365">
        <v>0</v>
      </c>
      <c r="AP192" s="365">
        <v>0</v>
      </c>
      <c r="AQ192" s="365">
        <v>0</v>
      </c>
      <c r="AR192" s="365">
        <v>0</v>
      </c>
      <c r="AS192" s="365">
        <v>0</v>
      </c>
      <c r="AT192" s="365">
        <v>0</v>
      </c>
      <c r="AU192" s="365">
        <v>0</v>
      </c>
      <c r="AV192" s="365">
        <v>0</v>
      </c>
      <c r="AW192" s="365">
        <v>0</v>
      </c>
      <c r="AX192" s="365">
        <v>0</v>
      </c>
      <c r="AY192" s="365">
        <v>0</v>
      </c>
      <c r="AZ192" s="365">
        <v>0</v>
      </c>
      <c r="BA192" s="365">
        <v>0</v>
      </c>
      <c r="BB192" s="365">
        <v>0</v>
      </c>
      <c r="BC192" s="365">
        <v>0</v>
      </c>
      <c r="BD192" s="365">
        <v>0</v>
      </c>
      <c r="BE192" s="365">
        <v>0</v>
      </c>
      <c r="BF192" s="365">
        <v>0</v>
      </c>
      <c r="BG192" s="365">
        <v>0</v>
      </c>
      <c r="BI192" s="344" t="s">
        <v>1243</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5">
        <v>0</v>
      </c>
      <c r="I193" s="365">
        <v>0</v>
      </c>
      <c r="J193" s="365">
        <v>0</v>
      </c>
      <c r="K193" s="365">
        <v>0</v>
      </c>
      <c r="L193" s="365">
        <v>0</v>
      </c>
      <c r="M193" s="365">
        <v>0</v>
      </c>
      <c r="N193" s="365">
        <v>0</v>
      </c>
      <c r="O193" s="365">
        <v>0</v>
      </c>
      <c r="P193" s="365">
        <v>0</v>
      </c>
      <c r="Q193" s="365">
        <v>0</v>
      </c>
      <c r="R193" s="365">
        <v>0</v>
      </c>
      <c r="S193" s="365">
        <v>0</v>
      </c>
      <c r="T193" s="365">
        <v>0</v>
      </c>
      <c r="U193" s="365">
        <v>0</v>
      </c>
      <c r="V193" s="365">
        <v>0</v>
      </c>
      <c r="W193" s="365">
        <v>0</v>
      </c>
      <c r="X193" s="365">
        <v>0</v>
      </c>
      <c r="Y193" s="365">
        <v>0</v>
      </c>
      <c r="Z193" s="365">
        <v>0</v>
      </c>
      <c r="AA193" s="365">
        <v>0</v>
      </c>
      <c r="AB193" s="365">
        <v>0</v>
      </c>
      <c r="AC193" s="365">
        <v>0</v>
      </c>
      <c r="AD193" s="365">
        <v>0</v>
      </c>
      <c r="AE193" s="365">
        <v>0</v>
      </c>
      <c r="AF193" s="365">
        <v>0</v>
      </c>
      <c r="AG193" s="365">
        <v>0</v>
      </c>
      <c r="AH193" s="365">
        <v>0</v>
      </c>
      <c r="AI193" s="365">
        <v>0</v>
      </c>
      <c r="AJ193" s="365">
        <v>0</v>
      </c>
      <c r="AK193" s="365">
        <v>0</v>
      </c>
      <c r="AL193" s="365">
        <v>0</v>
      </c>
      <c r="AM193" s="365">
        <v>0</v>
      </c>
      <c r="AN193" s="365">
        <v>0</v>
      </c>
      <c r="AO193" s="365">
        <v>0</v>
      </c>
      <c r="AP193" s="365">
        <v>0</v>
      </c>
      <c r="AQ193" s="365">
        <v>0</v>
      </c>
      <c r="AR193" s="365">
        <v>0</v>
      </c>
      <c r="AS193" s="365">
        <v>0</v>
      </c>
      <c r="AT193" s="365">
        <v>0</v>
      </c>
      <c r="AU193" s="365">
        <v>0</v>
      </c>
      <c r="AV193" s="365">
        <v>0</v>
      </c>
      <c r="AW193" s="365">
        <v>0</v>
      </c>
      <c r="AX193" s="365">
        <v>0</v>
      </c>
      <c r="AY193" s="365">
        <v>0</v>
      </c>
      <c r="AZ193" s="365">
        <v>0</v>
      </c>
      <c r="BA193" s="365">
        <v>0</v>
      </c>
      <c r="BB193" s="365">
        <v>0</v>
      </c>
      <c r="BC193" s="365">
        <v>0</v>
      </c>
      <c r="BD193" s="365">
        <v>0</v>
      </c>
      <c r="BE193" s="365">
        <v>0</v>
      </c>
      <c r="BF193" s="365">
        <v>0</v>
      </c>
      <c r="BG193" s="365">
        <v>0</v>
      </c>
      <c r="BI193" s="344" t="s">
        <v>1243</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5">
        <v>0</v>
      </c>
      <c r="I194" s="365">
        <v>0</v>
      </c>
      <c r="J194" s="365">
        <v>0</v>
      </c>
      <c r="K194" s="365">
        <v>0</v>
      </c>
      <c r="L194" s="365">
        <v>0</v>
      </c>
      <c r="M194" s="365">
        <v>0</v>
      </c>
      <c r="N194" s="365">
        <v>0</v>
      </c>
      <c r="O194" s="365">
        <v>0</v>
      </c>
      <c r="P194" s="365">
        <v>0</v>
      </c>
      <c r="Q194" s="365">
        <v>0</v>
      </c>
      <c r="R194" s="365">
        <v>0</v>
      </c>
      <c r="S194" s="365">
        <v>0</v>
      </c>
      <c r="T194" s="365">
        <v>0</v>
      </c>
      <c r="U194" s="365">
        <v>0</v>
      </c>
      <c r="V194" s="365">
        <v>0</v>
      </c>
      <c r="W194" s="365">
        <v>0</v>
      </c>
      <c r="X194" s="365">
        <v>0</v>
      </c>
      <c r="Y194" s="365">
        <v>0</v>
      </c>
      <c r="Z194" s="365">
        <v>0</v>
      </c>
      <c r="AA194" s="365">
        <v>0</v>
      </c>
      <c r="AB194" s="365">
        <v>0</v>
      </c>
      <c r="AC194" s="365">
        <v>0</v>
      </c>
      <c r="AD194" s="365">
        <v>0</v>
      </c>
      <c r="AE194" s="365">
        <v>0</v>
      </c>
      <c r="AF194" s="365">
        <v>0</v>
      </c>
      <c r="AG194" s="365">
        <v>0</v>
      </c>
      <c r="AH194" s="365">
        <v>0</v>
      </c>
      <c r="AI194" s="365">
        <v>0</v>
      </c>
      <c r="AJ194" s="365">
        <v>0</v>
      </c>
      <c r="AK194" s="365">
        <v>0</v>
      </c>
      <c r="AL194" s="365">
        <v>0</v>
      </c>
      <c r="AM194" s="365">
        <v>0</v>
      </c>
      <c r="AN194" s="365">
        <v>0</v>
      </c>
      <c r="AO194" s="365">
        <v>0</v>
      </c>
      <c r="AP194" s="365">
        <v>0</v>
      </c>
      <c r="AQ194" s="365">
        <v>0</v>
      </c>
      <c r="AR194" s="365">
        <v>0</v>
      </c>
      <c r="AS194" s="365">
        <v>0</v>
      </c>
      <c r="AT194" s="365">
        <v>0</v>
      </c>
      <c r="AU194" s="365">
        <v>0</v>
      </c>
      <c r="AV194" s="365">
        <v>0</v>
      </c>
      <c r="AW194" s="365">
        <v>0</v>
      </c>
      <c r="AX194" s="365">
        <v>0</v>
      </c>
      <c r="AY194" s="365">
        <v>0</v>
      </c>
      <c r="AZ194" s="365">
        <v>0</v>
      </c>
      <c r="BA194" s="365">
        <v>0</v>
      </c>
      <c r="BB194" s="365">
        <v>0</v>
      </c>
      <c r="BC194" s="365">
        <v>0</v>
      </c>
      <c r="BD194" s="365">
        <v>0</v>
      </c>
      <c r="BE194" s="365">
        <v>0</v>
      </c>
      <c r="BF194" s="365">
        <v>0</v>
      </c>
      <c r="BG194" s="365">
        <v>0</v>
      </c>
      <c r="BI194" s="344" t="s">
        <v>1243</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5">
        <v>0</v>
      </c>
      <c r="I195" s="365">
        <v>0</v>
      </c>
      <c r="J195" s="365">
        <v>0</v>
      </c>
      <c r="K195" s="365">
        <v>0</v>
      </c>
      <c r="L195" s="365">
        <v>0</v>
      </c>
      <c r="M195" s="365">
        <v>0</v>
      </c>
      <c r="N195" s="365">
        <v>0</v>
      </c>
      <c r="O195" s="365">
        <v>0</v>
      </c>
      <c r="P195" s="365">
        <v>0</v>
      </c>
      <c r="Q195" s="365">
        <v>0</v>
      </c>
      <c r="R195" s="365">
        <v>0</v>
      </c>
      <c r="S195" s="365">
        <v>0</v>
      </c>
      <c r="T195" s="365">
        <v>0</v>
      </c>
      <c r="U195" s="365">
        <v>0</v>
      </c>
      <c r="V195" s="365">
        <v>0</v>
      </c>
      <c r="W195" s="365">
        <v>0</v>
      </c>
      <c r="X195" s="365">
        <v>0</v>
      </c>
      <c r="Y195" s="365">
        <v>0</v>
      </c>
      <c r="Z195" s="365">
        <v>0</v>
      </c>
      <c r="AA195" s="365">
        <v>0</v>
      </c>
      <c r="AB195" s="365">
        <v>0</v>
      </c>
      <c r="AC195" s="365">
        <v>0</v>
      </c>
      <c r="AD195" s="365">
        <v>0</v>
      </c>
      <c r="AE195" s="365">
        <v>0</v>
      </c>
      <c r="AF195" s="365">
        <v>0</v>
      </c>
      <c r="AG195" s="365">
        <v>0</v>
      </c>
      <c r="AH195" s="365">
        <v>0</v>
      </c>
      <c r="AI195" s="365">
        <v>0</v>
      </c>
      <c r="AJ195" s="365">
        <v>0</v>
      </c>
      <c r="AK195" s="365">
        <v>0</v>
      </c>
      <c r="AL195" s="365">
        <v>0</v>
      </c>
      <c r="AM195" s="365">
        <v>0</v>
      </c>
      <c r="AN195" s="365">
        <v>0</v>
      </c>
      <c r="AO195" s="365">
        <v>0</v>
      </c>
      <c r="AP195" s="365">
        <v>0</v>
      </c>
      <c r="AQ195" s="365">
        <v>0</v>
      </c>
      <c r="AR195" s="365">
        <v>0</v>
      </c>
      <c r="AS195" s="365">
        <v>0</v>
      </c>
      <c r="AT195" s="365">
        <v>0</v>
      </c>
      <c r="AU195" s="365">
        <v>0</v>
      </c>
      <c r="AV195" s="365">
        <v>0</v>
      </c>
      <c r="AW195" s="365">
        <v>0</v>
      </c>
      <c r="AX195" s="365">
        <v>0</v>
      </c>
      <c r="AY195" s="365">
        <v>0</v>
      </c>
      <c r="AZ195" s="365">
        <v>0</v>
      </c>
      <c r="BA195" s="365">
        <v>0</v>
      </c>
      <c r="BB195" s="365">
        <v>0</v>
      </c>
      <c r="BC195" s="365">
        <v>0</v>
      </c>
      <c r="BD195" s="365">
        <v>0</v>
      </c>
      <c r="BE195" s="365">
        <v>0</v>
      </c>
      <c r="BF195" s="365">
        <v>0</v>
      </c>
      <c r="BG195" s="365">
        <v>0</v>
      </c>
      <c r="BI195" s="344" t="s">
        <v>1243</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5">
        <v>0</v>
      </c>
      <c r="I196" s="365">
        <v>0</v>
      </c>
      <c r="J196" s="365">
        <v>0</v>
      </c>
      <c r="K196" s="365">
        <v>0</v>
      </c>
      <c r="L196" s="365">
        <v>0</v>
      </c>
      <c r="M196" s="365">
        <v>0</v>
      </c>
      <c r="N196" s="365">
        <v>0</v>
      </c>
      <c r="O196" s="365">
        <v>0</v>
      </c>
      <c r="P196" s="365">
        <v>0</v>
      </c>
      <c r="Q196" s="365">
        <v>0</v>
      </c>
      <c r="R196" s="365">
        <v>0</v>
      </c>
      <c r="S196" s="365">
        <v>0</v>
      </c>
      <c r="T196" s="365">
        <v>0</v>
      </c>
      <c r="U196" s="365">
        <v>0</v>
      </c>
      <c r="V196" s="365">
        <v>0</v>
      </c>
      <c r="W196" s="365">
        <v>0</v>
      </c>
      <c r="X196" s="365">
        <v>0</v>
      </c>
      <c r="Y196" s="365">
        <v>0</v>
      </c>
      <c r="Z196" s="365">
        <v>0</v>
      </c>
      <c r="AA196" s="365">
        <v>0</v>
      </c>
      <c r="AB196" s="365">
        <v>0</v>
      </c>
      <c r="AC196" s="365">
        <v>0</v>
      </c>
      <c r="AD196" s="365">
        <v>0</v>
      </c>
      <c r="AE196" s="365">
        <v>0</v>
      </c>
      <c r="AF196" s="365">
        <v>0</v>
      </c>
      <c r="AG196" s="365">
        <v>0</v>
      </c>
      <c r="AH196" s="365">
        <v>0</v>
      </c>
      <c r="AI196" s="365">
        <v>0</v>
      </c>
      <c r="AJ196" s="365">
        <v>0</v>
      </c>
      <c r="AK196" s="365">
        <v>0</v>
      </c>
      <c r="AL196" s="365">
        <v>0</v>
      </c>
      <c r="AM196" s="365">
        <v>0</v>
      </c>
      <c r="AN196" s="365">
        <v>0</v>
      </c>
      <c r="AO196" s="365">
        <v>0</v>
      </c>
      <c r="AP196" s="365">
        <v>0</v>
      </c>
      <c r="AQ196" s="365">
        <v>0</v>
      </c>
      <c r="AR196" s="365">
        <v>0</v>
      </c>
      <c r="AS196" s="365">
        <v>0</v>
      </c>
      <c r="AT196" s="365">
        <v>0</v>
      </c>
      <c r="AU196" s="365">
        <v>0</v>
      </c>
      <c r="AV196" s="365">
        <v>0</v>
      </c>
      <c r="AW196" s="365">
        <v>0</v>
      </c>
      <c r="AX196" s="365">
        <v>0</v>
      </c>
      <c r="AY196" s="365">
        <v>0</v>
      </c>
      <c r="AZ196" s="365">
        <v>0</v>
      </c>
      <c r="BA196" s="365">
        <v>0</v>
      </c>
      <c r="BB196" s="365">
        <v>0</v>
      </c>
      <c r="BC196" s="365">
        <v>0</v>
      </c>
      <c r="BD196" s="365">
        <v>0</v>
      </c>
      <c r="BE196" s="365">
        <v>0</v>
      </c>
      <c r="BF196" s="365">
        <v>0</v>
      </c>
      <c r="BG196" s="365">
        <v>0</v>
      </c>
      <c r="BI196" s="344" t="s">
        <v>1243</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5">
        <v>0</v>
      </c>
      <c r="I197" s="365">
        <v>0</v>
      </c>
      <c r="J197" s="365">
        <v>0</v>
      </c>
      <c r="K197" s="365">
        <v>0</v>
      </c>
      <c r="L197" s="365">
        <v>0</v>
      </c>
      <c r="M197" s="365">
        <v>0</v>
      </c>
      <c r="N197" s="365">
        <v>0</v>
      </c>
      <c r="O197" s="365">
        <v>0</v>
      </c>
      <c r="P197" s="365">
        <v>0</v>
      </c>
      <c r="Q197" s="365">
        <v>0</v>
      </c>
      <c r="R197" s="365">
        <v>0</v>
      </c>
      <c r="S197" s="365">
        <v>0</v>
      </c>
      <c r="T197" s="365">
        <v>0</v>
      </c>
      <c r="U197" s="365">
        <v>0</v>
      </c>
      <c r="V197" s="365">
        <v>0</v>
      </c>
      <c r="W197" s="365">
        <v>0</v>
      </c>
      <c r="X197" s="365">
        <v>0</v>
      </c>
      <c r="Y197" s="365">
        <v>0</v>
      </c>
      <c r="Z197" s="365">
        <v>0</v>
      </c>
      <c r="AA197" s="365">
        <v>0</v>
      </c>
      <c r="AB197" s="365">
        <v>0</v>
      </c>
      <c r="AC197" s="365">
        <v>0</v>
      </c>
      <c r="AD197" s="365">
        <v>0</v>
      </c>
      <c r="AE197" s="365">
        <v>0</v>
      </c>
      <c r="AF197" s="365">
        <v>0</v>
      </c>
      <c r="AG197" s="365">
        <v>0</v>
      </c>
      <c r="AH197" s="365">
        <v>0</v>
      </c>
      <c r="AI197" s="365">
        <v>0</v>
      </c>
      <c r="AJ197" s="365">
        <v>0</v>
      </c>
      <c r="AK197" s="365">
        <v>0</v>
      </c>
      <c r="AL197" s="365">
        <v>0</v>
      </c>
      <c r="AM197" s="365">
        <v>0</v>
      </c>
      <c r="AN197" s="365">
        <v>0</v>
      </c>
      <c r="AO197" s="365">
        <v>0</v>
      </c>
      <c r="AP197" s="365">
        <v>0</v>
      </c>
      <c r="AQ197" s="365">
        <v>0</v>
      </c>
      <c r="AR197" s="365">
        <v>0</v>
      </c>
      <c r="AS197" s="365">
        <v>0</v>
      </c>
      <c r="AT197" s="365">
        <v>0</v>
      </c>
      <c r="AU197" s="365">
        <v>0</v>
      </c>
      <c r="AV197" s="365">
        <v>0</v>
      </c>
      <c r="AW197" s="365">
        <v>0</v>
      </c>
      <c r="AX197" s="365">
        <v>0</v>
      </c>
      <c r="AY197" s="365">
        <v>0</v>
      </c>
      <c r="AZ197" s="365">
        <v>0</v>
      </c>
      <c r="BA197" s="365">
        <v>0</v>
      </c>
      <c r="BB197" s="365">
        <v>0</v>
      </c>
      <c r="BC197" s="365">
        <v>0</v>
      </c>
      <c r="BD197" s="365">
        <v>0</v>
      </c>
      <c r="BE197" s="365">
        <v>0</v>
      </c>
      <c r="BF197" s="365">
        <v>0</v>
      </c>
      <c r="BG197" s="365">
        <v>0</v>
      </c>
      <c r="BI197" s="344" t="s">
        <v>1243</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5">
        <v>0</v>
      </c>
      <c r="I198" s="365">
        <v>0</v>
      </c>
      <c r="J198" s="365">
        <v>0</v>
      </c>
      <c r="K198" s="365">
        <v>0</v>
      </c>
      <c r="L198" s="365">
        <v>0</v>
      </c>
      <c r="M198" s="365">
        <v>0</v>
      </c>
      <c r="N198" s="365">
        <v>0</v>
      </c>
      <c r="O198" s="365">
        <v>0</v>
      </c>
      <c r="P198" s="365">
        <v>0</v>
      </c>
      <c r="Q198" s="365">
        <v>0</v>
      </c>
      <c r="R198" s="365">
        <v>0</v>
      </c>
      <c r="S198" s="365">
        <v>0</v>
      </c>
      <c r="T198" s="365">
        <v>0</v>
      </c>
      <c r="U198" s="365">
        <v>0</v>
      </c>
      <c r="V198" s="365">
        <v>0</v>
      </c>
      <c r="W198" s="365">
        <v>0</v>
      </c>
      <c r="X198" s="365">
        <v>0</v>
      </c>
      <c r="Y198" s="365">
        <v>0</v>
      </c>
      <c r="Z198" s="365">
        <v>0</v>
      </c>
      <c r="AA198" s="365">
        <v>0</v>
      </c>
      <c r="AB198" s="365">
        <v>0</v>
      </c>
      <c r="AC198" s="365">
        <v>0</v>
      </c>
      <c r="AD198" s="365">
        <v>0</v>
      </c>
      <c r="AE198" s="365">
        <v>0</v>
      </c>
      <c r="AF198" s="365">
        <v>0</v>
      </c>
      <c r="AG198" s="365">
        <v>0</v>
      </c>
      <c r="AH198" s="365">
        <v>0</v>
      </c>
      <c r="AI198" s="365">
        <v>0</v>
      </c>
      <c r="AJ198" s="365">
        <v>0</v>
      </c>
      <c r="AK198" s="365">
        <v>0</v>
      </c>
      <c r="AL198" s="365">
        <v>0</v>
      </c>
      <c r="AM198" s="365">
        <v>0</v>
      </c>
      <c r="AN198" s="365">
        <v>0</v>
      </c>
      <c r="AO198" s="365">
        <v>0</v>
      </c>
      <c r="AP198" s="365">
        <v>0</v>
      </c>
      <c r="AQ198" s="365">
        <v>0</v>
      </c>
      <c r="AR198" s="365">
        <v>0</v>
      </c>
      <c r="AS198" s="365">
        <v>0</v>
      </c>
      <c r="AT198" s="365">
        <v>0</v>
      </c>
      <c r="AU198" s="365">
        <v>0</v>
      </c>
      <c r="AV198" s="365">
        <v>0</v>
      </c>
      <c r="AW198" s="365">
        <v>0</v>
      </c>
      <c r="AX198" s="365">
        <v>0</v>
      </c>
      <c r="AY198" s="365">
        <v>0</v>
      </c>
      <c r="AZ198" s="365">
        <v>0</v>
      </c>
      <c r="BA198" s="365">
        <v>0</v>
      </c>
      <c r="BB198" s="365">
        <v>0</v>
      </c>
      <c r="BC198" s="365">
        <v>0</v>
      </c>
      <c r="BD198" s="365">
        <v>0</v>
      </c>
      <c r="BE198" s="365">
        <v>0</v>
      </c>
      <c r="BF198" s="365">
        <v>0</v>
      </c>
      <c r="BG198" s="365">
        <v>0</v>
      </c>
      <c r="BI198" s="344" t="s">
        <v>1243</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5">
        <v>0</v>
      </c>
      <c r="I199" s="365">
        <v>0</v>
      </c>
      <c r="J199" s="365">
        <v>0</v>
      </c>
      <c r="K199" s="365">
        <v>0</v>
      </c>
      <c r="L199" s="365">
        <v>0</v>
      </c>
      <c r="M199" s="365">
        <v>0</v>
      </c>
      <c r="N199" s="365">
        <v>0</v>
      </c>
      <c r="O199" s="365">
        <v>0</v>
      </c>
      <c r="P199" s="365">
        <v>0</v>
      </c>
      <c r="Q199" s="365">
        <v>0</v>
      </c>
      <c r="R199" s="365">
        <v>0</v>
      </c>
      <c r="S199" s="365">
        <v>0</v>
      </c>
      <c r="T199" s="365">
        <v>0</v>
      </c>
      <c r="U199" s="365">
        <v>0</v>
      </c>
      <c r="V199" s="365">
        <v>0</v>
      </c>
      <c r="W199" s="365">
        <v>0</v>
      </c>
      <c r="X199" s="365">
        <v>0</v>
      </c>
      <c r="Y199" s="365">
        <v>0</v>
      </c>
      <c r="Z199" s="365">
        <v>0</v>
      </c>
      <c r="AA199" s="365">
        <v>0</v>
      </c>
      <c r="AB199" s="365">
        <v>0</v>
      </c>
      <c r="AC199" s="365">
        <v>0</v>
      </c>
      <c r="AD199" s="365">
        <v>0</v>
      </c>
      <c r="AE199" s="365">
        <v>0</v>
      </c>
      <c r="AF199" s="365">
        <v>0</v>
      </c>
      <c r="AG199" s="365">
        <v>0</v>
      </c>
      <c r="AH199" s="365">
        <v>0</v>
      </c>
      <c r="AI199" s="365">
        <v>0</v>
      </c>
      <c r="AJ199" s="365">
        <v>0</v>
      </c>
      <c r="AK199" s="365">
        <v>0</v>
      </c>
      <c r="AL199" s="365">
        <v>0</v>
      </c>
      <c r="AM199" s="365">
        <v>0</v>
      </c>
      <c r="AN199" s="365">
        <v>0</v>
      </c>
      <c r="AO199" s="365">
        <v>0</v>
      </c>
      <c r="AP199" s="365">
        <v>0</v>
      </c>
      <c r="AQ199" s="365">
        <v>0</v>
      </c>
      <c r="AR199" s="365">
        <v>0</v>
      </c>
      <c r="AS199" s="365">
        <v>0</v>
      </c>
      <c r="AT199" s="365">
        <v>0</v>
      </c>
      <c r="AU199" s="365">
        <v>0</v>
      </c>
      <c r="AV199" s="365">
        <v>0</v>
      </c>
      <c r="AW199" s="365">
        <v>0</v>
      </c>
      <c r="AX199" s="365">
        <v>0</v>
      </c>
      <c r="AY199" s="365">
        <v>0</v>
      </c>
      <c r="AZ199" s="365">
        <v>0</v>
      </c>
      <c r="BA199" s="365">
        <v>0</v>
      </c>
      <c r="BB199" s="365">
        <v>0</v>
      </c>
      <c r="BC199" s="365">
        <v>0</v>
      </c>
      <c r="BD199" s="365">
        <v>0</v>
      </c>
      <c r="BE199" s="365">
        <v>0</v>
      </c>
      <c r="BF199" s="365">
        <v>0</v>
      </c>
      <c r="BG199" s="365">
        <v>0</v>
      </c>
      <c r="BI199" s="344" t="s">
        <v>1243</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5">
        <v>0</v>
      </c>
      <c r="I200" s="365">
        <v>0</v>
      </c>
      <c r="J200" s="365">
        <v>0</v>
      </c>
      <c r="K200" s="365">
        <v>0</v>
      </c>
      <c r="L200" s="365">
        <v>0</v>
      </c>
      <c r="M200" s="365">
        <v>0</v>
      </c>
      <c r="N200" s="365">
        <v>0</v>
      </c>
      <c r="O200" s="365">
        <v>0</v>
      </c>
      <c r="P200" s="365">
        <v>0</v>
      </c>
      <c r="Q200" s="365">
        <v>0</v>
      </c>
      <c r="R200" s="365">
        <v>0</v>
      </c>
      <c r="S200" s="365">
        <v>0</v>
      </c>
      <c r="T200" s="365">
        <v>0</v>
      </c>
      <c r="U200" s="365">
        <v>0</v>
      </c>
      <c r="V200" s="365">
        <v>0</v>
      </c>
      <c r="W200" s="365">
        <v>0</v>
      </c>
      <c r="X200" s="365">
        <v>0</v>
      </c>
      <c r="Y200" s="365">
        <v>0</v>
      </c>
      <c r="Z200" s="365">
        <v>0</v>
      </c>
      <c r="AA200" s="365">
        <v>0</v>
      </c>
      <c r="AB200" s="365">
        <v>0</v>
      </c>
      <c r="AC200" s="365">
        <v>0</v>
      </c>
      <c r="AD200" s="365">
        <v>0</v>
      </c>
      <c r="AE200" s="365">
        <v>0</v>
      </c>
      <c r="AF200" s="365">
        <v>0</v>
      </c>
      <c r="AG200" s="365">
        <v>0</v>
      </c>
      <c r="AH200" s="365">
        <v>0</v>
      </c>
      <c r="AI200" s="365">
        <v>0</v>
      </c>
      <c r="AJ200" s="365">
        <v>0</v>
      </c>
      <c r="AK200" s="365">
        <v>0</v>
      </c>
      <c r="AL200" s="365">
        <v>0</v>
      </c>
      <c r="AM200" s="365">
        <v>0</v>
      </c>
      <c r="AN200" s="365">
        <v>0</v>
      </c>
      <c r="AO200" s="365">
        <v>0</v>
      </c>
      <c r="AP200" s="365">
        <v>0</v>
      </c>
      <c r="AQ200" s="365">
        <v>0</v>
      </c>
      <c r="AR200" s="365">
        <v>0</v>
      </c>
      <c r="AS200" s="365">
        <v>0</v>
      </c>
      <c r="AT200" s="365">
        <v>0</v>
      </c>
      <c r="AU200" s="365">
        <v>0</v>
      </c>
      <c r="AV200" s="365">
        <v>0</v>
      </c>
      <c r="AW200" s="365">
        <v>0</v>
      </c>
      <c r="AX200" s="365">
        <v>0</v>
      </c>
      <c r="AY200" s="365">
        <v>0</v>
      </c>
      <c r="AZ200" s="365">
        <v>0</v>
      </c>
      <c r="BA200" s="365">
        <v>0</v>
      </c>
      <c r="BB200" s="365">
        <v>0</v>
      </c>
      <c r="BC200" s="365">
        <v>0</v>
      </c>
      <c r="BD200" s="365">
        <v>0</v>
      </c>
      <c r="BE200" s="365">
        <v>0</v>
      </c>
      <c r="BF200" s="365">
        <v>0</v>
      </c>
      <c r="BG200" s="365">
        <v>0</v>
      </c>
      <c r="BI200" s="344" t="s">
        <v>1243</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5">
        <v>0</v>
      </c>
      <c r="I201" s="365">
        <v>0</v>
      </c>
      <c r="J201" s="365">
        <v>0</v>
      </c>
      <c r="K201" s="365">
        <v>0</v>
      </c>
      <c r="L201" s="365">
        <v>0</v>
      </c>
      <c r="M201" s="365">
        <v>0</v>
      </c>
      <c r="N201" s="365">
        <v>0</v>
      </c>
      <c r="O201" s="365">
        <v>0</v>
      </c>
      <c r="P201" s="365">
        <v>0</v>
      </c>
      <c r="Q201" s="365">
        <v>0</v>
      </c>
      <c r="R201" s="365">
        <v>0</v>
      </c>
      <c r="S201" s="365">
        <v>0</v>
      </c>
      <c r="T201" s="365">
        <v>0</v>
      </c>
      <c r="U201" s="365">
        <v>0</v>
      </c>
      <c r="V201" s="365">
        <v>0</v>
      </c>
      <c r="W201" s="365">
        <v>0</v>
      </c>
      <c r="X201" s="365">
        <v>0</v>
      </c>
      <c r="Y201" s="365">
        <v>0</v>
      </c>
      <c r="Z201" s="365">
        <v>0</v>
      </c>
      <c r="AA201" s="365">
        <v>0</v>
      </c>
      <c r="AB201" s="365">
        <v>0</v>
      </c>
      <c r="AC201" s="365">
        <v>0</v>
      </c>
      <c r="AD201" s="365">
        <v>0</v>
      </c>
      <c r="AE201" s="365">
        <v>0</v>
      </c>
      <c r="AF201" s="365">
        <v>0</v>
      </c>
      <c r="AG201" s="365">
        <v>0</v>
      </c>
      <c r="AH201" s="365">
        <v>0</v>
      </c>
      <c r="AI201" s="365">
        <v>0</v>
      </c>
      <c r="AJ201" s="365">
        <v>0</v>
      </c>
      <c r="AK201" s="365">
        <v>0</v>
      </c>
      <c r="AL201" s="365">
        <v>0</v>
      </c>
      <c r="AM201" s="365">
        <v>0</v>
      </c>
      <c r="AN201" s="365">
        <v>0</v>
      </c>
      <c r="AO201" s="365">
        <v>0</v>
      </c>
      <c r="AP201" s="365">
        <v>0</v>
      </c>
      <c r="AQ201" s="365">
        <v>0</v>
      </c>
      <c r="AR201" s="365">
        <v>0</v>
      </c>
      <c r="AS201" s="365">
        <v>0</v>
      </c>
      <c r="AT201" s="365">
        <v>0</v>
      </c>
      <c r="AU201" s="365">
        <v>0</v>
      </c>
      <c r="AV201" s="365">
        <v>0</v>
      </c>
      <c r="AW201" s="365">
        <v>0</v>
      </c>
      <c r="AX201" s="365">
        <v>0</v>
      </c>
      <c r="AY201" s="365">
        <v>0</v>
      </c>
      <c r="AZ201" s="365">
        <v>0</v>
      </c>
      <c r="BA201" s="365">
        <v>0</v>
      </c>
      <c r="BB201" s="365">
        <v>0</v>
      </c>
      <c r="BC201" s="365">
        <v>0</v>
      </c>
      <c r="BD201" s="365">
        <v>0</v>
      </c>
      <c r="BE201" s="365">
        <v>0</v>
      </c>
      <c r="BF201" s="365">
        <v>0</v>
      </c>
      <c r="BG201" s="365">
        <v>0</v>
      </c>
      <c r="BI201" s="344" t="s">
        <v>1243</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5">
        <v>0</v>
      </c>
      <c r="I202" s="365">
        <v>0</v>
      </c>
      <c r="J202" s="365">
        <v>0</v>
      </c>
      <c r="K202" s="365">
        <v>0</v>
      </c>
      <c r="L202" s="365">
        <v>0</v>
      </c>
      <c r="M202" s="365">
        <v>0</v>
      </c>
      <c r="N202" s="365">
        <v>0</v>
      </c>
      <c r="O202" s="365">
        <v>0</v>
      </c>
      <c r="P202" s="365">
        <v>0</v>
      </c>
      <c r="Q202" s="365">
        <v>0</v>
      </c>
      <c r="R202" s="365">
        <v>0</v>
      </c>
      <c r="S202" s="365">
        <v>0</v>
      </c>
      <c r="T202" s="365">
        <v>0</v>
      </c>
      <c r="U202" s="365">
        <v>0</v>
      </c>
      <c r="V202" s="365">
        <v>0</v>
      </c>
      <c r="W202" s="365">
        <v>0</v>
      </c>
      <c r="X202" s="365">
        <v>0</v>
      </c>
      <c r="Y202" s="365">
        <v>0</v>
      </c>
      <c r="Z202" s="365">
        <v>0</v>
      </c>
      <c r="AA202" s="365">
        <v>0</v>
      </c>
      <c r="AB202" s="365">
        <v>0</v>
      </c>
      <c r="AC202" s="365">
        <v>0</v>
      </c>
      <c r="AD202" s="365">
        <v>0</v>
      </c>
      <c r="AE202" s="365">
        <v>0</v>
      </c>
      <c r="AF202" s="365">
        <v>0</v>
      </c>
      <c r="AG202" s="365">
        <v>0</v>
      </c>
      <c r="AH202" s="365">
        <v>0</v>
      </c>
      <c r="AI202" s="365">
        <v>0</v>
      </c>
      <c r="AJ202" s="365">
        <v>0</v>
      </c>
      <c r="AK202" s="365">
        <v>0</v>
      </c>
      <c r="AL202" s="365">
        <v>0</v>
      </c>
      <c r="AM202" s="365">
        <v>0</v>
      </c>
      <c r="AN202" s="365">
        <v>0</v>
      </c>
      <c r="AO202" s="365">
        <v>0</v>
      </c>
      <c r="AP202" s="365">
        <v>0</v>
      </c>
      <c r="AQ202" s="365">
        <v>0</v>
      </c>
      <c r="AR202" s="365">
        <v>0</v>
      </c>
      <c r="AS202" s="365">
        <v>0</v>
      </c>
      <c r="AT202" s="365">
        <v>0</v>
      </c>
      <c r="AU202" s="365">
        <v>0</v>
      </c>
      <c r="AV202" s="365">
        <v>0</v>
      </c>
      <c r="AW202" s="365">
        <v>0</v>
      </c>
      <c r="AX202" s="365">
        <v>0</v>
      </c>
      <c r="AY202" s="365">
        <v>0</v>
      </c>
      <c r="AZ202" s="365">
        <v>0</v>
      </c>
      <c r="BA202" s="365">
        <v>0</v>
      </c>
      <c r="BB202" s="365">
        <v>0</v>
      </c>
      <c r="BC202" s="365">
        <v>0</v>
      </c>
      <c r="BD202" s="365">
        <v>0</v>
      </c>
      <c r="BE202" s="365">
        <v>0</v>
      </c>
      <c r="BF202" s="365">
        <v>0</v>
      </c>
      <c r="BG202" s="365">
        <v>0</v>
      </c>
      <c r="BI202" s="344" t="s">
        <v>1243</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5">
        <v>0</v>
      </c>
      <c r="I203" s="365">
        <v>0</v>
      </c>
      <c r="J203" s="365">
        <v>0</v>
      </c>
      <c r="K203" s="365">
        <v>0</v>
      </c>
      <c r="L203" s="365">
        <v>0</v>
      </c>
      <c r="M203" s="365">
        <v>0</v>
      </c>
      <c r="N203" s="365">
        <v>0</v>
      </c>
      <c r="O203" s="365">
        <v>0</v>
      </c>
      <c r="P203" s="365">
        <v>0</v>
      </c>
      <c r="Q203" s="365">
        <v>0</v>
      </c>
      <c r="R203" s="365">
        <v>0</v>
      </c>
      <c r="S203" s="365">
        <v>0</v>
      </c>
      <c r="T203" s="365">
        <v>0</v>
      </c>
      <c r="U203" s="365">
        <v>0</v>
      </c>
      <c r="V203" s="365">
        <v>0</v>
      </c>
      <c r="W203" s="365">
        <v>0</v>
      </c>
      <c r="X203" s="365">
        <v>0</v>
      </c>
      <c r="Y203" s="365">
        <v>0</v>
      </c>
      <c r="Z203" s="365">
        <v>0</v>
      </c>
      <c r="AA203" s="365">
        <v>0</v>
      </c>
      <c r="AB203" s="365">
        <v>0</v>
      </c>
      <c r="AC203" s="365">
        <v>0</v>
      </c>
      <c r="AD203" s="365">
        <v>0</v>
      </c>
      <c r="AE203" s="365">
        <v>0</v>
      </c>
      <c r="AF203" s="365">
        <v>0</v>
      </c>
      <c r="AG203" s="365">
        <v>0</v>
      </c>
      <c r="AH203" s="365">
        <v>0</v>
      </c>
      <c r="AI203" s="365">
        <v>0</v>
      </c>
      <c r="AJ203" s="365">
        <v>0</v>
      </c>
      <c r="AK203" s="365">
        <v>0</v>
      </c>
      <c r="AL203" s="365">
        <v>0</v>
      </c>
      <c r="AM203" s="365">
        <v>0</v>
      </c>
      <c r="AN203" s="365">
        <v>0</v>
      </c>
      <c r="AO203" s="365">
        <v>0</v>
      </c>
      <c r="AP203" s="365">
        <v>0</v>
      </c>
      <c r="AQ203" s="365">
        <v>0</v>
      </c>
      <c r="AR203" s="365">
        <v>0</v>
      </c>
      <c r="AS203" s="365">
        <v>0</v>
      </c>
      <c r="AT203" s="365">
        <v>0</v>
      </c>
      <c r="AU203" s="365">
        <v>0</v>
      </c>
      <c r="AV203" s="365">
        <v>0</v>
      </c>
      <c r="AW203" s="365">
        <v>0</v>
      </c>
      <c r="AX203" s="365">
        <v>0</v>
      </c>
      <c r="AY203" s="365">
        <v>0</v>
      </c>
      <c r="AZ203" s="365">
        <v>0</v>
      </c>
      <c r="BA203" s="365">
        <v>0</v>
      </c>
      <c r="BB203" s="365">
        <v>0</v>
      </c>
      <c r="BC203" s="365">
        <v>0</v>
      </c>
      <c r="BD203" s="365">
        <v>0</v>
      </c>
      <c r="BE203" s="365">
        <v>0</v>
      </c>
      <c r="BF203" s="365">
        <v>0</v>
      </c>
      <c r="BG203" s="365">
        <v>0</v>
      </c>
      <c r="BI203" s="344" t="s">
        <v>1243</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5">
        <v>0</v>
      </c>
      <c r="I204" s="365">
        <v>0</v>
      </c>
      <c r="J204" s="365">
        <v>0</v>
      </c>
      <c r="K204" s="365">
        <v>0</v>
      </c>
      <c r="L204" s="365">
        <v>0</v>
      </c>
      <c r="M204" s="365">
        <v>0</v>
      </c>
      <c r="N204" s="365">
        <v>0</v>
      </c>
      <c r="O204" s="365">
        <v>0</v>
      </c>
      <c r="P204" s="365">
        <v>0</v>
      </c>
      <c r="Q204" s="365">
        <v>0</v>
      </c>
      <c r="R204" s="365">
        <v>0</v>
      </c>
      <c r="S204" s="365">
        <v>0</v>
      </c>
      <c r="T204" s="365">
        <v>0</v>
      </c>
      <c r="U204" s="365">
        <v>0</v>
      </c>
      <c r="V204" s="365">
        <v>0</v>
      </c>
      <c r="W204" s="365">
        <v>0</v>
      </c>
      <c r="X204" s="365">
        <v>0</v>
      </c>
      <c r="Y204" s="365">
        <v>0</v>
      </c>
      <c r="Z204" s="365">
        <v>0</v>
      </c>
      <c r="AA204" s="365">
        <v>0</v>
      </c>
      <c r="AB204" s="365">
        <v>0</v>
      </c>
      <c r="AC204" s="365">
        <v>0</v>
      </c>
      <c r="AD204" s="365">
        <v>0</v>
      </c>
      <c r="AE204" s="365">
        <v>0</v>
      </c>
      <c r="AF204" s="365">
        <v>0</v>
      </c>
      <c r="AG204" s="365">
        <v>0</v>
      </c>
      <c r="AH204" s="365">
        <v>0</v>
      </c>
      <c r="AI204" s="365">
        <v>0</v>
      </c>
      <c r="AJ204" s="365">
        <v>0</v>
      </c>
      <c r="AK204" s="365">
        <v>0</v>
      </c>
      <c r="AL204" s="365">
        <v>0</v>
      </c>
      <c r="AM204" s="365">
        <v>0</v>
      </c>
      <c r="AN204" s="365">
        <v>0</v>
      </c>
      <c r="AO204" s="365">
        <v>0</v>
      </c>
      <c r="AP204" s="365">
        <v>0</v>
      </c>
      <c r="AQ204" s="365">
        <v>0</v>
      </c>
      <c r="AR204" s="365">
        <v>0</v>
      </c>
      <c r="AS204" s="365">
        <v>0</v>
      </c>
      <c r="AT204" s="365">
        <v>0</v>
      </c>
      <c r="AU204" s="365">
        <v>0</v>
      </c>
      <c r="AV204" s="365">
        <v>0</v>
      </c>
      <c r="AW204" s="365">
        <v>0</v>
      </c>
      <c r="AX204" s="365">
        <v>0</v>
      </c>
      <c r="AY204" s="365">
        <v>0</v>
      </c>
      <c r="AZ204" s="365">
        <v>0</v>
      </c>
      <c r="BA204" s="365">
        <v>0</v>
      </c>
      <c r="BB204" s="365">
        <v>0</v>
      </c>
      <c r="BC204" s="365">
        <v>0</v>
      </c>
      <c r="BD204" s="365">
        <v>0</v>
      </c>
      <c r="BE204" s="365">
        <v>0</v>
      </c>
      <c r="BF204" s="365">
        <v>0</v>
      </c>
      <c r="BG204" s="365">
        <v>0</v>
      </c>
      <c r="BI204" s="344" t="s">
        <v>1243</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5">
        <v>0</v>
      </c>
      <c r="I205" s="365">
        <v>0</v>
      </c>
      <c r="J205" s="365">
        <v>0</v>
      </c>
      <c r="K205" s="365">
        <v>0</v>
      </c>
      <c r="L205" s="365">
        <v>0</v>
      </c>
      <c r="M205" s="365">
        <v>0</v>
      </c>
      <c r="N205" s="365">
        <v>0</v>
      </c>
      <c r="O205" s="365">
        <v>0</v>
      </c>
      <c r="P205" s="365">
        <v>0</v>
      </c>
      <c r="Q205" s="365">
        <v>0</v>
      </c>
      <c r="R205" s="365">
        <v>0</v>
      </c>
      <c r="S205" s="365">
        <v>0</v>
      </c>
      <c r="T205" s="365">
        <v>0</v>
      </c>
      <c r="U205" s="365">
        <v>0</v>
      </c>
      <c r="V205" s="365">
        <v>0</v>
      </c>
      <c r="W205" s="365">
        <v>0</v>
      </c>
      <c r="X205" s="365">
        <v>0</v>
      </c>
      <c r="Y205" s="365">
        <v>0</v>
      </c>
      <c r="Z205" s="365">
        <v>0</v>
      </c>
      <c r="AA205" s="365">
        <v>0</v>
      </c>
      <c r="AB205" s="365">
        <v>0</v>
      </c>
      <c r="AC205" s="365">
        <v>0</v>
      </c>
      <c r="AD205" s="365">
        <v>0</v>
      </c>
      <c r="AE205" s="365">
        <v>0</v>
      </c>
      <c r="AF205" s="365">
        <v>0</v>
      </c>
      <c r="AG205" s="365">
        <v>0</v>
      </c>
      <c r="AH205" s="365">
        <v>0</v>
      </c>
      <c r="AI205" s="365">
        <v>0</v>
      </c>
      <c r="AJ205" s="365">
        <v>0</v>
      </c>
      <c r="AK205" s="365">
        <v>0</v>
      </c>
      <c r="AL205" s="365">
        <v>0</v>
      </c>
      <c r="AM205" s="365">
        <v>0</v>
      </c>
      <c r="AN205" s="365">
        <v>0</v>
      </c>
      <c r="AO205" s="365">
        <v>0</v>
      </c>
      <c r="AP205" s="365">
        <v>0</v>
      </c>
      <c r="AQ205" s="365">
        <v>0</v>
      </c>
      <c r="AR205" s="365">
        <v>0</v>
      </c>
      <c r="AS205" s="365">
        <v>0</v>
      </c>
      <c r="AT205" s="365">
        <v>0</v>
      </c>
      <c r="AU205" s="365">
        <v>0</v>
      </c>
      <c r="AV205" s="365">
        <v>0</v>
      </c>
      <c r="AW205" s="365">
        <v>0</v>
      </c>
      <c r="AX205" s="365">
        <v>0</v>
      </c>
      <c r="AY205" s="365">
        <v>0</v>
      </c>
      <c r="AZ205" s="365">
        <v>0</v>
      </c>
      <c r="BA205" s="365">
        <v>0</v>
      </c>
      <c r="BB205" s="365">
        <v>0</v>
      </c>
      <c r="BC205" s="365">
        <v>0</v>
      </c>
      <c r="BD205" s="365">
        <v>0</v>
      </c>
      <c r="BE205" s="365">
        <v>0</v>
      </c>
      <c r="BF205" s="365">
        <v>0</v>
      </c>
      <c r="BG205" s="365">
        <v>0</v>
      </c>
      <c r="BI205" s="344" t="s">
        <v>1243</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5">
        <v>0</v>
      </c>
      <c r="I206" s="365">
        <v>0</v>
      </c>
      <c r="J206" s="365">
        <v>0</v>
      </c>
      <c r="K206" s="365">
        <v>0</v>
      </c>
      <c r="L206" s="365">
        <v>0</v>
      </c>
      <c r="M206" s="365">
        <v>0</v>
      </c>
      <c r="N206" s="365">
        <v>0</v>
      </c>
      <c r="O206" s="365">
        <v>0</v>
      </c>
      <c r="P206" s="365">
        <v>0</v>
      </c>
      <c r="Q206" s="365">
        <v>0</v>
      </c>
      <c r="R206" s="365">
        <v>0</v>
      </c>
      <c r="S206" s="365">
        <v>0</v>
      </c>
      <c r="T206" s="365">
        <v>0</v>
      </c>
      <c r="U206" s="365">
        <v>0</v>
      </c>
      <c r="V206" s="365">
        <v>0</v>
      </c>
      <c r="W206" s="365">
        <v>0</v>
      </c>
      <c r="X206" s="365">
        <v>0</v>
      </c>
      <c r="Y206" s="365">
        <v>0</v>
      </c>
      <c r="Z206" s="365">
        <v>0</v>
      </c>
      <c r="AA206" s="365">
        <v>0</v>
      </c>
      <c r="AB206" s="365">
        <v>0</v>
      </c>
      <c r="AC206" s="365">
        <v>0</v>
      </c>
      <c r="AD206" s="365">
        <v>0</v>
      </c>
      <c r="AE206" s="365">
        <v>0</v>
      </c>
      <c r="AF206" s="365">
        <v>0</v>
      </c>
      <c r="AG206" s="365">
        <v>0</v>
      </c>
      <c r="AH206" s="365">
        <v>0</v>
      </c>
      <c r="AI206" s="365">
        <v>0</v>
      </c>
      <c r="AJ206" s="365">
        <v>0</v>
      </c>
      <c r="AK206" s="365">
        <v>0</v>
      </c>
      <c r="AL206" s="365">
        <v>0</v>
      </c>
      <c r="AM206" s="365">
        <v>0</v>
      </c>
      <c r="AN206" s="365">
        <v>0</v>
      </c>
      <c r="AO206" s="365">
        <v>0</v>
      </c>
      <c r="AP206" s="365">
        <v>0</v>
      </c>
      <c r="AQ206" s="365">
        <v>0</v>
      </c>
      <c r="AR206" s="365">
        <v>0</v>
      </c>
      <c r="AS206" s="365">
        <v>0</v>
      </c>
      <c r="AT206" s="365">
        <v>0</v>
      </c>
      <c r="AU206" s="365">
        <v>0</v>
      </c>
      <c r="AV206" s="365">
        <v>0</v>
      </c>
      <c r="AW206" s="365">
        <v>0</v>
      </c>
      <c r="AX206" s="365">
        <v>0</v>
      </c>
      <c r="AY206" s="365">
        <v>0</v>
      </c>
      <c r="AZ206" s="365">
        <v>0</v>
      </c>
      <c r="BA206" s="365">
        <v>0</v>
      </c>
      <c r="BB206" s="365">
        <v>0</v>
      </c>
      <c r="BC206" s="365">
        <v>0</v>
      </c>
      <c r="BD206" s="365">
        <v>0</v>
      </c>
      <c r="BE206" s="365">
        <v>0</v>
      </c>
      <c r="BF206" s="365">
        <v>0</v>
      </c>
      <c r="BG206" s="365">
        <v>0</v>
      </c>
      <c r="BI206" s="344" t="s">
        <v>1243</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5">
        <v>0</v>
      </c>
      <c r="I207" s="365">
        <v>0</v>
      </c>
      <c r="J207" s="365">
        <v>0</v>
      </c>
      <c r="K207" s="365">
        <v>0</v>
      </c>
      <c r="L207" s="365">
        <v>0</v>
      </c>
      <c r="M207" s="365">
        <v>0</v>
      </c>
      <c r="N207" s="365">
        <v>0</v>
      </c>
      <c r="O207" s="365">
        <v>0</v>
      </c>
      <c r="P207" s="365">
        <v>0</v>
      </c>
      <c r="Q207" s="365">
        <v>0</v>
      </c>
      <c r="R207" s="365">
        <v>0</v>
      </c>
      <c r="S207" s="365">
        <v>0</v>
      </c>
      <c r="T207" s="365">
        <v>0</v>
      </c>
      <c r="U207" s="365">
        <v>0</v>
      </c>
      <c r="V207" s="365">
        <v>0</v>
      </c>
      <c r="W207" s="365">
        <v>0</v>
      </c>
      <c r="X207" s="365">
        <v>0</v>
      </c>
      <c r="Y207" s="365">
        <v>0</v>
      </c>
      <c r="Z207" s="365">
        <v>0</v>
      </c>
      <c r="AA207" s="365">
        <v>0</v>
      </c>
      <c r="AB207" s="365">
        <v>0</v>
      </c>
      <c r="AC207" s="365">
        <v>0</v>
      </c>
      <c r="AD207" s="365">
        <v>0</v>
      </c>
      <c r="AE207" s="365">
        <v>0</v>
      </c>
      <c r="AF207" s="365">
        <v>0</v>
      </c>
      <c r="AG207" s="365">
        <v>0</v>
      </c>
      <c r="AH207" s="365">
        <v>0</v>
      </c>
      <c r="AI207" s="365">
        <v>0</v>
      </c>
      <c r="AJ207" s="365">
        <v>0</v>
      </c>
      <c r="AK207" s="365">
        <v>0</v>
      </c>
      <c r="AL207" s="365">
        <v>0</v>
      </c>
      <c r="AM207" s="365">
        <v>0</v>
      </c>
      <c r="AN207" s="365">
        <v>0</v>
      </c>
      <c r="AO207" s="365">
        <v>0</v>
      </c>
      <c r="AP207" s="365">
        <v>0</v>
      </c>
      <c r="AQ207" s="365">
        <v>0</v>
      </c>
      <c r="AR207" s="365">
        <v>0</v>
      </c>
      <c r="AS207" s="365">
        <v>0</v>
      </c>
      <c r="AT207" s="365">
        <v>0</v>
      </c>
      <c r="AU207" s="365">
        <v>0</v>
      </c>
      <c r="AV207" s="365">
        <v>0</v>
      </c>
      <c r="AW207" s="365">
        <v>0</v>
      </c>
      <c r="AX207" s="365">
        <v>0</v>
      </c>
      <c r="AY207" s="365">
        <v>0</v>
      </c>
      <c r="AZ207" s="365">
        <v>0</v>
      </c>
      <c r="BA207" s="365">
        <v>0</v>
      </c>
      <c r="BB207" s="365">
        <v>0</v>
      </c>
      <c r="BC207" s="365">
        <v>0</v>
      </c>
      <c r="BD207" s="365">
        <v>0</v>
      </c>
      <c r="BE207" s="365">
        <v>0</v>
      </c>
      <c r="BF207" s="365">
        <v>0</v>
      </c>
      <c r="BG207" s="365">
        <v>0</v>
      </c>
      <c r="BI207" s="344" t="s">
        <v>1243</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5">
        <v>0</v>
      </c>
      <c r="I208" s="365">
        <v>0</v>
      </c>
      <c r="J208" s="365">
        <v>0</v>
      </c>
      <c r="K208" s="365">
        <v>0</v>
      </c>
      <c r="L208" s="365">
        <v>0</v>
      </c>
      <c r="M208" s="365">
        <v>0</v>
      </c>
      <c r="N208" s="365">
        <v>0</v>
      </c>
      <c r="O208" s="365">
        <v>0</v>
      </c>
      <c r="P208" s="365">
        <v>0</v>
      </c>
      <c r="Q208" s="365">
        <v>0</v>
      </c>
      <c r="R208" s="365">
        <v>0</v>
      </c>
      <c r="S208" s="365">
        <v>0</v>
      </c>
      <c r="T208" s="365">
        <v>0</v>
      </c>
      <c r="U208" s="365">
        <v>0</v>
      </c>
      <c r="V208" s="365">
        <v>0</v>
      </c>
      <c r="W208" s="365">
        <v>0</v>
      </c>
      <c r="X208" s="365">
        <v>0</v>
      </c>
      <c r="Y208" s="365">
        <v>0</v>
      </c>
      <c r="Z208" s="365">
        <v>0</v>
      </c>
      <c r="AA208" s="365">
        <v>0</v>
      </c>
      <c r="AB208" s="365">
        <v>0</v>
      </c>
      <c r="AC208" s="365">
        <v>0</v>
      </c>
      <c r="AD208" s="365">
        <v>0</v>
      </c>
      <c r="AE208" s="365">
        <v>0</v>
      </c>
      <c r="AF208" s="365">
        <v>0</v>
      </c>
      <c r="AG208" s="365">
        <v>0</v>
      </c>
      <c r="AH208" s="365">
        <v>0</v>
      </c>
      <c r="AI208" s="365">
        <v>0</v>
      </c>
      <c r="AJ208" s="365">
        <v>0</v>
      </c>
      <c r="AK208" s="365">
        <v>0</v>
      </c>
      <c r="AL208" s="365">
        <v>0</v>
      </c>
      <c r="AM208" s="365">
        <v>0</v>
      </c>
      <c r="AN208" s="365">
        <v>0</v>
      </c>
      <c r="AO208" s="365">
        <v>0</v>
      </c>
      <c r="AP208" s="365">
        <v>0</v>
      </c>
      <c r="AQ208" s="365">
        <v>0</v>
      </c>
      <c r="AR208" s="365">
        <v>0</v>
      </c>
      <c r="AS208" s="365">
        <v>0</v>
      </c>
      <c r="AT208" s="365">
        <v>0</v>
      </c>
      <c r="AU208" s="365">
        <v>0</v>
      </c>
      <c r="AV208" s="365">
        <v>0</v>
      </c>
      <c r="AW208" s="365">
        <v>0</v>
      </c>
      <c r="AX208" s="365">
        <v>0</v>
      </c>
      <c r="AY208" s="365">
        <v>0</v>
      </c>
      <c r="AZ208" s="365">
        <v>0</v>
      </c>
      <c r="BA208" s="365">
        <v>0</v>
      </c>
      <c r="BB208" s="365">
        <v>0</v>
      </c>
      <c r="BC208" s="365">
        <v>0</v>
      </c>
      <c r="BD208" s="365">
        <v>0</v>
      </c>
      <c r="BE208" s="365">
        <v>0</v>
      </c>
      <c r="BF208" s="365">
        <v>0</v>
      </c>
      <c r="BG208" s="365">
        <v>0</v>
      </c>
      <c r="BI208" s="344" t="s">
        <v>1243</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5">
        <v>0</v>
      </c>
      <c r="I209" s="365">
        <v>0</v>
      </c>
      <c r="J209" s="365">
        <v>0</v>
      </c>
      <c r="K209" s="365">
        <v>0</v>
      </c>
      <c r="L209" s="365">
        <v>0</v>
      </c>
      <c r="M209" s="365">
        <v>0</v>
      </c>
      <c r="N209" s="365">
        <v>0</v>
      </c>
      <c r="O209" s="365">
        <v>0</v>
      </c>
      <c r="P209" s="365">
        <v>0</v>
      </c>
      <c r="Q209" s="365">
        <v>0</v>
      </c>
      <c r="R209" s="365">
        <v>0</v>
      </c>
      <c r="S209" s="365">
        <v>0</v>
      </c>
      <c r="T209" s="365">
        <v>0</v>
      </c>
      <c r="U209" s="365">
        <v>0</v>
      </c>
      <c r="V209" s="365">
        <v>0</v>
      </c>
      <c r="W209" s="365">
        <v>0</v>
      </c>
      <c r="X209" s="365">
        <v>0</v>
      </c>
      <c r="Y209" s="365">
        <v>0</v>
      </c>
      <c r="Z209" s="365">
        <v>0</v>
      </c>
      <c r="AA209" s="365">
        <v>0</v>
      </c>
      <c r="AB209" s="365">
        <v>0</v>
      </c>
      <c r="AC209" s="365">
        <v>0</v>
      </c>
      <c r="AD209" s="365">
        <v>0</v>
      </c>
      <c r="AE209" s="365">
        <v>0</v>
      </c>
      <c r="AF209" s="365">
        <v>0</v>
      </c>
      <c r="AG209" s="365">
        <v>0</v>
      </c>
      <c r="AH209" s="365">
        <v>0</v>
      </c>
      <c r="AI209" s="365">
        <v>0</v>
      </c>
      <c r="AJ209" s="365">
        <v>0</v>
      </c>
      <c r="AK209" s="365">
        <v>0</v>
      </c>
      <c r="AL209" s="365">
        <v>0</v>
      </c>
      <c r="AM209" s="365">
        <v>0</v>
      </c>
      <c r="AN209" s="365">
        <v>0</v>
      </c>
      <c r="AO209" s="365">
        <v>0</v>
      </c>
      <c r="AP209" s="365">
        <v>0</v>
      </c>
      <c r="AQ209" s="365">
        <v>0</v>
      </c>
      <c r="AR209" s="365">
        <v>0</v>
      </c>
      <c r="AS209" s="365">
        <v>0</v>
      </c>
      <c r="AT209" s="365">
        <v>0</v>
      </c>
      <c r="AU209" s="365">
        <v>0</v>
      </c>
      <c r="AV209" s="365">
        <v>0</v>
      </c>
      <c r="AW209" s="365">
        <v>0</v>
      </c>
      <c r="AX209" s="365">
        <v>0</v>
      </c>
      <c r="AY209" s="365">
        <v>0</v>
      </c>
      <c r="AZ209" s="365">
        <v>0</v>
      </c>
      <c r="BA209" s="365">
        <v>0</v>
      </c>
      <c r="BB209" s="365">
        <v>0</v>
      </c>
      <c r="BC209" s="365">
        <v>0</v>
      </c>
      <c r="BD209" s="365">
        <v>0</v>
      </c>
      <c r="BE209" s="365">
        <v>0</v>
      </c>
      <c r="BF209" s="365">
        <v>0</v>
      </c>
      <c r="BG209" s="365">
        <v>0</v>
      </c>
      <c r="BI209" s="344" t="s">
        <v>1243</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5">
        <v>0</v>
      </c>
      <c r="I210" s="365">
        <v>0</v>
      </c>
      <c r="J210" s="365">
        <v>0</v>
      </c>
      <c r="K210" s="365">
        <v>0</v>
      </c>
      <c r="L210" s="365">
        <v>0</v>
      </c>
      <c r="M210" s="365">
        <v>0</v>
      </c>
      <c r="N210" s="365">
        <v>0</v>
      </c>
      <c r="O210" s="365">
        <v>0</v>
      </c>
      <c r="P210" s="365">
        <v>0</v>
      </c>
      <c r="Q210" s="365">
        <v>0</v>
      </c>
      <c r="R210" s="365">
        <v>0</v>
      </c>
      <c r="S210" s="365">
        <v>0</v>
      </c>
      <c r="T210" s="365">
        <v>0</v>
      </c>
      <c r="U210" s="365">
        <v>0</v>
      </c>
      <c r="V210" s="365">
        <v>0</v>
      </c>
      <c r="W210" s="365">
        <v>0</v>
      </c>
      <c r="X210" s="365">
        <v>0</v>
      </c>
      <c r="Y210" s="365">
        <v>0</v>
      </c>
      <c r="Z210" s="365">
        <v>0</v>
      </c>
      <c r="AA210" s="365">
        <v>0</v>
      </c>
      <c r="AB210" s="365">
        <v>0</v>
      </c>
      <c r="AC210" s="365">
        <v>0</v>
      </c>
      <c r="AD210" s="365">
        <v>0</v>
      </c>
      <c r="AE210" s="365">
        <v>0</v>
      </c>
      <c r="AF210" s="365">
        <v>0</v>
      </c>
      <c r="AG210" s="365">
        <v>0</v>
      </c>
      <c r="AH210" s="365">
        <v>0</v>
      </c>
      <c r="AI210" s="365">
        <v>0</v>
      </c>
      <c r="AJ210" s="365">
        <v>0</v>
      </c>
      <c r="AK210" s="365">
        <v>0</v>
      </c>
      <c r="AL210" s="365">
        <v>0</v>
      </c>
      <c r="AM210" s="365">
        <v>0</v>
      </c>
      <c r="AN210" s="365">
        <v>0</v>
      </c>
      <c r="AO210" s="365">
        <v>0</v>
      </c>
      <c r="AP210" s="365">
        <v>0</v>
      </c>
      <c r="AQ210" s="365">
        <v>0</v>
      </c>
      <c r="AR210" s="365">
        <v>0</v>
      </c>
      <c r="AS210" s="365">
        <v>0</v>
      </c>
      <c r="AT210" s="365">
        <v>0</v>
      </c>
      <c r="AU210" s="365">
        <v>0</v>
      </c>
      <c r="AV210" s="365">
        <v>0</v>
      </c>
      <c r="AW210" s="365">
        <v>0</v>
      </c>
      <c r="AX210" s="365">
        <v>0</v>
      </c>
      <c r="AY210" s="365">
        <v>0</v>
      </c>
      <c r="AZ210" s="365">
        <v>0</v>
      </c>
      <c r="BA210" s="365">
        <v>0</v>
      </c>
      <c r="BB210" s="365">
        <v>0</v>
      </c>
      <c r="BC210" s="365">
        <v>0</v>
      </c>
      <c r="BD210" s="365">
        <v>0</v>
      </c>
      <c r="BE210" s="365">
        <v>0</v>
      </c>
      <c r="BF210" s="365">
        <v>0</v>
      </c>
      <c r="BG210" s="365">
        <v>0</v>
      </c>
      <c r="BI210" s="344" t="s">
        <v>1243</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5">
        <v>0</v>
      </c>
      <c r="I211" s="365">
        <v>0</v>
      </c>
      <c r="J211" s="365">
        <v>0</v>
      </c>
      <c r="K211" s="365">
        <v>0</v>
      </c>
      <c r="L211" s="365">
        <v>0</v>
      </c>
      <c r="M211" s="365">
        <v>0</v>
      </c>
      <c r="N211" s="365">
        <v>0</v>
      </c>
      <c r="O211" s="365">
        <v>0</v>
      </c>
      <c r="P211" s="365">
        <v>0</v>
      </c>
      <c r="Q211" s="365">
        <v>0</v>
      </c>
      <c r="R211" s="365">
        <v>0</v>
      </c>
      <c r="S211" s="365">
        <v>0</v>
      </c>
      <c r="T211" s="365">
        <v>0</v>
      </c>
      <c r="U211" s="365">
        <v>0</v>
      </c>
      <c r="V211" s="365">
        <v>0</v>
      </c>
      <c r="W211" s="365">
        <v>0</v>
      </c>
      <c r="X211" s="365">
        <v>0</v>
      </c>
      <c r="Y211" s="365">
        <v>0</v>
      </c>
      <c r="Z211" s="365">
        <v>0</v>
      </c>
      <c r="AA211" s="365">
        <v>0</v>
      </c>
      <c r="AB211" s="365">
        <v>0</v>
      </c>
      <c r="AC211" s="365">
        <v>0</v>
      </c>
      <c r="AD211" s="365">
        <v>0</v>
      </c>
      <c r="AE211" s="365">
        <v>0</v>
      </c>
      <c r="AF211" s="365">
        <v>0</v>
      </c>
      <c r="AG211" s="365">
        <v>0</v>
      </c>
      <c r="AH211" s="365">
        <v>0</v>
      </c>
      <c r="AI211" s="365">
        <v>0</v>
      </c>
      <c r="AJ211" s="365">
        <v>0</v>
      </c>
      <c r="AK211" s="365">
        <v>0</v>
      </c>
      <c r="AL211" s="365">
        <v>0</v>
      </c>
      <c r="AM211" s="365">
        <v>0</v>
      </c>
      <c r="AN211" s="365">
        <v>0</v>
      </c>
      <c r="AO211" s="365">
        <v>0</v>
      </c>
      <c r="AP211" s="365">
        <v>0</v>
      </c>
      <c r="AQ211" s="365">
        <v>0</v>
      </c>
      <c r="AR211" s="365">
        <v>0</v>
      </c>
      <c r="AS211" s="365">
        <v>0</v>
      </c>
      <c r="AT211" s="365">
        <v>0</v>
      </c>
      <c r="AU211" s="365">
        <v>0</v>
      </c>
      <c r="AV211" s="365">
        <v>0</v>
      </c>
      <c r="AW211" s="365">
        <v>0</v>
      </c>
      <c r="AX211" s="365">
        <v>0</v>
      </c>
      <c r="AY211" s="365">
        <v>0</v>
      </c>
      <c r="AZ211" s="365">
        <v>0</v>
      </c>
      <c r="BA211" s="365">
        <v>0</v>
      </c>
      <c r="BB211" s="365">
        <v>0</v>
      </c>
      <c r="BC211" s="365">
        <v>0</v>
      </c>
      <c r="BD211" s="365">
        <v>0</v>
      </c>
      <c r="BE211" s="365">
        <v>0</v>
      </c>
      <c r="BF211" s="365">
        <v>0</v>
      </c>
      <c r="BG211" s="365">
        <v>0</v>
      </c>
      <c r="BI211" s="344" t="s">
        <v>1243</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5">
        <v>0</v>
      </c>
      <c r="I212" s="365">
        <v>0</v>
      </c>
      <c r="J212" s="365">
        <v>0</v>
      </c>
      <c r="K212" s="365">
        <v>0</v>
      </c>
      <c r="L212" s="365">
        <v>0</v>
      </c>
      <c r="M212" s="365">
        <v>0</v>
      </c>
      <c r="N212" s="365">
        <v>0</v>
      </c>
      <c r="O212" s="365">
        <v>0</v>
      </c>
      <c r="P212" s="365">
        <v>0</v>
      </c>
      <c r="Q212" s="365">
        <v>0</v>
      </c>
      <c r="R212" s="365">
        <v>0</v>
      </c>
      <c r="S212" s="365">
        <v>0</v>
      </c>
      <c r="T212" s="365">
        <v>0</v>
      </c>
      <c r="U212" s="365">
        <v>0</v>
      </c>
      <c r="V212" s="365">
        <v>0</v>
      </c>
      <c r="W212" s="365">
        <v>0</v>
      </c>
      <c r="X212" s="365">
        <v>0</v>
      </c>
      <c r="Y212" s="365">
        <v>0</v>
      </c>
      <c r="Z212" s="365">
        <v>0</v>
      </c>
      <c r="AA212" s="365">
        <v>0</v>
      </c>
      <c r="AB212" s="365">
        <v>0</v>
      </c>
      <c r="AC212" s="365">
        <v>0</v>
      </c>
      <c r="AD212" s="365">
        <v>0</v>
      </c>
      <c r="AE212" s="365">
        <v>0</v>
      </c>
      <c r="AF212" s="365">
        <v>0</v>
      </c>
      <c r="AG212" s="365">
        <v>0</v>
      </c>
      <c r="AH212" s="365">
        <v>0</v>
      </c>
      <c r="AI212" s="365">
        <v>0</v>
      </c>
      <c r="AJ212" s="365">
        <v>0</v>
      </c>
      <c r="AK212" s="365">
        <v>0</v>
      </c>
      <c r="AL212" s="365">
        <v>0</v>
      </c>
      <c r="AM212" s="365">
        <v>0</v>
      </c>
      <c r="AN212" s="365">
        <v>0</v>
      </c>
      <c r="AO212" s="365">
        <v>0</v>
      </c>
      <c r="AP212" s="365">
        <v>0</v>
      </c>
      <c r="AQ212" s="365">
        <v>0</v>
      </c>
      <c r="AR212" s="365">
        <v>0</v>
      </c>
      <c r="AS212" s="365">
        <v>0</v>
      </c>
      <c r="AT212" s="365">
        <v>0</v>
      </c>
      <c r="AU212" s="365">
        <v>0</v>
      </c>
      <c r="AV212" s="365">
        <v>0</v>
      </c>
      <c r="AW212" s="365">
        <v>0</v>
      </c>
      <c r="AX212" s="365">
        <v>0</v>
      </c>
      <c r="AY212" s="365">
        <v>0</v>
      </c>
      <c r="AZ212" s="365">
        <v>0</v>
      </c>
      <c r="BA212" s="365">
        <v>0</v>
      </c>
      <c r="BB212" s="365">
        <v>0</v>
      </c>
      <c r="BC212" s="365">
        <v>0</v>
      </c>
      <c r="BD212" s="365">
        <v>0</v>
      </c>
      <c r="BE212" s="365">
        <v>0</v>
      </c>
      <c r="BF212" s="365">
        <v>0</v>
      </c>
      <c r="BG212" s="365">
        <v>0</v>
      </c>
      <c r="BI212" s="344" t="s">
        <v>1243</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5">
        <v>0</v>
      </c>
      <c r="I213" s="365">
        <v>0</v>
      </c>
      <c r="J213" s="365">
        <v>0</v>
      </c>
      <c r="K213" s="365">
        <v>0</v>
      </c>
      <c r="L213" s="365">
        <v>0</v>
      </c>
      <c r="M213" s="365">
        <v>0</v>
      </c>
      <c r="N213" s="365">
        <v>0</v>
      </c>
      <c r="O213" s="365">
        <v>0</v>
      </c>
      <c r="P213" s="365">
        <v>0</v>
      </c>
      <c r="Q213" s="365">
        <v>0</v>
      </c>
      <c r="R213" s="365">
        <v>0</v>
      </c>
      <c r="S213" s="365">
        <v>0</v>
      </c>
      <c r="T213" s="365">
        <v>0</v>
      </c>
      <c r="U213" s="365">
        <v>0</v>
      </c>
      <c r="V213" s="365">
        <v>0</v>
      </c>
      <c r="W213" s="365">
        <v>0</v>
      </c>
      <c r="X213" s="365">
        <v>0</v>
      </c>
      <c r="Y213" s="365">
        <v>0</v>
      </c>
      <c r="Z213" s="365">
        <v>0</v>
      </c>
      <c r="AA213" s="365">
        <v>0</v>
      </c>
      <c r="AB213" s="365">
        <v>0</v>
      </c>
      <c r="AC213" s="365">
        <v>0</v>
      </c>
      <c r="AD213" s="365">
        <v>0</v>
      </c>
      <c r="AE213" s="365">
        <v>0</v>
      </c>
      <c r="AF213" s="365">
        <v>0</v>
      </c>
      <c r="AG213" s="365">
        <v>0</v>
      </c>
      <c r="AH213" s="365">
        <v>0</v>
      </c>
      <c r="AI213" s="365">
        <v>0</v>
      </c>
      <c r="AJ213" s="365">
        <v>0</v>
      </c>
      <c r="AK213" s="365">
        <v>0</v>
      </c>
      <c r="AL213" s="365">
        <v>0</v>
      </c>
      <c r="AM213" s="365">
        <v>0</v>
      </c>
      <c r="AN213" s="365">
        <v>0</v>
      </c>
      <c r="AO213" s="365">
        <v>0</v>
      </c>
      <c r="AP213" s="365">
        <v>0</v>
      </c>
      <c r="AQ213" s="365">
        <v>0</v>
      </c>
      <c r="AR213" s="365">
        <v>0</v>
      </c>
      <c r="AS213" s="365">
        <v>0</v>
      </c>
      <c r="AT213" s="365">
        <v>0</v>
      </c>
      <c r="AU213" s="365">
        <v>0</v>
      </c>
      <c r="AV213" s="365">
        <v>0</v>
      </c>
      <c r="AW213" s="365">
        <v>0</v>
      </c>
      <c r="AX213" s="365">
        <v>0</v>
      </c>
      <c r="AY213" s="365">
        <v>0</v>
      </c>
      <c r="AZ213" s="365">
        <v>0</v>
      </c>
      <c r="BA213" s="365">
        <v>0</v>
      </c>
      <c r="BB213" s="365">
        <v>0</v>
      </c>
      <c r="BC213" s="365">
        <v>0</v>
      </c>
      <c r="BD213" s="365">
        <v>0</v>
      </c>
      <c r="BE213" s="365">
        <v>0</v>
      </c>
      <c r="BF213" s="365">
        <v>0</v>
      </c>
      <c r="BG213" s="365">
        <v>0</v>
      </c>
      <c r="BI213" s="344" t="s">
        <v>1243</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5">
        <v>0</v>
      </c>
      <c r="I214" s="365">
        <v>0</v>
      </c>
      <c r="J214" s="365">
        <v>0</v>
      </c>
      <c r="K214" s="365">
        <v>0</v>
      </c>
      <c r="L214" s="365">
        <v>0</v>
      </c>
      <c r="M214" s="365">
        <v>0</v>
      </c>
      <c r="N214" s="365">
        <v>0</v>
      </c>
      <c r="O214" s="365">
        <v>0</v>
      </c>
      <c r="P214" s="365">
        <v>0</v>
      </c>
      <c r="Q214" s="365">
        <v>0</v>
      </c>
      <c r="R214" s="365">
        <v>0</v>
      </c>
      <c r="S214" s="365">
        <v>0</v>
      </c>
      <c r="T214" s="365">
        <v>0</v>
      </c>
      <c r="U214" s="365">
        <v>0</v>
      </c>
      <c r="V214" s="365">
        <v>0</v>
      </c>
      <c r="W214" s="365">
        <v>0</v>
      </c>
      <c r="X214" s="365">
        <v>0</v>
      </c>
      <c r="Y214" s="365">
        <v>0</v>
      </c>
      <c r="Z214" s="365">
        <v>0</v>
      </c>
      <c r="AA214" s="365">
        <v>0</v>
      </c>
      <c r="AB214" s="365">
        <v>0</v>
      </c>
      <c r="AC214" s="365">
        <v>0</v>
      </c>
      <c r="AD214" s="365">
        <v>0</v>
      </c>
      <c r="AE214" s="365">
        <v>0</v>
      </c>
      <c r="AF214" s="365">
        <v>0</v>
      </c>
      <c r="AG214" s="365">
        <v>0</v>
      </c>
      <c r="AH214" s="365">
        <v>0</v>
      </c>
      <c r="AI214" s="365">
        <v>0</v>
      </c>
      <c r="AJ214" s="365">
        <v>0</v>
      </c>
      <c r="AK214" s="365">
        <v>0</v>
      </c>
      <c r="AL214" s="365">
        <v>0</v>
      </c>
      <c r="AM214" s="365">
        <v>0</v>
      </c>
      <c r="AN214" s="365">
        <v>0</v>
      </c>
      <c r="AO214" s="365">
        <v>0</v>
      </c>
      <c r="AP214" s="365">
        <v>0</v>
      </c>
      <c r="AQ214" s="365">
        <v>0</v>
      </c>
      <c r="AR214" s="365">
        <v>0</v>
      </c>
      <c r="AS214" s="365">
        <v>0</v>
      </c>
      <c r="AT214" s="365">
        <v>0</v>
      </c>
      <c r="AU214" s="365">
        <v>0</v>
      </c>
      <c r="AV214" s="365">
        <v>0</v>
      </c>
      <c r="AW214" s="365">
        <v>0</v>
      </c>
      <c r="AX214" s="365">
        <v>0</v>
      </c>
      <c r="AY214" s="365">
        <v>0</v>
      </c>
      <c r="AZ214" s="365">
        <v>0</v>
      </c>
      <c r="BA214" s="365">
        <v>0</v>
      </c>
      <c r="BB214" s="365">
        <v>0</v>
      </c>
      <c r="BC214" s="365">
        <v>0</v>
      </c>
      <c r="BD214" s="365">
        <v>0</v>
      </c>
      <c r="BE214" s="365">
        <v>0</v>
      </c>
      <c r="BF214" s="365">
        <v>0</v>
      </c>
      <c r="BG214" s="365">
        <v>0</v>
      </c>
      <c r="BI214" s="344" t="s">
        <v>1243</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5">
        <v>0</v>
      </c>
      <c r="I215" s="365">
        <v>0</v>
      </c>
      <c r="J215" s="365">
        <v>0</v>
      </c>
      <c r="K215" s="365">
        <v>0</v>
      </c>
      <c r="L215" s="365">
        <v>0</v>
      </c>
      <c r="M215" s="365">
        <v>0</v>
      </c>
      <c r="N215" s="365">
        <v>0</v>
      </c>
      <c r="O215" s="365">
        <v>0</v>
      </c>
      <c r="P215" s="365">
        <v>0</v>
      </c>
      <c r="Q215" s="365">
        <v>0</v>
      </c>
      <c r="R215" s="365">
        <v>0</v>
      </c>
      <c r="S215" s="365">
        <v>0</v>
      </c>
      <c r="T215" s="365">
        <v>0</v>
      </c>
      <c r="U215" s="365">
        <v>0</v>
      </c>
      <c r="V215" s="365">
        <v>0</v>
      </c>
      <c r="W215" s="365">
        <v>0</v>
      </c>
      <c r="X215" s="365">
        <v>0</v>
      </c>
      <c r="Y215" s="365">
        <v>0</v>
      </c>
      <c r="Z215" s="365">
        <v>0</v>
      </c>
      <c r="AA215" s="365">
        <v>0</v>
      </c>
      <c r="AB215" s="365">
        <v>0</v>
      </c>
      <c r="AC215" s="365">
        <v>0</v>
      </c>
      <c r="AD215" s="365">
        <v>0</v>
      </c>
      <c r="AE215" s="365">
        <v>0</v>
      </c>
      <c r="AF215" s="365">
        <v>0</v>
      </c>
      <c r="AG215" s="365">
        <v>0</v>
      </c>
      <c r="AH215" s="365">
        <v>0</v>
      </c>
      <c r="AI215" s="365">
        <v>0</v>
      </c>
      <c r="AJ215" s="365">
        <v>0</v>
      </c>
      <c r="AK215" s="365">
        <v>0</v>
      </c>
      <c r="AL215" s="365">
        <v>0</v>
      </c>
      <c r="AM215" s="365">
        <v>0</v>
      </c>
      <c r="AN215" s="365">
        <v>0</v>
      </c>
      <c r="AO215" s="365">
        <v>0</v>
      </c>
      <c r="AP215" s="365">
        <v>0</v>
      </c>
      <c r="AQ215" s="365">
        <v>0</v>
      </c>
      <c r="AR215" s="365">
        <v>0</v>
      </c>
      <c r="AS215" s="365">
        <v>0</v>
      </c>
      <c r="AT215" s="365">
        <v>0</v>
      </c>
      <c r="AU215" s="365">
        <v>0</v>
      </c>
      <c r="AV215" s="365">
        <v>0</v>
      </c>
      <c r="AW215" s="365">
        <v>0</v>
      </c>
      <c r="AX215" s="365">
        <v>0</v>
      </c>
      <c r="AY215" s="365">
        <v>0</v>
      </c>
      <c r="AZ215" s="365">
        <v>0</v>
      </c>
      <c r="BA215" s="365">
        <v>0</v>
      </c>
      <c r="BB215" s="365">
        <v>0</v>
      </c>
      <c r="BC215" s="365">
        <v>0</v>
      </c>
      <c r="BD215" s="365">
        <v>0</v>
      </c>
      <c r="BE215" s="365">
        <v>0</v>
      </c>
      <c r="BF215" s="365">
        <v>0</v>
      </c>
      <c r="BG215" s="365">
        <v>0</v>
      </c>
      <c r="BI215" s="344" t="s">
        <v>1243</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5">
        <v>0</v>
      </c>
      <c r="I216" s="365">
        <v>0</v>
      </c>
      <c r="J216" s="365">
        <v>0</v>
      </c>
      <c r="K216" s="365">
        <v>0</v>
      </c>
      <c r="L216" s="365">
        <v>0</v>
      </c>
      <c r="M216" s="365">
        <v>0</v>
      </c>
      <c r="N216" s="365">
        <v>0</v>
      </c>
      <c r="O216" s="365">
        <v>0</v>
      </c>
      <c r="P216" s="365">
        <v>0</v>
      </c>
      <c r="Q216" s="365">
        <v>0</v>
      </c>
      <c r="R216" s="365">
        <v>0</v>
      </c>
      <c r="S216" s="365">
        <v>0</v>
      </c>
      <c r="T216" s="365">
        <v>0</v>
      </c>
      <c r="U216" s="365">
        <v>0</v>
      </c>
      <c r="V216" s="365">
        <v>0</v>
      </c>
      <c r="W216" s="365">
        <v>0</v>
      </c>
      <c r="X216" s="365">
        <v>0</v>
      </c>
      <c r="Y216" s="365">
        <v>0</v>
      </c>
      <c r="Z216" s="365">
        <v>0</v>
      </c>
      <c r="AA216" s="365">
        <v>0</v>
      </c>
      <c r="AB216" s="365">
        <v>0</v>
      </c>
      <c r="AC216" s="365">
        <v>0</v>
      </c>
      <c r="AD216" s="365">
        <v>0</v>
      </c>
      <c r="AE216" s="365">
        <v>0</v>
      </c>
      <c r="AF216" s="365">
        <v>0</v>
      </c>
      <c r="AG216" s="365">
        <v>0</v>
      </c>
      <c r="AH216" s="365">
        <v>0</v>
      </c>
      <c r="AI216" s="365">
        <v>0</v>
      </c>
      <c r="AJ216" s="365">
        <v>0</v>
      </c>
      <c r="AK216" s="365">
        <v>0</v>
      </c>
      <c r="AL216" s="365">
        <v>0</v>
      </c>
      <c r="AM216" s="365">
        <v>0</v>
      </c>
      <c r="AN216" s="365">
        <v>0</v>
      </c>
      <c r="AO216" s="365">
        <v>0</v>
      </c>
      <c r="AP216" s="365">
        <v>0</v>
      </c>
      <c r="AQ216" s="365">
        <v>0</v>
      </c>
      <c r="AR216" s="365">
        <v>0</v>
      </c>
      <c r="AS216" s="365">
        <v>0</v>
      </c>
      <c r="AT216" s="365">
        <v>0</v>
      </c>
      <c r="AU216" s="365">
        <v>0</v>
      </c>
      <c r="AV216" s="365">
        <v>0</v>
      </c>
      <c r="AW216" s="365">
        <v>0</v>
      </c>
      <c r="AX216" s="365">
        <v>0</v>
      </c>
      <c r="AY216" s="365">
        <v>0</v>
      </c>
      <c r="AZ216" s="365">
        <v>0</v>
      </c>
      <c r="BA216" s="365">
        <v>0</v>
      </c>
      <c r="BB216" s="365">
        <v>0</v>
      </c>
      <c r="BC216" s="365">
        <v>0</v>
      </c>
      <c r="BD216" s="365">
        <v>0</v>
      </c>
      <c r="BE216" s="365">
        <v>0</v>
      </c>
      <c r="BF216" s="365">
        <v>0</v>
      </c>
      <c r="BG216" s="365">
        <v>0</v>
      </c>
      <c r="BI216" s="344" t="s">
        <v>1243</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5">
        <v>0</v>
      </c>
      <c r="I217" s="365">
        <v>0</v>
      </c>
      <c r="J217" s="365">
        <v>0</v>
      </c>
      <c r="K217" s="365">
        <v>0</v>
      </c>
      <c r="L217" s="365">
        <v>0</v>
      </c>
      <c r="M217" s="365">
        <v>0</v>
      </c>
      <c r="N217" s="365">
        <v>0</v>
      </c>
      <c r="O217" s="365">
        <v>0</v>
      </c>
      <c r="P217" s="365">
        <v>0</v>
      </c>
      <c r="Q217" s="365">
        <v>0</v>
      </c>
      <c r="R217" s="365">
        <v>0</v>
      </c>
      <c r="S217" s="365">
        <v>0</v>
      </c>
      <c r="T217" s="365">
        <v>0</v>
      </c>
      <c r="U217" s="365">
        <v>0</v>
      </c>
      <c r="V217" s="365">
        <v>0</v>
      </c>
      <c r="W217" s="365">
        <v>0</v>
      </c>
      <c r="X217" s="365">
        <v>0</v>
      </c>
      <c r="Y217" s="365">
        <v>0</v>
      </c>
      <c r="Z217" s="365">
        <v>0</v>
      </c>
      <c r="AA217" s="365">
        <v>0</v>
      </c>
      <c r="AB217" s="365">
        <v>0</v>
      </c>
      <c r="AC217" s="365">
        <v>0</v>
      </c>
      <c r="AD217" s="365">
        <v>0</v>
      </c>
      <c r="AE217" s="365">
        <v>0</v>
      </c>
      <c r="AF217" s="365">
        <v>0</v>
      </c>
      <c r="AG217" s="365">
        <v>0</v>
      </c>
      <c r="AH217" s="365">
        <v>0</v>
      </c>
      <c r="AI217" s="365">
        <v>0</v>
      </c>
      <c r="AJ217" s="365">
        <v>0</v>
      </c>
      <c r="AK217" s="365">
        <v>0</v>
      </c>
      <c r="AL217" s="365">
        <v>0</v>
      </c>
      <c r="AM217" s="365">
        <v>0</v>
      </c>
      <c r="AN217" s="365">
        <v>0</v>
      </c>
      <c r="AO217" s="365">
        <v>0</v>
      </c>
      <c r="AP217" s="365">
        <v>0</v>
      </c>
      <c r="AQ217" s="365">
        <v>0</v>
      </c>
      <c r="AR217" s="365">
        <v>0</v>
      </c>
      <c r="AS217" s="365">
        <v>0</v>
      </c>
      <c r="AT217" s="365">
        <v>0</v>
      </c>
      <c r="AU217" s="365">
        <v>0</v>
      </c>
      <c r="AV217" s="365">
        <v>0</v>
      </c>
      <c r="AW217" s="365">
        <v>0</v>
      </c>
      <c r="AX217" s="365">
        <v>0</v>
      </c>
      <c r="AY217" s="365">
        <v>0</v>
      </c>
      <c r="AZ217" s="365">
        <v>0</v>
      </c>
      <c r="BA217" s="365">
        <v>0</v>
      </c>
      <c r="BB217" s="365">
        <v>0</v>
      </c>
      <c r="BC217" s="365">
        <v>0</v>
      </c>
      <c r="BD217" s="365">
        <v>0</v>
      </c>
      <c r="BE217" s="365">
        <v>0</v>
      </c>
      <c r="BF217" s="365">
        <v>0</v>
      </c>
      <c r="BG217" s="365">
        <v>0</v>
      </c>
      <c r="BI217" s="344" t="s">
        <v>1243</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5">
        <v>0</v>
      </c>
      <c r="I218" s="365">
        <v>0</v>
      </c>
      <c r="J218" s="365">
        <v>0</v>
      </c>
      <c r="K218" s="365">
        <v>0</v>
      </c>
      <c r="L218" s="365">
        <v>0</v>
      </c>
      <c r="M218" s="365">
        <v>0</v>
      </c>
      <c r="N218" s="365">
        <v>0</v>
      </c>
      <c r="O218" s="365">
        <v>0</v>
      </c>
      <c r="P218" s="365">
        <v>0</v>
      </c>
      <c r="Q218" s="365">
        <v>0</v>
      </c>
      <c r="R218" s="365">
        <v>0</v>
      </c>
      <c r="S218" s="365">
        <v>0</v>
      </c>
      <c r="T218" s="365">
        <v>0</v>
      </c>
      <c r="U218" s="365">
        <v>0</v>
      </c>
      <c r="V218" s="365">
        <v>0</v>
      </c>
      <c r="W218" s="365">
        <v>0</v>
      </c>
      <c r="X218" s="365">
        <v>0</v>
      </c>
      <c r="Y218" s="365">
        <v>0</v>
      </c>
      <c r="Z218" s="365">
        <v>0</v>
      </c>
      <c r="AA218" s="365">
        <v>0</v>
      </c>
      <c r="AB218" s="365">
        <v>0</v>
      </c>
      <c r="AC218" s="365">
        <v>0</v>
      </c>
      <c r="AD218" s="365">
        <v>0</v>
      </c>
      <c r="AE218" s="365">
        <v>0</v>
      </c>
      <c r="AF218" s="365">
        <v>0</v>
      </c>
      <c r="AG218" s="365">
        <v>0</v>
      </c>
      <c r="AH218" s="365">
        <v>0</v>
      </c>
      <c r="AI218" s="365">
        <v>0</v>
      </c>
      <c r="AJ218" s="365">
        <v>0</v>
      </c>
      <c r="AK218" s="365">
        <v>0</v>
      </c>
      <c r="AL218" s="365">
        <v>0</v>
      </c>
      <c r="AM218" s="365">
        <v>0</v>
      </c>
      <c r="AN218" s="365">
        <v>0</v>
      </c>
      <c r="AO218" s="365">
        <v>0</v>
      </c>
      <c r="AP218" s="365">
        <v>0</v>
      </c>
      <c r="AQ218" s="365">
        <v>0</v>
      </c>
      <c r="AR218" s="365">
        <v>0</v>
      </c>
      <c r="AS218" s="365">
        <v>0</v>
      </c>
      <c r="AT218" s="365">
        <v>0</v>
      </c>
      <c r="AU218" s="365">
        <v>0</v>
      </c>
      <c r="AV218" s="365">
        <v>0</v>
      </c>
      <c r="AW218" s="365">
        <v>0</v>
      </c>
      <c r="AX218" s="365">
        <v>0</v>
      </c>
      <c r="AY218" s="365">
        <v>0</v>
      </c>
      <c r="AZ218" s="365">
        <v>0</v>
      </c>
      <c r="BA218" s="365">
        <v>0</v>
      </c>
      <c r="BB218" s="365">
        <v>0</v>
      </c>
      <c r="BC218" s="365">
        <v>0</v>
      </c>
      <c r="BD218" s="365">
        <v>0</v>
      </c>
      <c r="BE218" s="365">
        <v>0</v>
      </c>
      <c r="BF218" s="365">
        <v>0</v>
      </c>
      <c r="BG218" s="365">
        <v>0</v>
      </c>
      <c r="BI218" s="344" t="s">
        <v>1243</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5">
        <v>0</v>
      </c>
      <c r="I219" s="365">
        <v>0</v>
      </c>
      <c r="J219" s="365">
        <v>0</v>
      </c>
      <c r="K219" s="365">
        <v>0</v>
      </c>
      <c r="L219" s="365">
        <v>0</v>
      </c>
      <c r="M219" s="365">
        <v>0</v>
      </c>
      <c r="N219" s="365">
        <v>0</v>
      </c>
      <c r="O219" s="365">
        <v>0</v>
      </c>
      <c r="P219" s="365">
        <v>0</v>
      </c>
      <c r="Q219" s="365">
        <v>0</v>
      </c>
      <c r="R219" s="365">
        <v>0</v>
      </c>
      <c r="S219" s="365">
        <v>0</v>
      </c>
      <c r="T219" s="365">
        <v>0</v>
      </c>
      <c r="U219" s="365">
        <v>0</v>
      </c>
      <c r="V219" s="365">
        <v>0</v>
      </c>
      <c r="W219" s="365">
        <v>0</v>
      </c>
      <c r="X219" s="365">
        <v>0</v>
      </c>
      <c r="Y219" s="365">
        <v>0</v>
      </c>
      <c r="Z219" s="365">
        <v>0</v>
      </c>
      <c r="AA219" s="365">
        <v>0</v>
      </c>
      <c r="AB219" s="365">
        <v>0</v>
      </c>
      <c r="AC219" s="365">
        <v>0</v>
      </c>
      <c r="AD219" s="365">
        <v>0</v>
      </c>
      <c r="AE219" s="365">
        <v>0</v>
      </c>
      <c r="AF219" s="365">
        <v>0</v>
      </c>
      <c r="AG219" s="365">
        <v>0</v>
      </c>
      <c r="AH219" s="365">
        <v>0</v>
      </c>
      <c r="AI219" s="365">
        <v>0</v>
      </c>
      <c r="AJ219" s="365">
        <v>0</v>
      </c>
      <c r="AK219" s="365">
        <v>0</v>
      </c>
      <c r="AL219" s="365">
        <v>0</v>
      </c>
      <c r="AM219" s="365">
        <v>0</v>
      </c>
      <c r="AN219" s="365">
        <v>0</v>
      </c>
      <c r="AO219" s="365">
        <v>0</v>
      </c>
      <c r="AP219" s="365">
        <v>0</v>
      </c>
      <c r="AQ219" s="365">
        <v>0</v>
      </c>
      <c r="AR219" s="365">
        <v>0</v>
      </c>
      <c r="AS219" s="365">
        <v>0</v>
      </c>
      <c r="AT219" s="365">
        <v>0</v>
      </c>
      <c r="AU219" s="365">
        <v>0</v>
      </c>
      <c r="AV219" s="365">
        <v>0</v>
      </c>
      <c r="AW219" s="365">
        <v>0</v>
      </c>
      <c r="AX219" s="365">
        <v>0</v>
      </c>
      <c r="AY219" s="365">
        <v>0</v>
      </c>
      <c r="AZ219" s="365">
        <v>0</v>
      </c>
      <c r="BA219" s="365">
        <v>0</v>
      </c>
      <c r="BB219" s="365">
        <v>0</v>
      </c>
      <c r="BC219" s="365">
        <v>0</v>
      </c>
      <c r="BD219" s="365">
        <v>0</v>
      </c>
      <c r="BE219" s="365">
        <v>0</v>
      </c>
      <c r="BF219" s="365">
        <v>0</v>
      </c>
      <c r="BG219" s="365">
        <v>0</v>
      </c>
      <c r="BI219" s="344" t="s">
        <v>1243</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5">
        <v>0</v>
      </c>
      <c r="I220" s="365">
        <v>0</v>
      </c>
      <c r="J220" s="365">
        <v>0</v>
      </c>
      <c r="K220" s="365">
        <v>0</v>
      </c>
      <c r="L220" s="365">
        <v>0</v>
      </c>
      <c r="M220" s="365">
        <v>0</v>
      </c>
      <c r="N220" s="365">
        <v>0</v>
      </c>
      <c r="O220" s="365">
        <v>0</v>
      </c>
      <c r="P220" s="365">
        <v>0</v>
      </c>
      <c r="Q220" s="365">
        <v>0</v>
      </c>
      <c r="R220" s="365">
        <v>0</v>
      </c>
      <c r="S220" s="365">
        <v>0</v>
      </c>
      <c r="T220" s="365">
        <v>0</v>
      </c>
      <c r="U220" s="365">
        <v>0</v>
      </c>
      <c r="V220" s="365">
        <v>0</v>
      </c>
      <c r="W220" s="365">
        <v>0</v>
      </c>
      <c r="X220" s="365">
        <v>0</v>
      </c>
      <c r="Y220" s="365">
        <v>0</v>
      </c>
      <c r="Z220" s="365">
        <v>0</v>
      </c>
      <c r="AA220" s="365">
        <v>0</v>
      </c>
      <c r="AB220" s="365">
        <v>0</v>
      </c>
      <c r="AC220" s="365">
        <v>0</v>
      </c>
      <c r="AD220" s="365">
        <v>0</v>
      </c>
      <c r="AE220" s="365">
        <v>0</v>
      </c>
      <c r="AF220" s="365">
        <v>0</v>
      </c>
      <c r="AG220" s="365">
        <v>0</v>
      </c>
      <c r="AH220" s="365">
        <v>0</v>
      </c>
      <c r="AI220" s="365">
        <v>0</v>
      </c>
      <c r="AJ220" s="365">
        <v>0</v>
      </c>
      <c r="AK220" s="365">
        <v>0</v>
      </c>
      <c r="AL220" s="365">
        <v>0</v>
      </c>
      <c r="AM220" s="365">
        <v>0</v>
      </c>
      <c r="AN220" s="365">
        <v>0</v>
      </c>
      <c r="AO220" s="365">
        <v>0</v>
      </c>
      <c r="AP220" s="365">
        <v>0</v>
      </c>
      <c r="AQ220" s="365">
        <v>0</v>
      </c>
      <c r="AR220" s="365">
        <v>0</v>
      </c>
      <c r="AS220" s="365">
        <v>0</v>
      </c>
      <c r="AT220" s="365">
        <v>0</v>
      </c>
      <c r="AU220" s="365">
        <v>0</v>
      </c>
      <c r="AV220" s="365">
        <v>0</v>
      </c>
      <c r="AW220" s="365">
        <v>0</v>
      </c>
      <c r="AX220" s="365">
        <v>0</v>
      </c>
      <c r="AY220" s="365">
        <v>0</v>
      </c>
      <c r="AZ220" s="365">
        <v>0</v>
      </c>
      <c r="BA220" s="365">
        <v>0</v>
      </c>
      <c r="BB220" s="365">
        <v>0</v>
      </c>
      <c r="BC220" s="365">
        <v>0</v>
      </c>
      <c r="BD220" s="365">
        <v>0</v>
      </c>
      <c r="BE220" s="365">
        <v>0</v>
      </c>
      <c r="BF220" s="365">
        <v>0</v>
      </c>
      <c r="BG220" s="365">
        <v>0</v>
      </c>
      <c r="BI220" s="344" t="s">
        <v>1243</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5">
        <v>0</v>
      </c>
      <c r="I221" s="365">
        <v>0</v>
      </c>
      <c r="J221" s="365">
        <v>0</v>
      </c>
      <c r="K221" s="365">
        <v>0</v>
      </c>
      <c r="L221" s="365">
        <v>0</v>
      </c>
      <c r="M221" s="365">
        <v>0</v>
      </c>
      <c r="N221" s="365">
        <v>0</v>
      </c>
      <c r="O221" s="365">
        <v>0</v>
      </c>
      <c r="P221" s="365">
        <v>0</v>
      </c>
      <c r="Q221" s="365">
        <v>0</v>
      </c>
      <c r="R221" s="365">
        <v>0</v>
      </c>
      <c r="S221" s="365">
        <v>0</v>
      </c>
      <c r="T221" s="365">
        <v>0</v>
      </c>
      <c r="U221" s="365">
        <v>0</v>
      </c>
      <c r="V221" s="365">
        <v>0</v>
      </c>
      <c r="W221" s="365">
        <v>0</v>
      </c>
      <c r="X221" s="365">
        <v>0</v>
      </c>
      <c r="Y221" s="365">
        <v>0</v>
      </c>
      <c r="Z221" s="365">
        <v>0</v>
      </c>
      <c r="AA221" s="365">
        <v>0</v>
      </c>
      <c r="AB221" s="365">
        <v>0</v>
      </c>
      <c r="AC221" s="365">
        <v>0</v>
      </c>
      <c r="AD221" s="365">
        <v>0</v>
      </c>
      <c r="AE221" s="365">
        <v>0</v>
      </c>
      <c r="AF221" s="365">
        <v>0</v>
      </c>
      <c r="AG221" s="365">
        <v>0</v>
      </c>
      <c r="AH221" s="365">
        <v>0</v>
      </c>
      <c r="AI221" s="365">
        <v>0</v>
      </c>
      <c r="AJ221" s="365">
        <v>0</v>
      </c>
      <c r="AK221" s="365">
        <v>0</v>
      </c>
      <c r="AL221" s="365">
        <v>0</v>
      </c>
      <c r="AM221" s="365">
        <v>0</v>
      </c>
      <c r="AN221" s="365">
        <v>0</v>
      </c>
      <c r="AO221" s="365">
        <v>0</v>
      </c>
      <c r="AP221" s="365">
        <v>0</v>
      </c>
      <c r="AQ221" s="365">
        <v>0</v>
      </c>
      <c r="AR221" s="365">
        <v>0</v>
      </c>
      <c r="AS221" s="365">
        <v>0</v>
      </c>
      <c r="AT221" s="365">
        <v>0</v>
      </c>
      <c r="AU221" s="365">
        <v>0</v>
      </c>
      <c r="AV221" s="365">
        <v>0</v>
      </c>
      <c r="AW221" s="365">
        <v>0</v>
      </c>
      <c r="AX221" s="365">
        <v>0</v>
      </c>
      <c r="AY221" s="365">
        <v>0</v>
      </c>
      <c r="AZ221" s="365">
        <v>0</v>
      </c>
      <c r="BA221" s="365">
        <v>0</v>
      </c>
      <c r="BB221" s="365">
        <v>0</v>
      </c>
      <c r="BC221" s="365">
        <v>0</v>
      </c>
      <c r="BD221" s="365">
        <v>0</v>
      </c>
      <c r="BE221" s="365">
        <v>0</v>
      </c>
      <c r="BF221" s="365">
        <v>0</v>
      </c>
      <c r="BG221" s="365">
        <v>0</v>
      </c>
      <c r="BI221" s="344" t="s">
        <v>1243</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5">
        <v>0</v>
      </c>
      <c r="I222" s="365">
        <v>0</v>
      </c>
      <c r="J222" s="365">
        <v>0</v>
      </c>
      <c r="K222" s="365">
        <v>0</v>
      </c>
      <c r="L222" s="365">
        <v>0</v>
      </c>
      <c r="M222" s="365">
        <v>0</v>
      </c>
      <c r="N222" s="365">
        <v>0</v>
      </c>
      <c r="O222" s="365">
        <v>0</v>
      </c>
      <c r="P222" s="365">
        <v>0</v>
      </c>
      <c r="Q222" s="365">
        <v>0</v>
      </c>
      <c r="R222" s="365">
        <v>0</v>
      </c>
      <c r="S222" s="365">
        <v>0</v>
      </c>
      <c r="T222" s="365">
        <v>0</v>
      </c>
      <c r="U222" s="365">
        <v>0</v>
      </c>
      <c r="V222" s="365">
        <v>0</v>
      </c>
      <c r="W222" s="365">
        <v>0</v>
      </c>
      <c r="X222" s="365">
        <v>0</v>
      </c>
      <c r="Y222" s="365">
        <v>0</v>
      </c>
      <c r="Z222" s="365">
        <v>0</v>
      </c>
      <c r="AA222" s="365">
        <v>0</v>
      </c>
      <c r="AB222" s="365">
        <v>0</v>
      </c>
      <c r="AC222" s="365">
        <v>0</v>
      </c>
      <c r="AD222" s="365">
        <v>0</v>
      </c>
      <c r="AE222" s="365">
        <v>0</v>
      </c>
      <c r="AF222" s="365">
        <v>0</v>
      </c>
      <c r="AG222" s="365">
        <v>0</v>
      </c>
      <c r="AH222" s="365">
        <v>0</v>
      </c>
      <c r="AI222" s="365">
        <v>0</v>
      </c>
      <c r="AJ222" s="365">
        <v>0</v>
      </c>
      <c r="AK222" s="365">
        <v>0</v>
      </c>
      <c r="AL222" s="365">
        <v>0</v>
      </c>
      <c r="AM222" s="365">
        <v>0</v>
      </c>
      <c r="AN222" s="365">
        <v>0</v>
      </c>
      <c r="AO222" s="365">
        <v>0</v>
      </c>
      <c r="AP222" s="365">
        <v>0</v>
      </c>
      <c r="AQ222" s="365">
        <v>0</v>
      </c>
      <c r="AR222" s="365">
        <v>0</v>
      </c>
      <c r="AS222" s="365">
        <v>0</v>
      </c>
      <c r="AT222" s="365">
        <v>0</v>
      </c>
      <c r="AU222" s="365">
        <v>0</v>
      </c>
      <c r="AV222" s="365">
        <v>0</v>
      </c>
      <c r="AW222" s="365">
        <v>0</v>
      </c>
      <c r="AX222" s="365">
        <v>0</v>
      </c>
      <c r="AY222" s="365">
        <v>0</v>
      </c>
      <c r="AZ222" s="365">
        <v>0</v>
      </c>
      <c r="BA222" s="365">
        <v>0</v>
      </c>
      <c r="BB222" s="365">
        <v>0</v>
      </c>
      <c r="BC222" s="365">
        <v>0</v>
      </c>
      <c r="BD222" s="365">
        <v>0</v>
      </c>
      <c r="BE222" s="365">
        <v>0</v>
      </c>
      <c r="BF222" s="365">
        <v>0</v>
      </c>
      <c r="BG222" s="365">
        <v>0</v>
      </c>
      <c r="BI222" s="344" t="s">
        <v>1243</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5">
        <v>0</v>
      </c>
      <c r="I223" s="365">
        <v>0</v>
      </c>
      <c r="J223" s="365">
        <v>0</v>
      </c>
      <c r="K223" s="365">
        <v>0</v>
      </c>
      <c r="L223" s="365">
        <v>0</v>
      </c>
      <c r="M223" s="365">
        <v>0</v>
      </c>
      <c r="N223" s="365">
        <v>0</v>
      </c>
      <c r="O223" s="365">
        <v>0</v>
      </c>
      <c r="P223" s="365">
        <v>0</v>
      </c>
      <c r="Q223" s="365">
        <v>0</v>
      </c>
      <c r="R223" s="365">
        <v>0</v>
      </c>
      <c r="S223" s="365">
        <v>0</v>
      </c>
      <c r="T223" s="365">
        <v>0</v>
      </c>
      <c r="U223" s="365">
        <v>0</v>
      </c>
      <c r="V223" s="365">
        <v>0</v>
      </c>
      <c r="W223" s="365">
        <v>0</v>
      </c>
      <c r="X223" s="365">
        <v>0</v>
      </c>
      <c r="Y223" s="365">
        <v>0</v>
      </c>
      <c r="Z223" s="365">
        <v>0</v>
      </c>
      <c r="AA223" s="365">
        <v>0</v>
      </c>
      <c r="AB223" s="365">
        <v>0</v>
      </c>
      <c r="AC223" s="365">
        <v>0</v>
      </c>
      <c r="AD223" s="365">
        <v>0</v>
      </c>
      <c r="AE223" s="365">
        <v>0</v>
      </c>
      <c r="AF223" s="365">
        <v>0</v>
      </c>
      <c r="AG223" s="365">
        <v>0</v>
      </c>
      <c r="AH223" s="365">
        <v>0</v>
      </c>
      <c r="AI223" s="365">
        <v>0</v>
      </c>
      <c r="AJ223" s="365">
        <v>0</v>
      </c>
      <c r="AK223" s="365">
        <v>0</v>
      </c>
      <c r="AL223" s="365">
        <v>0</v>
      </c>
      <c r="AM223" s="365">
        <v>0</v>
      </c>
      <c r="AN223" s="365">
        <v>0</v>
      </c>
      <c r="AO223" s="365">
        <v>0</v>
      </c>
      <c r="AP223" s="365">
        <v>0</v>
      </c>
      <c r="AQ223" s="365">
        <v>0</v>
      </c>
      <c r="AR223" s="365">
        <v>0</v>
      </c>
      <c r="AS223" s="365">
        <v>0</v>
      </c>
      <c r="AT223" s="365">
        <v>0</v>
      </c>
      <c r="AU223" s="365">
        <v>0</v>
      </c>
      <c r="AV223" s="365">
        <v>0</v>
      </c>
      <c r="AW223" s="365">
        <v>0</v>
      </c>
      <c r="AX223" s="365">
        <v>0</v>
      </c>
      <c r="AY223" s="365">
        <v>0</v>
      </c>
      <c r="AZ223" s="365">
        <v>0</v>
      </c>
      <c r="BA223" s="365">
        <v>0</v>
      </c>
      <c r="BB223" s="365">
        <v>0</v>
      </c>
      <c r="BC223" s="365">
        <v>0</v>
      </c>
      <c r="BD223" s="365">
        <v>0</v>
      </c>
      <c r="BE223" s="365">
        <v>0</v>
      </c>
      <c r="BF223" s="365">
        <v>0</v>
      </c>
      <c r="BG223" s="365">
        <v>0</v>
      </c>
      <c r="BI223" s="344" t="s">
        <v>1243</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otgTHy/Uyznxc1+VfKySHvvJNJVly2NTDDaQVub+fooUzNaJYnR2dlsKj0QxMrsxEch5YFxENTQ9/3pUiQjVyQ==" saltValue="QncU+HhLHKOM32lybr6cfw==" spinCount="100000" sheet="1" objects="1" scenarios="1"/>
  <mergeCells count="5">
    <mergeCell ref="B21:B23"/>
    <mergeCell ref="C21:D22"/>
    <mergeCell ref="E21:F22"/>
    <mergeCell ref="C10:E10"/>
    <mergeCell ref="C11:E11"/>
  </mergeCells>
  <conditionalFormatting sqref="B24:F123 H24:BG123">
    <cfRule type="expression" dxfId="23" priority="16">
      <formula>IF($B24="",FALSE,TRUE)</formula>
    </cfRule>
  </conditionalFormatting>
  <conditionalFormatting sqref="B24:F123">
    <cfRule type="expression" dxfId="22" priority="2">
      <formula>IF(AND($BI24="",$B24&lt;&gt;""),TRUE,FALSE)</formula>
    </cfRule>
    <cfRule type="expression" dxfId="21" priority="15">
      <formula>IF($B24&lt;&gt;"",TRUE,FALSE)</formula>
    </cfRule>
  </conditionalFormatting>
  <conditionalFormatting sqref="C21:F23">
    <cfRule type="expression" dxfId="20" priority="14">
      <formula>IF($B$21="Core session",TRUE,FALSE)</formula>
    </cfRule>
  </conditionalFormatting>
  <conditionalFormatting sqref="B124:D223 F124:F223">
    <cfRule type="expression" dxfId="19" priority="12">
      <formula>IF($B124&lt;&gt;"",TRUE,FALSE)</formula>
    </cfRule>
    <cfRule type="expression" dxfId="18" priority="13">
      <formula>IF($B124="",FALSE,TRUE)</formula>
    </cfRule>
  </conditionalFormatting>
  <conditionalFormatting sqref="H124:BG223">
    <cfRule type="expression" dxfId="17" priority="11">
      <formula>IF($B124="", FALSE, TRUE)</formula>
    </cfRule>
  </conditionalFormatting>
  <conditionalFormatting sqref="E124:E223">
    <cfRule type="expression" dxfId="16" priority="9">
      <formula>IF($B124="",FALSE,TRUE)</formula>
    </cfRule>
  </conditionalFormatting>
  <conditionalFormatting sqref="E124:E223">
    <cfRule type="expression" dxfId="15" priority="8">
      <formula>IF($B124&lt;&gt;"",TRUE,FALSE)</formula>
    </cfRule>
  </conditionalFormatting>
  <conditionalFormatting sqref="BI23">
    <cfRule type="expression" dxfId="14" priority="7">
      <formula>IF($B$21="Core session",TRUE,FALSE)</formula>
    </cfRule>
  </conditionalFormatting>
  <conditionalFormatting sqref="BI24:BI124">
    <cfRule type="expression" dxfId="13" priority="5">
      <formula>IF($B24="",FALSE,TRUE)</formula>
    </cfRule>
  </conditionalFormatting>
  <conditionalFormatting sqref="BI125:BI223">
    <cfRule type="expression" dxfId="12" priority="3">
      <formula>IF($B125="",FALSE,TRUE)</formula>
    </cfRule>
  </conditionalFormatting>
  <conditionalFormatting sqref="B124:F124">
    <cfRule type="expression" dxfId="11" priority="1">
      <formula>IF(AND($BI124="",$B124&lt;&gt;""),TRUE,FALSE)</formula>
    </cfRule>
  </conditionalFormatting>
  <dataValidations count="2">
    <dataValidation type="list" allowBlank="1" showInputMessage="1" showErrorMessage="1" sqref="B21:B23"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1249</v>
      </c>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4.3679397525551371</v>
      </c>
      <c r="BL4" s="312">
        <f t="shared" ca="1" si="0"/>
        <v>4.3679397525551371</v>
      </c>
      <c r="BM4" s="312">
        <f t="shared" ca="1" si="0"/>
        <v>4.3679397525551371</v>
      </c>
      <c r="BN4" s="312">
        <f t="shared" ca="1" si="0"/>
        <v>4.3679397525551371</v>
      </c>
      <c r="BO4" s="312">
        <f t="shared" ca="1" si="0"/>
        <v>4.3679397525551371</v>
      </c>
      <c r="BP4" s="312">
        <f t="shared" ca="1" si="0"/>
        <v>4.3679397525551371</v>
      </c>
      <c r="BQ4" s="312">
        <f t="shared" ca="1" si="0"/>
        <v>5.9884249201052793</v>
      </c>
      <c r="BR4" s="312">
        <f t="shared" ca="1" si="0"/>
        <v>5.9884249201052793</v>
      </c>
      <c r="BS4" s="312">
        <f t="shared" ca="1" si="0"/>
        <v>5.9884249201052793</v>
      </c>
      <c r="BT4" s="312">
        <f t="shared" ca="1" si="0"/>
        <v>5.9884249201052793</v>
      </c>
      <c r="BU4" s="312">
        <f t="shared" ca="1" si="0"/>
        <v>7.8404079687340129</v>
      </c>
      <c r="BV4" s="312">
        <f t="shared" ca="1" si="0"/>
        <v>10.039637838980635</v>
      </c>
      <c r="BW4" s="312">
        <f t="shared" ca="1" si="0"/>
        <v>10.039637838980635</v>
      </c>
      <c r="BX4" s="312">
        <f t="shared" ca="1" si="0"/>
        <v>10.039637838980635</v>
      </c>
      <c r="BY4" s="312">
        <f t="shared" ca="1" si="0"/>
        <v>10.039637838980635</v>
      </c>
      <c r="BZ4" s="312">
        <f t="shared" ca="1" si="0"/>
        <v>14.090850757855993</v>
      </c>
      <c r="CA4" s="312">
        <f t="shared" ca="1" si="0"/>
        <v>14.090850757855993</v>
      </c>
      <c r="CB4" s="312">
        <f t="shared" ca="1" si="0"/>
        <v>14.090850757855993</v>
      </c>
      <c r="CC4" s="312">
        <f t="shared" ca="1" si="0"/>
        <v>14.090850757855993</v>
      </c>
      <c r="CD4" s="312">
        <f t="shared" ca="1" si="0"/>
        <v>14.090850757855993</v>
      </c>
      <c r="CE4" s="312">
        <f t="shared" ca="1" si="0"/>
        <v>14.090850757855993</v>
      </c>
      <c r="CF4" s="312">
        <f t="shared" ca="1" si="0"/>
        <v>14.090850757855993</v>
      </c>
      <c r="CG4" s="312">
        <f t="shared" ca="1" si="0"/>
        <v>14.090850757855993</v>
      </c>
      <c r="CH4" s="312">
        <f t="shared" ca="1" si="0"/>
        <v>14.090850757855993</v>
      </c>
      <c r="CI4" s="312">
        <f t="shared" ca="1" si="0"/>
        <v>14.090850757855993</v>
      </c>
      <c r="CJ4" s="312">
        <f t="shared" ca="1" si="0"/>
        <v>14.090850757855993</v>
      </c>
      <c r="CK4" s="312">
        <f t="shared" ca="1" si="0"/>
        <v>14.090850757855993</v>
      </c>
      <c r="CL4" s="312">
        <f t="shared" ca="1" si="0"/>
        <v>34.090850757855989</v>
      </c>
      <c r="CM4" s="312">
        <f t="shared" ca="1" si="0"/>
        <v>34.090850757855989</v>
      </c>
      <c r="CN4" s="312">
        <f t="shared" ca="1" si="0"/>
        <v>34.090850757855989</v>
      </c>
      <c r="CO4" s="312">
        <f t="shared" ca="1" si="0"/>
        <v>34.090850757855989</v>
      </c>
      <c r="CP4" s="312">
        <f t="shared" ca="1" si="0"/>
        <v>29.722911005300855</v>
      </c>
      <c r="CQ4" s="312">
        <f t="shared" ref="CQ4:DJ4" ca="1" si="1">SUM(CQ5:CQ104)</f>
        <v>29.722911005300855</v>
      </c>
      <c r="CR4" s="312">
        <f t="shared" ca="1" si="1"/>
        <v>29.722911005300855</v>
      </c>
      <c r="CS4" s="312">
        <f t="shared" ca="1" si="1"/>
        <v>29.722911005300855</v>
      </c>
      <c r="CT4" s="312">
        <f t="shared" ca="1" si="1"/>
        <v>29.722911005300855</v>
      </c>
      <c r="CU4" s="312">
        <f t="shared" ca="1" si="1"/>
        <v>29.722911005300855</v>
      </c>
      <c r="CV4" s="312">
        <f t="shared" ca="1" si="1"/>
        <v>29.722911005300855</v>
      </c>
      <c r="CW4" s="312">
        <f t="shared" ca="1" si="1"/>
        <v>29.722911005300855</v>
      </c>
      <c r="CX4" s="312">
        <f t="shared" ca="1" si="1"/>
        <v>29.722911005300855</v>
      </c>
      <c r="CY4" s="312">
        <f t="shared" ca="1" si="1"/>
        <v>29.722911005300855</v>
      </c>
      <c r="CZ4" s="312">
        <f t="shared" ca="1" si="1"/>
        <v>29.722911005300855</v>
      </c>
      <c r="DA4" s="312">
        <f t="shared" ca="1" si="1"/>
        <v>29.722911005300855</v>
      </c>
      <c r="DB4" s="312">
        <f t="shared" ca="1" si="1"/>
        <v>29.722911005300855</v>
      </c>
      <c r="DC4" s="312">
        <f t="shared" ca="1" si="1"/>
        <v>29.722911005300855</v>
      </c>
      <c r="DD4" s="312">
        <f t="shared" ca="1" si="1"/>
        <v>29.722911005300855</v>
      </c>
      <c r="DE4" s="312">
        <f t="shared" ca="1" si="1"/>
        <v>29.722911005300855</v>
      </c>
      <c r="DF4" s="312">
        <f t="shared" ca="1" si="1"/>
        <v>29.722911005300855</v>
      </c>
      <c r="DG4" s="312">
        <f t="shared" ca="1" si="1"/>
        <v>29.722911005300855</v>
      </c>
      <c r="DH4" s="312">
        <f t="shared" ca="1" si="1"/>
        <v>29.722911005300855</v>
      </c>
      <c r="DI4" s="312">
        <f t="shared" ca="1" si="1"/>
        <v>29.722911005300855</v>
      </c>
      <c r="DJ4" s="312">
        <f t="shared" ca="1" si="1"/>
        <v>29.722911005300855</v>
      </c>
      <c r="DK4" s="136">
        <f ca="1">SUM(BK4:DJ4)</f>
        <v>1027.7950407574219</v>
      </c>
      <c r="DL4" s="5">
        <f>SUM(DL5:DL104)</f>
        <v>780.87579867285854</v>
      </c>
    </row>
    <row r="5" spans="1:120"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52</v>
      </c>
      <c r="BI5" s="5">
        <f>IF(BH5&gt;0,IF(BH5&lt;Capacity!E17,Capacity!F17,Capacity!H17/'Capacity calculation (hide)'!BH5),"")</f>
        <v>4.0512129188753558</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 ca="1">IF($BI5&lt;&gt;"",IF('Capacity summary'!$D$14="Yes",IF(COUNTBLANK('Capacity summary'!$H124:$BG124)&lt;52,IF('Capacity summary'!W124&lt;&gt;"",IF(LOWER('Capacity summary'!W124)="x",$BI5*W5,VALUE('Capacity summary'!W124)),0),W5*$BI5),W5*$BI5),0)</f>
        <v>4.0512129188753558</v>
      </c>
      <c r="CA5" s="312">
        <f ca="1">IF($BI5&lt;&gt;"",IF('Capacity summary'!$D$14="Yes",IF(COUNTBLANK('Capacity summary'!$H124:$BG124)&lt;52,IF('Capacity summary'!X124&lt;&gt;"",IF(LOWER('Capacity summary'!X124)="x",$BI5*X5,VALUE('Capacity summary'!X124)),0),X5*$BI5),X5*$BI5),0)</f>
        <v>4.0512129188753558</v>
      </c>
      <c r="CB5" s="312">
        <f ca="1">IF($BI5&lt;&gt;"",IF('Capacity summary'!$D$14="Yes",IF(COUNTBLANK('Capacity summary'!$H124:$BG124)&lt;52,IF('Capacity summary'!Y124&lt;&gt;"",IF(LOWER('Capacity summary'!Y124)="x",$BI5*Y5,VALUE('Capacity summary'!Y124)),0),Y5*$BI5),Y5*$BI5),0)</f>
        <v>4.0512129188753558</v>
      </c>
      <c r="CC5" s="312">
        <f ca="1">IF($BI5&lt;&gt;"",IF('Capacity summary'!$D$14="Yes",IF(COUNTBLANK('Capacity summary'!$H124:$BG124)&lt;52,IF('Capacity summary'!Z124&lt;&gt;"",IF(LOWER('Capacity summary'!Z124)="x",$BI5*Z5,VALUE('Capacity summary'!Z124)),0),Z5*$BI5),Z5*$BI5),0)</f>
        <v>4.0512129188753558</v>
      </c>
      <c r="CD5" s="312">
        <f ca="1">IF($BI5&lt;&gt;"",IF('Capacity summary'!$D$14="Yes",IF(COUNTBLANK('Capacity summary'!$H124:$BG124)&lt;52,IF('Capacity summary'!AA124&lt;&gt;"",IF(LOWER('Capacity summary'!AA124)="x",$BI5*AA5,VALUE('Capacity summary'!AA124)),0),AA5*$BI5),AA5*$BI5),0)</f>
        <v>4.0512129188753558</v>
      </c>
      <c r="CE5" s="312">
        <f ca="1">IF($BI5&lt;&gt;"",IF('Capacity summary'!$D$14="Yes",IF(COUNTBLANK('Capacity summary'!$H124:$BG124)&lt;52,IF('Capacity summary'!AB124&lt;&gt;"",IF(LOWER('Capacity summary'!AB124)="x",$BI5*AB5,VALUE('Capacity summary'!AB124)),0),AB5*$BI5),AB5*$BI5),0)</f>
        <v>4.0512129188753558</v>
      </c>
      <c r="CF5" s="312">
        <f ca="1">IF($BI5&lt;&gt;"",IF('Capacity summary'!$D$14="Yes",IF(COUNTBLANK('Capacity summary'!$H124:$BG124)&lt;52,IF('Capacity summary'!AC124&lt;&gt;"",IF(LOWER('Capacity summary'!AC124)="x",$BI5*AC5,VALUE('Capacity summary'!AC124)),0),AC5*$BI5),AC5*$BI5),0)</f>
        <v>4.0512129188753558</v>
      </c>
      <c r="CG5" s="312">
        <f ca="1">IF($BI5&lt;&gt;"",IF('Capacity summary'!$D$14="Yes",IF(COUNTBLANK('Capacity summary'!$H124:$BG124)&lt;52,IF('Capacity summary'!AD124&lt;&gt;"",IF(LOWER('Capacity summary'!AD124)="x",$BI5*AD5,VALUE('Capacity summary'!AD124)),0),AD5*$BI5),AD5*$BI5),0)</f>
        <v>4.0512129188753558</v>
      </c>
      <c r="CH5" s="312">
        <f ca="1">IF($BI5&lt;&gt;"",IF('Capacity summary'!$D$14="Yes",IF(COUNTBLANK('Capacity summary'!$H124:$BG124)&lt;52,IF('Capacity summary'!AE124&lt;&gt;"",IF(LOWER('Capacity summary'!AE124)="x",$BI5*AE5,VALUE('Capacity summary'!AE124)),0),AE5*$BI5),AE5*$BI5),0)</f>
        <v>4.0512129188753558</v>
      </c>
      <c r="CI5" s="312">
        <f ca="1">IF($BI5&lt;&gt;"",IF('Capacity summary'!$D$14="Yes",IF(COUNTBLANK('Capacity summary'!$H124:$BG124)&lt;52,IF('Capacity summary'!AF124&lt;&gt;"",IF(LOWER('Capacity summary'!AF124)="x",$BI5*AF5,VALUE('Capacity summary'!AF124)),0),AF5*$BI5),AF5*$BI5),0)</f>
        <v>4.0512129188753558</v>
      </c>
      <c r="CJ5" s="312">
        <f ca="1">IF($BI5&lt;&gt;"",IF('Capacity summary'!$D$14="Yes",IF(COUNTBLANK('Capacity summary'!$H124:$BG124)&lt;52,IF('Capacity summary'!AG124&lt;&gt;"",IF(LOWER('Capacity summary'!AG124)="x",$BI5*AG5,VALUE('Capacity summary'!AG124)),0),AG5*$BI5),AG5*$BI5),0)</f>
        <v>4.0512129188753558</v>
      </c>
      <c r="CK5" s="312">
        <f ca="1">IF($BI5&lt;&gt;"",IF('Capacity summary'!$D$14="Yes",IF(COUNTBLANK('Capacity summary'!$H124:$BG124)&lt;52,IF('Capacity summary'!AH124&lt;&gt;"",IF(LOWER('Capacity summary'!AH124)="x",$BI5*AH5,VALUE('Capacity summary'!AH124)),0),AH5*$BI5),AH5*$BI5),0)</f>
        <v>4.0512129188753558</v>
      </c>
      <c r="CL5" s="312">
        <f ca="1">IF($BI5&lt;&gt;"",IF('Capacity summary'!$D$14="Yes",IF(COUNTBLANK('Capacity summary'!$H124:$BG124)&lt;52,IF('Capacity summary'!AI124&lt;&gt;"",IF(LOWER('Capacity summary'!AI124)="x",$BI5*AI5,VALUE('Capacity summary'!AI124)),0),AI5*$BI5),AI5*$BI5),0)</f>
        <v>4.0512129188753558</v>
      </c>
      <c r="CM5" s="312">
        <f ca="1">IF($BI5&lt;&gt;"",IF('Capacity summary'!$D$14="Yes",IF(COUNTBLANK('Capacity summary'!$H124:$BG124)&lt;52,IF('Capacity summary'!AJ124&lt;&gt;"",IF(LOWER('Capacity summary'!AJ124)="x",$BI5*AJ5,VALUE('Capacity summary'!AJ124)),0),AJ5*$BI5),AJ5*$BI5),0)</f>
        <v>4.0512129188753558</v>
      </c>
      <c r="CN5" s="312">
        <f ca="1">IF($BI5&lt;&gt;"",IF('Capacity summary'!$D$14="Yes",IF(COUNTBLANK('Capacity summary'!$H124:$BG124)&lt;52,IF('Capacity summary'!AK124&lt;&gt;"",IF(LOWER('Capacity summary'!AK124)="x",$BI5*AK5,VALUE('Capacity summary'!AK124)),0),AK5*$BI5),AK5*$BI5),0)</f>
        <v>4.0512129188753558</v>
      </c>
      <c r="CO5" s="312">
        <f ca="1">IF($BI5&lt;&gt;"",IF('Capacity summary'!$D$14="Yes",IF(COUNTBLANK('Capacity summary'!$H124:$BG124)&lt;52,IF('Capacity summary'!AL124&lt;&gt;"",IF(LOWER('Capacity summary'!AL124)="x",$BI5*AL5,VALUE('Capacity summary'!AL124)),0),AL5*$BI5),AL5*$BI5),0)</f>
        <v>4.0512129188753558</v>
      </c>
      <c r="CP5" s="312">
        <f ca="1">IF($BI5&lt;&gt;"",IF('Capacity summary'!$D$14="Yes",IF(COUNTBLANK('Capacity summary'!$H124:$BG124)&lt;52,IF('Capacity summary'!AM124&lt;&gt;"",IF(LOWER('Capacity summary'!AM124)="x",$BI5*AM5,VALUE('Capacity summary'!AM124)),0),AM5*$BI5),AM5*$BI5),0)</f>
        <v>4.0512129188753558</v>
      </c>
      <c r="CQ5" s="312">
        <f ca="1">IF($BI5&lt;&gt;"",IF('Capacity summary'!$D$14="Yes",IF(COUNTBLANK('Capacity summary'!$H124:$BG124)&lt;52,IF('Capacity summary'!AN124&lt;&gt;"",IF(LOWER('Capacity summary'!AN124)="x",$BI5*AN5,VALUE('Capacity summary'!AN124)),0),AN5*$BI5),AN5*$BI5),0)</f>
        <v>4.0512129188753558</v>
      </c>
      <c r="CR5" s="312">
        <f ca="1">IF($BI5&lt;&gt;"",IF('Capacity summary'!$D$14="Yes",IF(COUNTBLANK('Capacity summary'!$H124:$BG124)&lt;52,IF('Capacity summary'!AO124&lt;&gt;"",IF(LOWER('Capacity summary'!AO124)="x",$BI5*AO5,VALUE('Capacity summary'!AO124)),0),AO5*$BI5),AO5*$BI5),0)</f>
        <v>4.0512129188753558</v>
      </c>
      <c r="CS5" s="312">
        <f ca="1">IF($BI5&lt;&gt;"",IF('Capacity summary'!$D$14="Yes",IF(COUNTBLANK('Capacity summary'!$H124:$BG124)&lt;52,IF('Capacity summary'!AP124&lt;&gt;"",IF(LOWER('Capacity summary'!AP124)="x",$BI5*AP5,VALUE('Capacity summary'!AP124)),0),AP5*$BI5),AP5*$BI5),0)</f>
        <v>4.0512129188753558</v>
      </c>
      <c r="CT5" s="312">
        <f ca="1">IF($BI5&lt;&gt;"",IF('Capacity summary'!$D$14="Yes",IF(COUNTBLANK('Capacity summary'!$H124:$BG124)&lt;52,IF('Capacity summary'!AQ124&lt;&gt;"",IF(LOWER('Capacity summary'!AQ124)="x",$BI5*AQ5,VALUE('Capacity summary'!AQ124)),0),AQ5*$BI5),AQ5*$BI5),0)</f>
        <v>4.0512129188753558</v>
      </c>
      <c r="CU5" s="312">
        <f ca="1">IF($BI5&lt;&gt;"",IF('Capacity summary'!$D$14="Yes",IF(COUNTBLANK('Capacity summary'!$H124:$BG124)&lt;52,IF('Capacity summary'!AR124&lt;&gt;"",IF(LOWER('Capacity summary'!AR124)="x",$BI5*AR5,VALUE('Capacity summary'!AR124)),0),AR5*$BI5),AR5*$BI5),0)</f>
        <v>4.0512129188753558</v>
      </c>
      <c r="CV5" s="312">
        <f ca="1">IF($BI5&lt;&gt;"",IF('Capacity summary'!$D$14="Yes",IF(COUNTBLANK('Capacity summary'!$H124:$BG124)&lt;52,IF('Capacity summary'!AS124&lt;&gt;"",IF(LOWER('Capacity summary'!AS124)="x",$BI5*AS5,VALUE('Capacity summary'!AS124)),0),AS5*$BI5),AS5*$BI5),0)</f>
        <v>4.0512129188753558</v>
      </c>
      <c r="CW5" s="312">
        <f ca="1">IF($BI5&lt;&gt;"",IF('Capacity summary'!$D$14="Yes",IF(COUNTBLANK('Capacity summary'!$H124:$BG124)&lt;52,IF('Capacity summary'!AT124&lt;&gt;"",IF(LOWER('Capacity summary'!AT124)="x",$BI5*AT5,VALUE('Capacity summary'!AT124)),0),AT5*$BI5),AT5*$BI5),0)</f>
        <v>4.0512129188753558</v>
      </c>
      <c r="CX5" s="312">
        <f ca="1">IF($BI5&lt;&gt;"",IF('Capacity summary'!$D$14="Yes",IF(COUNTBLANK('Capacity summary'!$H124:$BG124)&lt;52,IF('Capacity summary'!AU124&lt;&gt;"",IF(LOWER('Capacity summary'!AU124)="x",$BI5*AU5,VALUE('Capacity summary'!AU124)),0),AU5*$BI5),AU5*$BI5),0)</f>
        <v>4.0512129188753558</v>
      </c>
      <c r="CY5" s="312">
        <f ca="1">IF($BI5&lt;&gt;"",IF('Capacity summary'!$D$14="Yes",IF(COUNTBLANK('Capacity summary'!$H124:$BG124)&lt;52,IF('Capacity summary'!AV124&lt;&gt;"",IF(LOWER('Capacity summary'!AV124)="x",$BI5*AV5,VALUE('Capacity summary'!AV124)),0),AV5*$BI5),AV5*$BI5),0)</f>
        <v>4.0512129188753558</v>
      </c>
      <c r="CZ5" s="312">
        <f ca="1">IF($BI5&lt;&gt;"",IF('Capacity summary'!$D$14="Yes",IF(COUNTBLANK('Capacity summary'!$H124:$BG124)&lt;52,IF('Capacity summary'!AW124&lt;&gt;"",IF(LOWER('Capacity summary'!AW124)="x",$BI5*AW5,VALUE('Capacity summary'!AW124)),0),AW5*$BI5),AW5*$BI5),0)</f>
        <v>4.0512129188753558</v>
      </c>
      <c r="DA5" s="312">
        <f ca="1">IF($BI5&lt;&gt;"",IF('Capacity summary'!$D$14="Yes",IF(COUNTBLANK('Capacity summary'!$H124:$BG124)&lt;52,IF('Capacity summary'!AX124&lt;&gt;"",IF(LOWER('Capacity summary'!AX124)="x",$BI5*AX5,VALUE('Capacity summary'!AX124)),0),AX5*$BI5),AX5*$BI5),0)</f>
        <v>4.0512129188753558</v>
      </c>
      <c r="DB5" s="312">
        <f ca="1">IF($BI5&lt;&gt;"",IF('Capacity summary'!$D$14="Yes",IF(COUNTBLANK('Capacity summary'!$H124:$BG124)&lt;52,IF('Capacity summary'!AY124&lt;&gt;"",IF(LOWER('Capacity summary'!AY124)="x",$BI5*AY5,VALUE('Capacity summary'!AY124)),0),AY5*$BI5),AY5*$BI5),0)</f>
        <v>4.0512129188753558</v>
      </c>
      <c r="DC5" s="312">
        <f ca="1">IF($BI5&lt;&gt;"",IF('Capacity summary'!$D$14="Yes",IF(COUNTBLANK('Capacity summary'!$H124:$BG124)&lt;52,IF('Capacity summary'!AZ124&lt;&gt;"",IF(LOWER('Capacity summary'!AZ124)="x",$BI5*AZ5,VALUE('Capacity summary'!AZ124)),0),AZ5*$BI5),AZ5*$BI5),0)</f>
        <v>4.0512129188753558</v>
      </c>
      <c r="DD5" s="312">
        <f ca="1">IF($BI5&lt;&gt;"",IF('Capacity summary'!$D$14="Yes",IF(COUNTBLANK('Capacity summary'!$H124:$BG124)&lt;52,IF('Capacity summary'!BA124&lt;&gt;"",IF(LOWER('Capacity summary'!BA124)="x",$BI5*BA5,VALUE('Capacity summary'!BA124)),0),BA5*$BI5),BA5*$BI5),0)</f>
        <v>4.0512129188753558</v>
      </c>
      <c r="DE5" s="312">
        <f ca="1">IF($BI5&lt;&gt;"",IF('Capacity summary'!$D$14="Yes",IF(COUNTBLANK('Capacity summary'!$H124:$BG124)&lt;52,IF('Capacity summary'!BB124&lt;&gt;"",IF(LOWER('Capacity summary'!BB124)="x",$BI5*BB5,VALUE('Capacity summary'!BB124)),0),BB5*$BI5),BB5*$BI5),0)</f>
        <v>4.0512129188753558</v>
      </c>
      <c r="DF5" s="312">
        <f ca="1">IF($BI5&lt;&gt;"",IF('Capacity summary'!$D$14="Yes",IF(COUNTBLANK('Capacity summary'!$H124:$BG124)&lt;52,IF('Capacity summary'!BC124&lt;&gt;"",IF(LOWER('Capacity summary'!BC124)="x",$BI5*BC5,VALUE('Capacity summary'!BC124)),0),BC5*$BI5),BC5*$BI5),0)</f>
        <v>4.0512129188753558</v>
      </c>
      <c r="DG5" s="312">
        <f ca="1">IF($BI5&lt;&gt;"",IF('Capacity summary'!$D$14="Yes",IF(COUNTBLANK('Capacity summary'!$H124:$BG124)&lt;52,IF('Capacity summary'!BD124&lt;&gt;"",IF(LOWER('Capacity summary'!BD124)="x",$BI5*BD5,VALUE('Capacity summary'!BD124)),0),BD5*$BI5),BD5*$BI5),0)</f>
        <v>4.0512129188753558</v>
      </c>
      <c r="DH5" s="312">
        <f ca="1">IF($BI5&lt;&gt;"",IF('Capacity summary'!$D$14="Yes",IF(COUNTBLANK('Capacity summary'!$H124:$BG124)&lt;52,IF('Capacity summary'!BE124&lt;&gt;"",IF(LOWER('Capacity summary'!BE124)="x",$BI5*BE5,VALUE('Capacity summary'!BE124)),0),BE5*$BI5),BE5*$BI5),0)</f>
        <v>4.0512129188753558</v>
      </c>
      <c r="DI5" s="312">
        <f ca="1">IF($BI5&lt;&gt;"",IF('Capacity summary'!$D$14="Yes",IF(COUNTBLANK('Capacity summary'!$H124:$BG124)&lt;52,IF('Capacity summary'!BF124&lt;&gt;"",IF(LOWER('Capacity summary'!BF124)="x",$BI5*BF5,VALUE('Capacity summary'!BF124)),0),BF5*$BI5),BF5*$BI5),0)</f>
        <v>4.0512129188753558</v>
      </c>
      <c r="DJ5" s="312">
        <f ca="1">IF($BI5&lt;&gt;"",IF('Capacity summary'!$D$14="Yes",IF(COUNTBLANK('Capacity summary'!$H124:$BG124)&lt;52,IF('Capacity summary'!BG124&lt;&gt;"",IF(LOWER('Capacity summary'!BG124)="x",$BI5*BG5,VALUE('Capacity summary'!BG124)),0),BG5*$BI5),BG5*$BI5),0)</f>
        <v>4.0512129188753558</v>
      </c>
      <c r="DK5" s="136">
        <f t="shared" ref="DK5:DK68" ca="1" si="2">SUM(BK5:DJ5)</f>
        <v>149.89487799838815</v>
      </c>
      <c r="DL5" s="312">
        <f>Capacity!H17</f>
        <v>210.66307178151848</v>
      </c>
      <c r="DP5" s="5"/>
    </row>
    <row r="6" spans="1:120"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52</v>
      </c>
      <c r="BI6" s="5">
        <f>IF(BH6&gt;0,IF(BH6&lt;Capacity!E18,Capacity!F18,Capacity!H18/'Capacity calculation (hide)'!BH6),"")</f>
        <v>4.0512129188753558</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 ca="1">IF($BI6&lt;&gt;"",IF('Capacity summary'!$D$14="Yes",IF(COUNTBLANK('Capacity summary'!$H125:$BG125)&lt;52,IF('Capacity summary'!S125&lt;&gt;"",IF(LOWER('Capacity summary'!S125)="x",$BI6*S6,VALUE('Capacity summary'!S125)),0),S6*$BI6),S6*$BI6),0)</f>
        <v>4.0512129188753558</v>
      </c>
      <c r="BW6" s="312">
        <f ca="1">IF($BI6&lt;&gt;"",IF('Capacity summary'!$D$14="Yes",IF(COUNTBLANK('Capacity summary'!$H125:$BG125)&lt;52,IF('Capacity summary'!T125&lt;&gt;"",IF(LOWER('Capacity summary'!T125)="x",$BI6*T6,VALUE('Capacity summary'!T125)),0),T6*$BI6),T6*$BI6),0)</f>
        <v>4.0512129188753558</v>
      </c>
      <c r="BX6" s="312">
        <f ca="1">IF($BI6&lt;&gt;"",IF('Capacity summary'!$D$14="Yes",IF(COUNTBLANK('Capacity summary'!$H125:$BG125)&lt;52,IF('Capacity summary'!U125&lt;&gt;"",IF(LOWER('Capacity summary'!U125)="x",$BI6*U6,VALUE('Capacity summary'!U125)),0),U6*$BI6),U6*$BI6),0)</f>
        <v>4.0512129188753558</v>
      </c>
      <c r="BY6" s="312">
        <f ca="1">IF($BI6&lt;&gt;"",IF('Capacity summary'!$D$14="Yes",IF(COUNTBLANK('Capacity summary'!$H125:$BG125)&lt;52,IF('Capacity summary'!V125&lt;&gt;"",IF(LOWER('Capacity summary'!V125)="x",$BI6*V6,VALUE('Capacity summary'!V125)),0),V6*$BI6),V6*$BI6),0)</f>
        <v>4.0512129188753558</v>
      </c>
      <c r="BZ6" s="312">
        <f ca="1">IF($BI6&lt;&gt;"",IF('Capacity summary'!$D$14="Yes",IF(COUNTBLANK('Capacity summary'!$H125:$BG125)&lt;52,IF('Capacity summary'!W125&lt;&gt;"",IF(LOWER('Capacity summary'!W125)="x",$BI6*W6,VALUE('Capacity summary'!W125)),0),W6*$BI6),W6*$BI6),0)</f>
        <v>4.0512129188753558</v>
      </c>
      <c r="CA6" s="312">
        <f ca="1">IF($BI6&lt;&gt;"",IF('Capacity summary'!$D$14="Yes",IF(COUNTBLANK('Capacity summary'!$H125:$BG125)&lt;52,IF('Capacity summary'!X125&lt;&gt;"",IF(LOWER('Capacity summary'!X125)="x",$BI6*X6,VALUE('Capacity summary'!X125)),0),X6*$BI6),X6*$BI6),0)</f>
        <v>4.0512129188753558</v>
      </c>
      <c r="CB6" s="312">
        <f ca="1">IF($BI6&lt;&gt;"",IF('Capacity summary'!$D$14="Yes",IF(COUNTBLANK('Capacity summary'!$H125:$BG125)&lt;52,IF('Capacity summary'!Y125&lt;&gt;"",IF(LOWER('Capacity summary'!Y125)="x",$BI6*Y6,VALUE('Capacity summary'!Y125)),0),Y6*$BI6),Y6*$BI6),0)</f>
        <v>4.0512129188753558</v>
      </c>
      <c r="CC6" s="312">
        <f ca="1">IF($BI6&lt;&gt;"",IF('Capacity summary'!$D$14="Yes",IF(COUNTBLANK('Capacity summary'!$H125:$BG125)&lt;52,IF('Capacity summary'!Z125&lt;&gt;"",IF(LOWER('Capacity summary'!Z125)="x",$BI6*Z6,VALUE('Capacity summary'!Z125)),0),Z6*$BI6),Z6*$BI6),0)</f>
        <v>4.0512129188753558</v>
      </c>
      <c r="CD6" s="312">
        <f ca="1">IF($BI6&lt;&gt;"",IF('Capacity summary'!$D$14="Yes",IF(COUNTBLANK('Capacity summary'!$H125:$BG125)&lt;52,IF('Capacity summary'!AA125&lt;&gt;"",IF(LOWER('Capacity summary'!AA125)="x",$BI6*AA6,VALUE('Capacity summary'!AA125)),0),AA6*$BI6),AA6*$BI6),0)</f>
        <v>4.0512129188753558</v>
      </c>
      <c r="CE6" s="312">
        <f ca="1">IF($BI6&lt;&gt;"",IF('Capacity summary'!$D$14="Yes",IF(COUNTBLANK('Capacity summary'!$H125:$BG125)&lt;52,IF('Capacity summary'!AB125&lt;&gt;"",IF(LOWER('Capacity summary'!AB125)="x",$BI6*AB6,VALUE('Capacity summary'!AB125)),0),AB6*$BI6),AB6*$BI6),0)</f>
        <v>4.0512129188753558</v>
      </c>
      <c r="CF6" s="312">
        <f ca="1">IF($BI6&lt;&gt;"",IF('Capacity summary'!$D$14="Yes",IF(COUNTBLANK('Capacity summary'!$H125:$BG125)&lt;52,IF('Capacity summary'!AC125&lt;&gt;"",IF(LOWER('Capacity summary'!AC125)="x",$BI6*AC6,VALUE('Capacity summary'!AC125)),0),AC6*$BI6),AC6*$BI6),0)</f>
        <v>4.0512129188753558</v>
      </c>
      <c r="CG6" s="312">
        <f ca="1">IF($BI6&lt;&gt;"",IF('Capacity summary'!$D$14="Yes",IF(COUNTBLANK('Capacity summary'!$H125:$BG125)&lt;52,IF('Capacity summary'!AD125&lt;&gt;"",IF(LOWER('Capacity summary'!AD125)="x",$BI6*AD6,VALUE('Capacity summary'!AD125)),0),AD6*$BI6),AD6*$BI6),0)</f>
        <v>4.0512129188753558</v>
      </c>
      <c r="CH6" s="312">
        <f ca="1">IF($BI6&lt;&gt;"",IF('Capacity summary'!$D$14="Yes",IF(COUNTBLANK('Capacity summary'!$H125:$BG125)&lt;52,IF('Capacity summary'!AE125&lt;&gt;"",IF(LOWER('Capacity summary'!AE125)="x",$BI6*AE6,VALUE('Capacity summary'!AE125)),0),AE6*$BI6),AE6*$BI6),0)</f>
        <v>4.0512129188753558</v>
      </c>
      <c r="CI6" s="312">
        <f ca="1">IF($BI6&lt;&gt;"",IF('Capacity summary'!$D$14="Yes",IF(COUNTBLANK('Capacity summary'!$H125:$BG125)&lt;52,IF('Capacity summary'!AF125&lt;&gt;"",IF(LOWER('Capacity summary'!AF125)="x",$BI6*AF6,VALUE('Capacity summary'!AF125)),0),AF6*$BI6),AF6*$BI6),0)</f>
        <v>4.0512129188753558</v>
      </c>
      <c r="CJ6" s="312">
        <f ca="1">IF($BI6&lt;&gt;"",IF('Capacity summary'!$D$14="Yes",IF(COUNTBLANK('Capacity summary'!$H125:$BG125)&lt;52,IF('Capacity summary'!AG125&lt;&gt;"",IF(LOWER('Capacity summary'!AG125)="x",$BI6*AG6,VALUE('Capacity summary'!AG125)),0),AG6*$BI6),AG6*$BI6),0)</f>
        <v>4.0512129188753558</v>
      </c>
      <c r="CK6" s="312">
        <f ca="1">IF($BI6&lt;&gt;"",IF('Capacity summary'!$D$14="Yes",IF(COUNTBLANK('Capacity summary'!$H125:$BG125)&lt;52,IF('Capacity summary'!AH125&lt;&gt;"",IF(LOWER('Capacity summary'!AH125)="x",$BI6*AH6,VALUE('Capacity summary'!AH125)),0),AH6*$BI6),AH6*$BI6),0)</f>
        <v>4.0512129188753558</v>
      </c>
      <c r="CL6" s="312">
        <f ca="1">IF($BI6&lt;&gt;"",IF('Capacity summary'!$D$14="Yes",IF(COUNTBLANK('Capacity summary'!$H125:$BG125)&lt;52,IF('Capacity summary'!AI125&lt;&gt;"",IF(LOWER('Capacity summary'!AI125)="x",$BI6*AI6,VALUE('Capacity summary'!AI125)),0),AI6*$BI6),AI6*$BI6),0)</f>
        <v>4.0512129188753558</v>
      </c>
      <c r="CM6" s="312">
        <f ca="1">IF($BI6&lt;&gt;"",IF('Capacity summary'!$D$14="Yes",IF(COUNTBLANK('Capacity summary'!$H125:$BG125)&lt;52,IF('Capacity summary'!AJ125&lt;&gt;"",IF(LOWER('Capacity summary'!AJ125)="x",$BI6*AJ6,VALUE('Capacity summary'!AJ125)),0),AJ6*$BI6),AJ6*$BI6),0)</f>
        <v>4.0512129188753558</v>
      </c>
      <c r="CN6" s="312">
        <f ca="1">IF($BI6&lt;&gt;"",IF('Capacity summary'!$D$14="Yes",IF(COUNTBLANK('Capacity summary'!$H125:$BG125)&lt;52,IF('Capacity summary'!AK125&lt;&gt;"",IF(LOWER('Capacity summary'!AK125)="x",$BI6*AK6,VALUE('Capacity summary'!AK125)),0),AK6*$BI6),AK6*$BI6),0)</f>
        <v>4.0512129188753558</v>
      </c>
      <c r="CO6" s="312">
        <f ca="1">IF($BI6&lt;&gt;"",IF('Capacity summary'!$D$14="Yes",IF(COUNTBLANK('Capacity summary'!$H125:$BG125)&lt;52,IF('Capacity summary'!AL125&lt;&gt;"",IF(LOWER('Capacity summary'!AL125)="x",$BI6*AL6,VALUE('Capacity summary'!AL125)),0),AL6*$BI6),AL6*$BI6),0)</f>
        <v>4.0512129188753558</v>
      </c>
      <c r="CP6" s="312">
        <f ca="1">IF($BI6&lt;&gt;"",IF('Capacity summary'!$D$14="Yes",IF(COUNTBLANK('Capacity summary'!$H125:$BG125)&lt;52,IF('Capacity summary'!AM125&lt;&gt;"",IF(LOWER('Capacity summary'!AM125)="x",$BI6*AM6,VALUE('Capacity summary'!AM125)),0),AM6*$BI6),AM6*$BI6),0)</f>
        <v>4.0512129188753558</v>
      </c>
      <c r="CQ6" s="312">
        <f ca="1">IF($BI6&lt;&gt;"",IF('Capacity summary'!$D$14="Yes",IF(COUNTBLANK('Capacity summary'!$H125:$BG125)&lt;52,IF('Capacity summary'!AN125&lt;&gt;"",IF(LOWER('Capacity summary'!AN125)="x",$BI6*AN6,VALUE('Capacity summary'!AN125)),0),AN6*$BI6),AN6*$BI6),0)</f>
        <v>4.0512129188753558</v>
      </c>
      <c r="CR6" s="312">
        <f ca="1">IF($BI6&lt;&gt;"",IF('Capacity summary'!$D$14="Yes",IF(COUNTBLANK('Capacity summary'!$H125:$BG125)&lt;52,IF('Capacity summary'!AO125&lt;&gt;"",IF(LOWER('Capacity summary'!AO125)="x",$BI6*AO6,VALUE('Capacity summary'!AO125)),0),AO6*$BI6),AO6*$BI6),0)</f>
        <v>4.0512129188753558</v>
      </c>
      <c r="CS6" s="312">
        <f ca="1">IF($BI6&lt;&gt;"",IF('Capacity summary'!$D$14="Yes",IF(COUNTBLANK('Capacity summary'!$H125:$BG125)&lt;52,IF('Capacity summary'!AP125&lt;&gt;"",IF(LOWER('Capacity summary'!AP125)="x",$BI6*AP6,VALUE('Capacity summary'!AP125)),0),AP6*$BI6),AP6*$BI6),0)</f>
        <v>4.0512129188753558</v>
      </c>
      <c r="CT6" s="312">
        <f ca="1">IF($BI6&lt;&gt;"",IF('Capacity summary'!$D$14="Yes",IF(COUNTBLANK('Capacity summary'!$H125:$BG125)&lt;52,IF('Capacity summary'!AQ125&lt;&gt;"",IF(LOWER('Capacity summary'!AQ125)="x",$BI6*AQ6,VALUE('Capacity summary'!AQ125)),0),AQ6*$BI6),AQ6*$BI6),0)</f>
        <v>4.0512129188753558</v>
      </c>
      <c r="CU6" s="312">
        <f ca="1">IF($BI6&lt;&gt;"",IF('Capacity summary'!$D$14="Yes",IF(COUNTBLANK('Capacity summary'!$H125:$BG125)&lt;52,IF('Capacity summary'!AR125&lt;&gt;"",IF(LOWER('Capacity summary'!AR125)="x",$BI6*AR6,VALUE('Capacity summary'!AR125)),0),AR6*$BI6),AR6*$BI6),0)</f>
        <v>4.0512129188753558</v>
      </c>
      <c r="CV6" s="312">
        <f ca="1">IF($BI6&lt;&gt;"",IF('Capacity summary'!$D$14="Yes",IF(COUNTBLANK('Capacity summary'!$H125:$BG125)&lt;52,IF('Capacity summary'!AS125&lt;&gt;"",IF(LOWER('Capacity summary'!AS125)="x",$BI6*AS6,VALUE('Capacity summary'!AS125)),0),AS6*$BI6),AS6*$BI6),0)</f>
        <v>4.0512129188753558</v>
      </c>
      <c r="CW6" s="312">
        <f ca="1">IF($BI6&lt;&gt;"",IF('Capacity summary'!$D$14="Yes",IF(COUNTBLANK('Capacity summary'!$H125:$BG125)&lt;52,IF('Capacity summary'!AT125&lt;&gt;"",IF(LOWER('Capacity summary'!AT125)="x",$BI6*AT6,VALUE('Capacity summary'!AT125)),0),AT6*$BI6),AT6*$BI6),0)</f>
        <v>4.0512129188753558</v>
      </c>
      <c r="CX6" s="312">
        <f ca="1">IF($BI6&lt;&gt;"",IF('Capacity summary'!$D$14="Yes",IF(COUNTBLANK('Capacity summary'!$H125:$BG125)&lt;52,IF('Capacity summary'!AU125&lt;&gt;"",IF(LOWER('Capacity summary'!AU125)="x",$BI6*AU6,VALUE('Capacity summary'!AU125)),0),AU6*$BI6),AU6*$BI6),0)</f>
        <v>4.0512129188753558</v>
      </c>
      <c r="CY6" s="312">
        <f ca="1">IF($BI6&lt;&gt;"",IF('Capacity summary'!$D$14="Yes",IF(COUNTBLANK('Capacity summary'!$H125:$BG125)&lt;52,IF('Capacity summary'!AV125&lt;&gt;"",IF(LOWER('Capacity summary'!AV125)="x",$BI6*AV6,VALUE('Capacity summary'!AV125)),0),AV6*$BI6),AV6*$BI6),0)</f>
        <v>4.0512129188753558</v>
      </c>
      <c r="CZ6" s="312">
        <f ca="1">IF($BI6&lt;&gt;"",IF('Capacity summary'!$D$14="Yes",IF(COUNTBLANK('Capacity summary'!$H125:$BG125)&lt;52,IF('Capacity summary'!AW125&lt;&gt;"",IF(LOWER('Capacity summary'!AW125)="x",$BI6*AW6,VALUE('Capacity summary'!AW125)),0),AW6*$BI6),AW6*$BI6),0)</f>
        <v>4.0512129188753558</v>
      </c>
      <c r="DA6" s="312">
        <f ca="1">IF($BI6&lt;&gt;"",IF('Capacity summary'!$D$14="Yes",IF(COUNTBLANK('Capacity summary'!$H125:$BG125)&lt;52,IF('Capacity summary'!AX125&lt;&gt;"",IF(LOWER('Capacity summary'!AX125)="x",$BI6*AX6,VALUE('Capacity summary'!AX125)),0),AX6*$BI6),AX6*$BI6),0)</f>
        <v>4.0512129188753558</v>
      </c>
      <c r="DB6" s="312">
        <f ca="1">IF($BI6&lt;&gt;"",IF('Capacity summary'!$D$14="Yes",IF(COUNTBLANK('Capacity summary'!$H125:$BG125)&lt;52,IF('Capacity summary'!AY125&lt;&gt;"",IF(LOWER('Capacity summary'!AY125)="x",$BI6*AY6,VALUE('Capacity summary'!AY125)),0),AY6*$BI6),AY6*$BI6),0)</f>
        <v>4.0512129188753558</v>
      </c>
      <c r="DC6" s="312">
        <f ca="1">IF($BI6&lt;&gt;"",IF('Capacity summary'!$D$14="Yes",IF(COUNTBLANK('Capacity summary'!$H125:$BG125)&lt;52,IF('Capacity summary'!AZ125&lt;&gt;"",IF(LOWER('Capacity summary'!AZ125)="x",$BI6*AZ6,VALUE('Capacity summary'!AZ125)),0),AZ6*$BI6),AZ6*$BI6),0)</f>
        <v>4.0512129188753558</v>
      </c>
      <c r="DD6" s="312">
        <f ca="1">IF($BI6&lt;&gt;"",IF('Capacity summary'!$D$14="Yes",IF(COUNTBLANK('Capacity summary'!$H125:$BG125)&lt;52,IF('Capacity summary'!BA125&lt;&gt;"",IF(LOWER('Capacity summary'!BA125)="x",$BI6*BA6,VALUE('Capacity summary'!BA125)),0),BA6*$BI6),BA6*$BI6),0)</f>
        <v>4.0512129188753558</v>
      </c>
      <c r="DE6" s="312">
        <f ca="1">IF($BI6&lt;&gt;"",IF('Capacity summary'!$D$14="Yes",IF(COUNTBLANK('Capacity summary'!$H125:$BG125)&lt;52,IF('Capacity summary'!BB125&lt;&gt;"",IF(LOWER('Capacity summary'!BB125)="x",$BI6*BB6,VALUE('Capacity summary'!BB125)),0),BB6*$BI6),BB6*$BI6),0)</f>
        <v>4.0512129188753558</v>
      </c>
      <c r="DF6" s="312">
        <f ca="1">IF($BI6&lt;&gt;"",IF('Capacity summary'!$D$14="Yes",IF(COUNTBLANK('Capacity summary'!$H125:$BG125)&lt;52,IF('Capacity summary'!BC125&lt;&gt;"",IF(LOWER('Capacity summary'!BC125)="x",$BI6*BC6,VALUE('Capacity summary'!BC125)),0),BC6*$BI6),BC6*$BI6),0)</f>
        <v>4.0512129188753558</v>
      </c>
      <c r="DG6" s="312">
        <f ca="1">IF($BI6&lt;&gt;"",IF('Capacity summary'!$D$14="Yes",IF(COUNTBLANK('Capacity summary'!$H125:$BG125)&lt;52,IF('Capacity summary'!BD125&lt;&gt;"",IF(LOWER('Capacity summary'!BD125)="x",$BI6*BD6,VALUE('Capacity summary'!BD125)),0),BD6*$BI6),BD6*$BI6),0)</f>
        <v>4.0512129188753558</v>
      </c>
      <c r="DH6" s="312">
        <f ca="1">IF($BI6&lt;&gt;"",IF('Capacity summary'!$D$14="Yes",IF(COUNTBLANK('Capacity summary'!$H125:$BG125)&lt;52,IF('Capacity summary'!BE125&lt;&gt;"",IF(LOWER('Capacity summary'!BE125)="x",$BI6*BE6,VALUE('Capacity summary'!BE125)),0),BE6*$BI6),BE6*$BI6),0)</f>
        <v>4.0512129188753558</v>
      </c>
      <c r="DI6" s="312">
        <f ca="1">IF($BI6&lt;&gt;"",IF('Capacity summary'!$D$14="Yes",IF(COUNTBLANK('Capacity summary'!$H125:$BG125)&lt;52,IF('Capacity summary'!BF125&lt;&gt;"",IF(LOWER('Capacity summary'!BF125)="x",$BI6*BF6,VALUE('Capacity summary'!BF125)),0),BF6*$BI6),BF6*$BI6),0)</f>
        <v>4.0512129188753558</v>
      </c>
      <c r="DJ6" s="312">
        <f ca="1">IF($BI6&lt;&gt;"",IF('Capacity summary'!$D$14="Yes",IF(COUNTBLANK('Capacity summary'!$H125:$BG125)&lt;52,IF('Capacity summary'!BG125&lt;&gt;"",IF(LOWER('Capacity summary'!BG125)="x",$BI6*BG6,VALUE('Capacity summary'!BG125)),0),BG6*$BI6),BG6*$BI6),0)</f>
        <v>4.0512129188753558</v>
      </c>
      <c r="DK6" s="136">
        <f t="shared" ca="1" si="2"/>
        <v>166.09972967388961</v>
      </c>
      <c r="DL6" s="312">
        <f>Capacity!H18</f>
        <v>210.66307178151848</v>
      </c>
      <c r="DP6" s="5"/>
    </row>
    <row r="7" spans="1:120"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52</v>
      </c>
      <c r="BI7" s="5">
        <f>IF(BH7&gt;0,IF(BH7&lt;Capacity!E19,Capacity!F19,Capacity!H19/'Capacity calculation (hide)'!BH7),"")</f>
        <v>1.6204851675501422</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 ca="1">IF($BI7&lt;&gt;"",IF('Capacity summary'!$D$14="Yes",IF(COUNTBLANK('Capacity summary'!$H126:$BG126)&lt;52,IF('Capacity summary'!N126&lt;&gt;"",IF(LOWER('Capacity summary'!N126)="x",$BI7*N7,VALUE('Capacity summary'!N126)),0),N7*$BI7),N7*$BI7),0)</f>
        <v>1.6204851675501422</v>
      </c>
      <c r="BR7" s="312">
        <f ca="1">IF($BI7&lt;&gt;"",IF('Capacity summary'!$D$14="Yes",IF(COUNTBLANK('Capacity summary'!$H126:$BG126)&lt;52,IF('Capacity summary'!O126&lt;&gt;"",IF(LOWER('Capacity summary'!O126)="x",$BI7*O7,VALUE('Capacity summary'!O126)),0),O7*$BI7),O7*$BI7),0)</f>
        <v>1.6204851675501422</v>
      </c>
      <c r="BS7" s="312">
        <f ca="1">IF($BI7&lt;&gt;"",IF('Capacity summary'!$D$14="Yes",IF(COUNTBLANK('Capacity summary'!$H126:$BG126)&lt;52,IF('Capacity summary'!P126&lt;&gt;"",IF(LOWER('Capacity summary'!P126)="x",$BI7*P7,VALUE('Capacity summary'!P126)),0),P7*$BI7),P7*$BI7),0)</f>
        <v>1.6204851675501422</v>
      </c>
      <c r="BT7" s="312">
        <f ca="1">IF($BI7&lt;&gt;"",IF('Capacity summary'!$D$14="Yes",IF(COUNTBLANK('Capacity summary'!$H126:$BG126)&lt;52,IF('Capacity summary'!Q126&lt;&gt;"",IF(LOWER('Capacity summary'!Q126)="x",$BI7*Q7,VALUE('Capacity summary'!Q126)),0),Q7*$BI7),Q7*$BI7),0)</f>
        <v>1.6204851675501422</v>
      </c>
      <c r="BU7" s="312">
        <f ca="1">IF($BI7&lt;&gt;"",IF('Capacity summary'!$D$14="Yes",IF(COUNTBLANK('Capacity summary'!$H126:$BG126)&lt;52,IF('Capacity summary'!R126&lt;&gt;"",IF(LOWER('Capacity summary'!R126)="x",$BI7*R7,VALUE('Capacity summary'!R126)),0),R7*$BI7),R7*$BI7),0)</f>
        <v>1.6204851675501422</v>
      </c>
      <c r="BV7" s="312">
        <f ca="1">IF($BI7&lt;&gt;"",IF('Capacity summary'!$D$14="Yes",IF(COUNTBLANK('Capacity summary'!$H126:$BG126)&lt;52,IF('Capacity summary'!S126&lt;&gt;"",IF(LOWER('Capacity summary'!S126)="x",$BI7*S7,VALUE('Capacity summary'!S126)),0),S7*$BI7),S7*$BI7),0)</f>
        <v>1.6204851675501422</v>
      </c>
      <c r="BW7" s="312">
        <f ca="1">IF($BI7&lt;&gt;"",IF('Capacity summary'!$D$14="Yes",IF(COUNTBLANK('Capacity summary'!$H126:$BG126)&lt;52,IF('Capacity summary'!T126&lt;&gt;"",IF(LOWER('Capacity summary'!T126)="x",$BI7*T7,VALUE('Capacity summary'!T126)),0),T7*$BI7),T7*$BI7),0)</f>
        <v>1.6204851675501422</v>
      </c>
      <c r="BX7" s="312">
        <f ca="1">IF($BI7&lt;&gt;"",IF('Capacity summary'!$D$14="Yes",IF(COUNTBLANK('Capacity summary'!$H126:$BG126)&lt;52,IF('Capacity summary'!U126&lt;&gt;"",IF(LOWER('Capacity summary'!U126)="x",$BI7*U7,VALUE('Capacity summary'!U126)),0),U7*$BI7),U7*$BI7),0)</f>
        <v>1.6204851675501422</v>
      </c>
      <c r="BY7" s="312">
        <f ca="1">IF($BI7&lt;&gt;"",IF('Capacity summary'!$D$14="Yes",IF(COUNTBLANK('Capacity summary'!$H126:$BG126)&lt;52,IF('Capacity summary'!V126&lt;&gt;"",IF(LOWER('Capacity summary'!V126)="x",$BI7*V7,VALUE('Capacity summary'!V126)),0),V7*$BI7),V7*$BI7),0)</f>
        <v>1.6204851675501422</v>
      </c>
      <c r="BZ7" s="312">
        <f ca="1">IF($BI7&lt;&gt;"",IF('Capacity summary'!$D$14="Yes",IF(COUNTBLANK('Capacity summary'!$H126:$BG126)&lt;52,IF('Capacity summary'!W126&lt;&gt;"",IF(LOWER('Capacity summary'!W126)="x",$BI7*W7,VALUE('Capacity summary'!W126)),0),W7*$BI7),W7*$BI7),0)</f>
        <v>1.6204851675501422</v>
      </c>
      <c r="CA7" s="312">
        <f ca="1">IF($BI7&lt;&gt;"",IF('Capacity summary'!$D$14="Yes",IF(COUNTBLANK('Capacity summary'!$H126:$BG126)&lt;52,IF('Capacity summary'!X126&lt;&gt;"",IF(LOWER('Capacity summary'!X126)="x",$BI7*X7,VALUE('Capacity summary'!X126)),0),X7*$BI7),X7*$BI7),0)</f>
        <v>1.6204851675501422</v>
      </c>
      <c r="CB7" s="312">
        <f ca="1">IF($BI7&lt;&gt;"",IF('Capacity summary'!$D$14="Yes",IF(COUNTBLANK('Capacity summary'!$H126:$BG126)&lt;52,IF('Capacity summary'!Y126&lt;&gt;"",IF(LOWER('Capacity summary'!Y126)="x",$BI7*Y7,VALUE('Capacity summary'!Y126)),0),Y7*$BI7),Y7*$BI7),0)</f>
        <v>1.6204851675501422</v>
      </c>
      <c r="CC7" s="312">
        <f ca="1">IF($BI7&lt;&gt;"",IF('Capacity summary'!$D$14="Yes",IF(COUNTBLANK('Capacity summary'!$H126:$BG126)&lt;52,IF('Capacity summary'!Z126&lt;&gt;"",IF(LOWER('Capacity summary'!Z126)="x",$BI7*Z7,VALUE('Capacity summary'!Z126)),0),Z7*$BI7),Z7*$BI7),0)</f>
        <v>1.6204851675501422</v>
      </c>
      <c r="CD7" s="312">
        <f ca="1">IF($BI7&lt;&gt;"",IF('Capacity summary'!$D$14="Yes",IF(COUNTBLANK('Capacity summary'!$H126:$BG126)&lt;52,IF('Capacity summary'!AA126&lt;&gt;"",IF(LOWER('Capacity summary'!AA126)="x",$BI7*AA7,VALUE('Capacity summary'!AA126)),0),AA7*$BI7),AA7*$BI7),0)</f>
        <v>1.6204851675501422</v>
      </c>
      <c r="CE7" s="312">
        <f ca="1">IF($BI7&lt;&gt;"",IF('Capacity summary'!$D$14="Yes",IF(COUNTBLANK('Capacity summary'!$H126:$BG126)&lt;52,IF('Capacity summary'!AB126&lt;&gt;"",IF(LOWER('Capacity summary'!AB126)="x",$BI7*AB7,VALUE('Capacity summary'!AB126)),0),AB7*$BI7),AB7*$BI7),0)</f>
        <v>1.6204851675501422</v>
      </c>
      <c r="CF7" s="312">
        <f ca="1">IF($BI7&lt;&gt;"",IF('Capacity summary'!$D$14="Yes",IF(COUNTBLANK('Capacity summary'!$H126:$BG126)&lt;52,IF('Capacity summary'!AC126&lt;&gt;"",IF(LOWER('Capacity summary'!AC126)="x",$BI7*AC7,VALUE('Capacity summary'!AC126)),0),AC7*$BI7),AC7*$BI7),0)</f>
        <v>1.6204851675501422</v>
      </c>
      <c r="CG7" s="312">
        <f ca="1">IF($BI7&lt;&gt;"",IF('Capacity summary'!$D$14="Yes",IF(COUNTBLANK('Capacity summary'!$H126:$BG126)&lt;52,IF('Capacity summary'!AD126&lt;&gt;"",IF(LOWER('Capacity summary'!AD126)="x",$BI7*AD7,VALUE('Capacity summary'!AD126)),0),AD7*$BI7),AD7*$BI7),0)</f>
        <v>1.6204851675501422</v>
      </c>
      <c r="CH7" s="312">
        <f ca="1">IF($BI7&lt;&gt;"",IF('Capacity summary'!$D$14="Yes",IF(COUNTBLANK('Capacity summary'!$H126:$BG126)&lt;52,IF('Capacity summary'!AE126&lt;&gt;"",IF(LOWER('Capacity summary'!AE126)="x",$BI7*AE7,VALUE('Capacity summary'!AE126)),0),AE7*$BI7),AE7*$BI7),0)</f>
        <v>1.6204851675501422</v>
      </c>
      <c r="CI7" s="312">
        <f ca="1">IF($BI7&lt;&gt;"",IF('Capacity summary'!$D$14="Yes",IF(COUNTBLANK('Capacity summary'!$H126:$BG126)&lt;52,IF('Capacity summary'!AF126&lt;&gt;"",IF(LOWER('Capacity summary'!AF126)="x",$BI7*AF7,VALUE('Capacity summary'!AF126)),0),AF7*$BI7),AF7*$BI7),0)</f>
        <v>1.6204851675501422</v>
      </c>
      <c r="CJ7" s="312">
        <f ca="1">IF($BI7&lt;&gt;"",IF('Capacity summary'!$D$14="Yes",IF(COUNTBLANK('Capacity summary'!$H126:$BG126)&lt;52,IF('Capacity summary'!AG126&lt;&gt;"",IF(LOWER('Capacity summary'!AG126)="x",$BI7*AG7,VALUE('Capacity summary'!AG126)),0),AG7*$BI7),AG7*$BI7),0)</f>
        <v>1.6204851675501422</v>
      </c>
      <c r="CK7" s="312">
        <f ca="1">IF($BI7&lt;&gt;"",IF('Capacity summary'!$D$14="Yes",IF(COUNTBLANK('Capacity summary'!$H126:$BG126)&lt;52,IF('Capacity summary'!AH126&lt;&gt;"",IF(LOWER('Capacity summary'!AH126)="x",$BI7*AH7,VALUE('Capacity summary'!AH126)),0),AH7*$BI7),AH7*$BI7),0)</f>
        <v>1.6204851675501422</v>
      </c>
      <c r="CL7" s="312">
        <f ca="1">IF($BI7&lt;&gt;"",IF('Capacity summary'!$D$14="Yes",IF(COUNTBLANK('Capacity summary'!$H126:$BG126)&lt;52,IF('Capacity summary'!AI126&lt;&gt;"",IF(LOWER('Capacity summary'!AI126)="x",$BI7*AI7,VALUE('Capacity summary'!AI126)),0),AI7*$BI7),AI7*$BI7),0)</f>
        <v>1.6204851675501422</v>
      </c>
      <c r="CM7" s="312">
        <f ca="1">IF($BI7&lt;&gt;"",IF('Capacity summary'!$D$14="Yes",IF(COUNTBLANK('Capacity summary'!$H126:$BG126)&lt;52,IF('Capacity summary'!AJ126&lt;&gt;"",IF(LOWER('Capacity summary'!AJ126)="x",$BI7*AJ7,VALUE('Capacity summary'!AJ126)),0),AJ7*$BI7),AJ7*$BI7),0)</f>
        <v>1.6204851675501422</v>
      </c>
      <c r="CN7" s="312">
        <f ca="1">IF($BI7&lt;&gt;"",IF('Capacity summary'!$D$14="Yes",IF(COUNTBLANK('Capacity summary'!$H126:$BG126)&lt;52,IF('Capacity summary'!AK126&lt;&gt;"",IF(LOWER('Capacity summary'!AK126)="x",$BI7*AK7,VALUE('Capacity summary'!AK126)),0),AK7*$BI7),AK7*$BI7),0)</f>
        <v>1.6204851675501422</v>
      </c>
      <c r="CO7" s="312">
        <f ca="1">IF($BI7&lt;&gt;"",IF('Capacity summary'!$D$14="Yes",IF(COUNTBLANK('Capacity summary'!$H126:$BG126)&lt;52,IF('Capacity summary'!AL126&lt;&gt;"",IF(LOWER('Capacity summary'!AL126)="x",$BI7*AL7,VALUE('Capacity summary'!AL126)),0),AL7*$BI7),AL7*$BI7),0)</f>
        <v>1.6204851675501422</v>
      </c>
      <c r="CP7" s="312">
        <f ca="1">IF($BI7&lt;&gt;"",IF('Capacity summary'!$D$14="Yes",IF(COUNTBLANK('Capacity summary'!$H126:$BG126)&lt;52,IF('Capacity summary'!AM126&lt;&gt;"",IF(LOWER('Capacity summary'!AM126)="x",$BI7*AM7,VALUE('Capacity summary'!AM126)),0),AM7*$BI7),AM7*$BI7),0)</f>
        <v>1.6204851675501422</v>
      </c>
      <c r="CQ7" s="312">
        <f ca="1">IF($BI7&lt;&gt;"",IF('Capacity summary'!$D$14="Yes",IF(COUNTBLANK('Capacity summary'!$H126:$BG126)&lt;52,IF('Capacity summary'!AN126&lt;&gt;"",IF(LOWER('Capacity summary'!AN126)="x",$BI7*AN7,VALUE('Capacity summary'!AN126)),0),AN7*$BI7),AN7*$BI7),0)</f>
        <v>1.6204851675501422</v>
      </c>
      <c r="CR7" s="312">
        <f ca="1">IF($BI7&lt;&gt;"",IF('Capacity summary'!$D$14="Yes",IF(COUNTBLANK('Capacity summary'!$H126:$BG126)&lt;52,IF('Capacity summary'!AO126&lt;&gt;"",IF(LOWER('Capacity summary'!AO126)="x",$BI7*AO7,VALUE('Capacity summary'!AO126)),0),AO7*$BI7),AO7*$BI7),0)</f>
        <v>1.6204851675501422</v>
      </c>
      <c r="CS7" s="312">
        <f ca="1">IF($BI7&lt;&gt;"",IF('Capacity summary'!$D$14="Yes",IF(COUNTBLANK('Capacity summary'!$H126:$BG126)&lt;52,IF('Capacity summary'!AP126&lt;&gt;"",IF(LOWER('Capacity summary'!AP126)="x",$BI7*AP7,VALUE('Capacity summary'!AP126)),0),AP7*$BI7),AP7*$BI7),0)</f>
        <v>1.6204851675501422</v>
      </c>
      <c r="CT7" s="312">
        <f ca="1">IF($BI7&lt;&gt;"",IF('Capacity summary'!$D$14="Yes",IF(COUNTBLANK('Capacity summary'!$H126:$BG126)&lt;52,IF('Capacity summary'!AQ126&lt;&gt;"",IF(LOWER('Capacity summary'!AQ126)="x",$BI7*AQ7,VALUE('Capacity summary'!AQ126)),0),AQ7*$BI7),AQ7*$BI7),0)</f>
        <v>1.6204851675501422</v>
      </c>
      <c r="CU7" s="312">
        <f ca="1">IF($BI7&lt;&gt;"",IF('Capacity summary'!$D$14="Yes",IF(COUNTBLANK('Capacity summary'!$H126:$BG126)&lt;52,IF('Capacity summary'!AR126&lt;&gt;"",IF(LOWER('Capacity summary'!AR126)="x",$BI7*AR7,VALUE('Capacity summary'!AR126)),0),AR7*$BI7),AR7*$BI7),0)</f>
        <v>1.6204851675501422</v>
      </c>
      <c r="CV7" s="312">
        <f ca="1">IF($BI7&lt;&gt;"",IF('Capacity summary'!$D$14="Yes",IF(COUNTBLANK('Capacity summary'!$H126:$BG126)&lt;52,IF('Capacity summary'!AS126&lt;&gt;"",IF(LOWER('Capacity summary'!AS126)="x",$BI7*AS7,VALUE('Capacity summary'!AS126)),0),AS7*$BI7),AS7*$BI7),0)</f>
        <v>1.6204851675501422</v>
      </c>
      <c r="CW7" s="312">
        <f ca="1">IF($BI7&lt;&gt;"",IF('Capacity summary'!$D$14="Yes",IF(COUNTBLANK('Capacity summary'!$H126:$BG126)&lt;52,IF('Capacity summary'!AT126&lt;&gt;"",IF(LOWER('Capacity summary'!AT126)="x",$BI7*AT7,VALUE('Capacity summary'!AT126)),0),AT7*$BI7),AT7*$BI7),0)</f>
        <v>1.6204851675501422</v>
      </c>
      <c r="CX7" s="312">
        <f ca="1">IF($BI7&lt;&gt;"",IF('Capacity summary'!$D$14="Yes",IF(COUNTBLANK('Capacity summary'!$H126:$BG126)&lt;52,IF('Capacity summary'!AU126&lt;&gt;"",IF(LOWER('Capacity summary'!AU126)="x",$BI7*AU7,VALUE('Capacity summary'!AU126)),0),AU7*$BI7),AU7*$BI7),0)</f>
        <v>1.6204851675501422</v>
      </c>
      <c r="CY7" s="312">
        <f ca="1">IF($BI7&lt;&gt;"",IF('Capacity summary'!$D$14="Yes",IF(COUNTBLANK('Capacity summary'!$H126:$BG126)&lt;52,IF('Capacity summary'!AV126&lt;&gt;"",IF(LOWER('Capacity summary'!AV126)="x",$BI7*AV7,VALUE('Capacity summary'!AV126)),0),AV7*$BI7),AV7*$BI7),0)</f>
        <v>1.6204851675501422</v>
      </c>
      <c r="CZ7" s="312">
        <f ca="1">IF($BI7&lt;&gt;"",IF('Capacity summary'!$D$14="Yes",IF(COUNTBLANK('Capacity summary'!$H126:$BG126)&lt;52,IF('Capacity summary'!AW126&lt;&gt;"",IF(LOWER('Capacity summary'!AW126)="x",$BI7*AW7,VALUE('Capacity summary'!AW126)),0),AW7*$BI7),AW7*$BI7),0)</f>
        <v>1.6204851675501422</v>
      </c>
      <c r="DA7" s="312">
        <f ca="1">IF($BI7&lt;&gt;"",IF('Capacity summary'!$D$14="Yes",IF(COUNTBLANK('Capacity summary'!$H126:$BG126)&lt;52,IF('Capacity summary'!AX126&lt;&gt;"",IF(LOWER('Capacity summary'!AX126)="x",$BI7*AX7,VALUE('Capacity summary'!AX126)),0),AX7*$BI7),AX7*$BI7),0)</f>
        <v>1.6204851675501422</v>
      </c>
      <c r="DB7" s="312">
        <f ca="1">IF($BI7&lt;&gt;"",IF('Capacity summary'!$D$14="Yes",IF(COUNTBLANK('Capacity summary'!$H126:$BG126)&lt;52,IF('Capacity summary'!AY126&lt;&gt;"",IF(LOWER('Capacity summary'!AY126)="x",$BI7*AY7,VALUE('Capacity summary'!AY126)),0),AY7*$BI7),AY7*$BI7),0)</f>
        <v>1.6204851675501422</v>
      </c>
      <c r="DC7" s="312">
        <f ca="1">IF($BI7&lt;&gt;"",IF('Capacity summary'!$D$14="Yes",IF(COUNTBLANK('Capacity summary'!$H126:$BG126)&lt;52,IF('Capacity summary'!AZ126&lt;&gt;"",IF(LOWER('Capacity summary'!AZ126)="x",$BI7*AZ7,VALUE('Capacity summary'!AZ126)),0),AZ7*$BI7),AZ7*$BI7),0)</f>
        <v>1.6204851675501422</v>
      </c>
      <c r="DD7" s="312">
        <f ca="1">IF($BI7&lt;&gt;"",IF('Capacity summary'!$D$14="Yes",IF(COUNTBLANK('Capacity summary'!$H126:$BG126)&lt;52,IF('Capacity summary'!BA126&lt;&gt;"",IF(LOWER('Capacity summary'!BA126)="x",$BI7*BA7,VALUE('Capacity summary'!BA126)),0),BA7*$BI7),BA7*$BI7),0)</f>
        <v>1.6204851675501422</v>
      </c>
      <c r="DE7" s="312">
        <f ca="1">IF($BI7&lt;&gt;"",IF('Capacity summary'!$D$14="Yes",IF(COUNTBLANK('Capacity summary'!$H126:$BG126)&lt;52,IF('Capacity summary'!BB126&lt;&gt;"",IF(LOWER('Capacity summary'!BB126)="x",$BI7*BB7,VALUE('Capacity summary'!BB126)),0),BB7*$BI7),BB7*$BI7),0)</f>
        <v>1.6204851675501422</v>
      </c>
      <c r="DF7" s="312">
        <f ca="1">IF($BI7&lt;&gt;"",IF('Capacity summary'!$D$14="Yes",IF(COUNTBLANK('Capacity summary'!$H126:$BG126)&lt;52,IF('Capacity summary'!BC126&lt;&gt;"",IF(LOWER('Capacity summary'!BC126)="x",$BI7*BC7,VALUE('Capacity summary'!BC126)),0),BC7*$BI7),BC7*$BI7),0)</f>
        <v>1.6204851675501422</v>
      </c>
      <c r="DG7" s="312">
        <f ca="1">IF($BI7&lt;&gt;"",IF('Capacity summary'!$D$14="Yes",IF(COUNTBLANK('Capacity summary'!$H126:$BG126)&lt;52,IF('Capacity summary'!BD126&lt;&gt;"",IF(LOWER('Capacity summary'!BD126)="x",$BI7*BD7,VALUE('Capacity summary'!BD126)),0),BD7*$BI7),BD7*$BI7),0)</f>
        <v>1.6204851675501422</v>
      </c>
      <c r="DH7" s="312">
        <f ca="1">IF($BI7&lt;&gt;"",IF('Capacity summary'!$D$14="Yes",IF(COUNTBLANK('Capacity summary'!$H126:$BG126)&lt;52,IF('Capacity summary'!BE126&lt;&gt;"",IF(LOWER('Capacity summary'!BE126)="x",$BI7*BE7,VALUE('Capacity summary'!BE126)),0),BE7*$BI7),BE7*$BI7),0)</f>
        <v>1.6204851675501422</v>
      </c>
      <c r="DI7" s="312">
        <f ca="1">IF($BI7&lt;&gt;"",IF('Capacity summary'!$D$14="Yes",IF(COUNTBLANK('Capacity summary'!$H126:$BG126)&lt;52,IF('Capacity summary'!BF126&lt;&gt;"",IF(LOWER('Capacity summary'!BF126)="x",$BI7*BF7,VALUE('Capacity summary'!BF126)),0),BF7*$BI7),BF7*$BI7),0)</f>
        <v>1.6204851675501422</v>
      </c>
      <c r="DJ7" s="312">
        <f ca="1">IF($BI7&lt;&gt;"",IF('Capacity summary'!$D$14="Yes",IF(COUNTBLANK('Capacity summary'!$H126:$BG126)&lt;52,IF('Capacity summary'!BG126&lt;&gt;"",IF(LOWER('Capacity summary'!BG126)="x",$BI7*BG7,VALUE('Capacity summary'!BG126)),0),BG7*$BI7),BG7*$BI7),0)</f>
        <v>1.6204851675501422</v>
      </c>
      <c r="DK7" s="136">
        <f t="shared" ca="1" si="2"/>
        <v>74.542317707306566</v>
      </c>
      <c r="DL7" s="312">
        <f>Capacity!H19</f>
        <v>84.265228712607396</v>
      </c>
      <c r="DP7" s="5"/>
    </row>
    <row r="8" spans="1:120"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26</v>
      </c>
      <c r="BI8" s="5">
        <f>IF(BH8&gt;0,IF(BH8&lt;Capacity!E20,Capacity!F20,Capacity!H20/'Capacity calculation (hide)'!BH8),"")</f>
        <v>1.8519830486287341</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 ca="1">IF($BI8&lt;&gt;"",IF('Capacity summary'!$D$14="Yes",IF(COUNTBLANK('Capacity summary'!$H127:$BG127)&lt;52,IF('Capacity summary'!R127&lt;&gt;"",IF(LOWER('Capacity summary'!R127)="x",$BI8*R8,VALUE('Capacity summary'!R127)),0),R8*$BI8),R8*$BI8),0)</f>
        <v>1.8519830486287341</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20</v>
      </c>
      <c r="CM8" s="312">
        <f>IF($BI8&lt;&gt;"",IF('Capacity summary'!$D$14="Yes",IF(COUNTBLANK('Capacity summary'!$H127:$BG127)&lt;52,IF('Capacity summary'!AJ127&lt;&gt;"",IF(LOWER('Capacity summary'!AJ127)="x",$BI8*AJ8,VALUE('Capacity summary'!AJ127)),0),AJ8*$BI8),AJ8*$BI8),0)</f>
        <v>20</v>
      </c>
      <c r="CN8" s="312">
        <f>IF($BI8&lt;&gt;"",IF('Capacity summary'!$D$14="Yes",IF(COUNTBLANK('Capacity summary'!$H127:$BG127)&lt;52,IF('Capacity summary'!AK127&lt;&gt;"",IF(LOWER('Capacity summary'!AK127)="x",$BI8*AK8,VALUE('Capacity summary'!AK127)),0),AK8*$BI8),AK8*$BI8),0)</f>
        <v>20</v>
      </c>
      <c r="CO8" s="312">
        <f>IF($BI8&lt;&gt;"",IF('Capacity summary'!$D$14="Yes",IF(COUNTBLANK('Capacity summary'!$H127:$BG127)&lt;52,IF('Capacity summary'!AL127&lt;&gt;"",IF(LOWER('Capacity summary'!AL127)="x",$BI8*AL8,VALUE('Capacity summary'!AL127)),0),AL8*$BI8),AL8*$BI8),0)</f>
        <v>20</v>
      </c>
      <c r="CP8" s="312">
        <f>IF($BI8&lt;&gt;"",IF('Capacity summary'!$D$14="Yes",IF(COUNTBLANK('Capacity summary'!$H127:$BG127)&lt;52,IF('Capacity summary'!AM127&lt;&gt;"",IF(LOWER('Capacity summary'!AM127)="x",$BI8*AM8,VALUE('Capacity summary'!AM127)),0),AM8*$BI8),AM8*$BI8),0)</f>
        <v>20</v>
      </c>
      <c r="CQ8" s="312">
        <f>IF($BI8&lt;&gt;"",IF('Capacity summary'!$D$14="Yes",IF(COUNTBLANK('Capacity summary'!$H127:$BG127)&lt;52,IF('Capacity summary'!AN127&lt;&gt;"",IF(LOWER('Capacity summary'!AN127)="x",$BI8*AN8,VALUE('Capacity summary'!AN127)),0),AN8*$BI8),AN8*$BI8),0)</f>
        <v>20</v>
      </c>
      <c r="CR8" s="312">
        <f>IF($BI8&lt;&gt;"",IF('Capacity summary'!$D$14="Yes",IF(COUNTBLANK('Capacity summary'!$H127:$BG127)&lt;52,IF('Capacity summary'!AO127&lt;&gt;"",IF(LOWER('Capacity summary'!AO127)="x",$BI8*AO8,VALUE('Capacity summary'!AO127)),0),AO8*$BI8),AO8*$BI8),0)</f>
        <v>20</v>
      </c>
      <c r="CS8" s="312">
        <f>IF($BI8&lt;&gt;"",IF('Capacity summary'!$D$14="Yes",IF(COUNTBLANK('Capacity summary'!$H127:$BG127)&lt;52,IF('Capacity summary'!AP127&lt;&gt;"",IF(LOWER('Capacity summary'!AP127)="x",$BI8*AP8,VALUE('Capacity summary'!AP127)),0),AP8*$BI8),AP8*$BI8),0)</f>
        <v>20</v>
      </c>
      <c r="CT8" s="312">
        <f>IF($BI8&lt;&gt;"",IF('Capacity summary'!$D$14="Yes",IF(COUNTBLANK('Capacity summary'!$H127:$BG127)&lt;52,IF('Capacity summary'!AQ127&lt;&gt;"",IF(LOWER('Capacity summary'!AQ127)="x",$BI8*AQ8,VALUE('Capacity summary'!AQ127)),0),AQ8*$BI8),AQ8*$BI8),0)</f>
        <v>20</v>
      </c>
      <c r="CU8" s="312">
        <f>IF($BI8&lt;&gt;"",IF('Capacity summary'!$D$14="Yes",IF(COUNTBLANK('Capacity summary'!$H127:$BG127)&lt;52,IF('Capacity summary'!AR127&lt;&gt;"",IF(LOWER('Capacity summary'!AR127)="x",$BI8*AR8,VALUE('Capacity summary'!AR127)),0),AR8*$BI8),AR8*$BI8),0)</f>
        <v>20</v>
      </c>
      <c r="CV8" s="312">
        <f>IF($BI8&lt;&gt;"",IF('Capacity summary'!$D$14="Yes",IF(COUNTBLANK('Capacity summary'!$H127:$BG127)&lt;52,IF('Capacity summary'!AS127&lt;&gt;"",IF(LOWER('Capacity summary'!AS127)="x",$BI8*AS8,VALUE('Capacity summary'!AS127)),0),AS8*$BI8),AS8*$BI8),0)</f>
        <v>20</v>
      </c>
      <c r="CW8" s="312">
        <f>IF($BI8&lt;&gt;"",IF('Capacity summary'!$D$14="Yes",IF(COUNTBLANK('Capacity summary'!$H127:$BG127)&lt;52,IF('Capacity summary'!AT127&lt;&gt;"",IF(LOWER('Capacity summary'!AT127)="x",$BI8*AT8,VALUE('Capacity summary'!AT127)),0),AT8*$BI8),AT8*$BI8),0)</f>
        <v>20</v>
      </c>
      <c r="CX8" s="312">
        <f>IF($BI8&lt;&gt;"",IF('Capacity summary'!$D$14="Yes",IF(COUNTBLANK('Capacity summary'!$H127:$BG127)&lt;52,IF('Capacity summary'!AU127&lt;&gt;"",IF(LOWER('Capacity summary'!AU127)="x",$BI8*AU8,VALUE('Capacity summary'!AU127)),0),AU8*$BI8),AU8*$BI8),0)</f>
        <v>20</v>
      </c>
      <c r="CY8" s="312">
        <f>IF($BI8&lt;&gt;"",IF('Capacity summary'!$D$14="Yes",IF(COUNTBLANK('Capacity summary'!$H127:$BG127)&lt;52,IF('Capacity summary'!AV127&lt;&gt;"",IF(LOWER('Capacity summary'!AV127)="x",$BI8*AV8,VALUE('Capacity summary'!AV127)),0),AV8*$BI8),AV8*$BI8),0)</f>
        <v>20</v>
      </c>
      <c r="CZ8" s="312">
        <f>IF($BI8&lt;&gt;"",IF('Capacity summary'!$D$14="Yes",IF(COUNTBLANK('Capacity summary'!$H127:$BG127)&lt;52,IF('Capacity summary'!AW127&lt;&gt;"",IF(LOWER('Capacity summary'!AW127)="x",$BI8*AW8,VALUE('Capacity summary'!AW127)),0),AW8*$BI8),AW8*$BI8),0)</f>
        <v>20</v>
      </c>
      <c r="DA8" s="312">
        <f>IF($BI8&lt;&gt;"",IF('Capacity summary'!$D$14="Yes",IF(COUNTBLANK('Capacity summary'!$H127:$BG127)&lt;52,IF('Capacity summary'!AX127&lt;&gt;"",IF(LOWER('Capacity summary'!AX127)="x",$BI8*AX8,VALUE('Capacity summary'!AX127)),0),AX8*$BI8),AX8*$BI8),0)</f>
        <v>20</v>
      </c>
      <c r="DB8" s="312">
        <f>IF($BI8&lt;&gt;"",IF('Capacity summary'!$D$14="Yes",IF(COUNTBLANK('Capacity summary'!$H127:$BG127)&lt;52,IF('Capacity summary'!AY127&lt;&gt;"",IF(LOWER('Capacity summary'!AY127)="x",$BI8*AY8,VALUE('Capacity summary'!AY127)),0),AY8*$BI8),AY8*$BI8),0)</f>
        <v>20</v>
      </c>
      <c r="DC8" s="312">
        <f>IF($BI8&lt;&gt;"",IF('Capacity summary'!$D$14="Yes",IF(COUNTBLANK('Capacity summary'!$H127:$BG127)&lt;52,IF('Capacity summary'!AZ127&lt;&gt;"",IF(LOWER('Capacity summary'!AZ127)="x",$BI8*AZ8,VALUE('Capacity summary'!AZ127)),0),AZ8*$BI8),AZ8*$BI8),0)</f>
        <v>20</v>
      </c>
      <c r="DD8" s="312">
        <f>IF($BI8&lt;&gt;"",IF('Capacity summary'!$D$14="Yes",IF(COUNTBLANK('Capacity summary'!$H127:$BG127)&lt;52,IF('Capacity summary'!BA127&lt;&gt;"",IF(LOWER('Capacity summary'!BA127)="x",$BI8*BA8,VALUE('Capacity summary'!BA127)),0),BA8*$BI8),BA8*$BI8),0)</f>
        <v>20</v>
      </c>
      <c r="DE8" s="312">
        <f>IF($BI8&lt;&gt;"",IF('Capacity summary'!$D$14="Yes",IF(COUNTBLANK('Capacity summary'!$H127:$BG127)&lt;52,IF('Capacity summary'!BB127&lt;&gt;"",IF(LOWER('Capacity summary'!BB127)="x",$BI8*BB8,VALUE('Capacity summary'!BB127)),0),BB8*$BI8),BB8*$BI8),0)</f>
        <v>20</v>
      </c>
      <c r="DF8" s="312">
        <f>IF($BI8&lt;&gt;"",IF('Capacity summary'!$D$14="Yes",IF(COUNTBLANK('Capacity summary'!$H127:$BG127)&lt;52,IF('Capacity summary'!BC127&lt;&gt;"",IF(LOWER('Capacity summary'!BC127)="x",$BI8*BC8,VALUE('Capacity summary'!BC127)),0),BC8*$BI8),BC8*$BI8),0)</f>
        <v>20</v>
      </c>
      <c r="DG8" s="312">
        <f>IF($BI8&lt;&gt;"",IF('Capacity summary'!$D$14="Yes",IF(COUNTBLANK('Capacity summary'!$H127:$BG127)&lt;52,IF('Capacity summary'!BD127&lt;&gt;"",IF(LOWER('Capacity summary'!BD127)="x",$BI8*BD8,VALUE('Capacity summary'!BD127)),0),BD8*$BI8),BD8*$BI8),0)</f>
        <v>20</v>
      </c>
      <c r="DH8" s="312">
        <f>IF($BI8&lt;&gt;"",IF('Capacity summary'!$D$14="Yes",IF(COUNTBLANK('Capacity summary'!$H127:$BG127)&lt;52,IF('Capacity summary'!BE127&lt;&gt;"",IF(LOWER('Capacity summary'!BE127)="x",$BI8*BE8,VALUE('Capacity summary'!BE127)),0),BE8*$BI8),BE8*$BI8),0)</f>
        <v>20</v>
      </c>
      <c r="DI8" s="312">
        <f>IF($BI8&lt;&gt;"",IF('Capacity summary'!$D$14="Yes",IF(COUNTBLANK('Capacity summary'!$H127:$BG127)&lt;52,IF('Capacity summary'!BF127&lt;&gt;"",IF(LOWER('Capacity summary'!BF127)="x",$BI8*BF8,VALUE('Capacity summary'!BF127)),0),BF8*$BI8),BF8*$BI8),0)</f>
        <v>20</v>
      </c>
      <c r="DJ8" s="312">
        <f>IF($BI8&lt;&gt;"",IF('Capacity summary'!$D$14="Yes",IF(COUNTBLANK('Capacity summary'!$H127:$BG127)&lt;52,IF('Capacity summary'!BG127&lt;&gt;"",IF(LOWER('Capacity summary'!BG127)="x",$BI8*BG8,VALUE('Capacity summary'!BG127)),0),BG8*$BI8),BG8*$BI8),0)</f>
        <v>20</v>
      </c>
      <c r="DK8" s="136">
        <f t="shared" ca="1" si="2"/>
        <v>501.85198304862877</v>
      </c>
      <c r="DL8" s="312">
        <f>Capacity!H20</f>
        <v>48.151559264347085</v>
      </c>
      <c r="DP8" s="5"/>
    </row>
    <row r="9" spans="1:120"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52</v>
      </c>
      <c r="BI9" s="5">
        <f>IF(BH9&gt;0,IF(BH9&lt;Capacity!E21,Capacity!F21,Capacity!H21/'Capacity calculation (hide)'!BH9),"")</f>
        <v>4.3679397525551371</v>
      </c>
      <c r="BK9" s="312">
        <f ca="1">IF($BI9&lt;&gt;"",IF('Capacity summary'!$D$14="Yes",IF(COUNTBLANK('Capacity summary'!$H128:$BG128)&lt;52,IF('Capacity summary'!H128&lt;&gt;"",IF(LOWER('Capacity summary'!H128)="x",$BI9*H9,VALUE('Capacity summary'!H128)),0),H9*$BI9),H9*$BI9),0)</f>
        <v>4.3679397525551371</v>
      </c>
      <c r="BL9" s="312">
        <f ca="1">IF($BI9&lt;&gt;"",IF('Capacity summary'!$D$14="Yes",IF(COUNTBLANK('Capacity summary'!$H128:$BG128)&lt;52,IF('Capacity summary'!I128&lt;&gt;"",IF(LOWER('Capacity summary'!I128)="x",$BI9*I9,VALUE('Capacity summary'!I128)),0),I9*$BI9),I9*$BI9),0)</f>
        <v>4.3679397525551371</v>
      </c>
      <c r="BM9" s="312">
        <f ca="1">IF($BI9&lt;&gt;"",IF('Capacity summary'!$D$14="Yes",IF(COUNTBLANK('Capacity summary'!$H128:$BG128)&lt;52,IF('Capacity summary'!J128&lt;&gt;"",IF(LOWER('Capacity summary'!J128)="x",$BI9*J9,VALUE('Capacity summary'!J128)),0),J9*$BI9),J9*$BI9),0)</f>
        <v>4.3679397525551371</v>
      </c>
      <c r="BN9" s="312">
        <f ca="1">IF($BI9&lt;&gt;"",IF('Capacity summary'!$D$14="Yes",IF(COUNTBLANK('Capacity summary'!$H128:$BG128)&lt;52,IF('Capacity summary'!K128&lt;&gt;"",IF(LOWER('Capacity summary'!K128)="x",$BI9*K9,VALUE('Capacity summary'!K128)),0),K9*$BI9),K9*$BI9),0)</f>
        <v>4.3679397525551371</v>
      </c>
      <c r="BO9" s="312">
        <f ca="1">IF($BI9&lt;&gt;"",IF('Capacity summary'!$D$14="Yes",IF(COUNTBLANK('Capacity summary'!$H128:$BG128)&lt;52,IF('Capacity summary'!L128&lt;&gt;"",IF(LOWER('Capacity summary'!L128)="x",$BI9*L9,VALUE('Capacity summary'!L128)),0),L9*$BI9),L9*$BI9),0)</f>
        <v>4.3679397525551371</v>
      </c>
      <c r="BP9" s="312">
        <f ca="1">IF($BI9&lt;&gt;"",IF('Capacity summary'!$D$14="Yes",IF(COUNTBLANK('Capacity summary'!$H128:$BG128)&lt;52,IF('Capacity summary'!M128&lt;&gt;"",IF(LOWER('Capacity summary'!M128)="x",$BI9*M9,VALUE('Capacity summary'!M128)),0),M9*$BI9),M9*$BI9),0)</f>
        <v>4.3679397525551371</v>
      </c>
      <c r="BQ9" s="312">
        <f ca="1">IF($BI9&lt;&gt;"",IF('Capacity summary'!$D$14="Yes",IF(COUNTBLANK('Capacity summary'!$H128:$BG128)&lt;52,IF('Capacity summary'!N128&lt;&gt;"",IF(LOWER('Capacity summary'!N128)="x",$BI9*N9,VALUE('Capacity summary'!N128)),0),N9*$BI9),N9*$BI9),0)</f>
        <v>4.3679397525551371</v>
      </c>
      <c r="BR9" s="312">
        <f ca="1">IF($BI9&lt;&gt;"",IF('Capacity summary'!$D$14="Yes",IF(COUNTBLANK('Capacity summary'!$H128:$BG128)&lt;52,IF('Capacity summary'!O128&lt;&gt;"",IF(LOWER('Capacity summary'!O128)="x",$BI9*O9,VALUE('Capacity summary'!O128)),0),O9*$BI9),O9*$BI9),0)</f>
        <v>4.3679397525551371</v>
      </c>
      <c r="BS9" s="312">
        <f ca="1">IF($BI9&lt;&gt;"",IF('Capacity summary'!$D$14="Yes",IF(COUNTBLANK('Capacity summary'!$H128:$BG128)&lt;52,IF('Capacity summary'!P128&lt;&gt;"",IF(LOWER('Capacity summary'!P128)="x",$BI9*P9,VALUE('Capacity summary'!P128)),0),P9*$BI9),P9*$BI9),0)</f>
        <v>4.3679397525551371</v>
      </c>
      <c r="BT9" s="312">
        <f ca="1">IF($BI9&lt;&gt;"",IF('Capacity summary'!$D$14="Yes",IF(COUNTBLANK('Capacity summary'!$H128:$BG128)&lt;52,IF('Capacity summary'!Q128&lt;&gt;"",IF(LOWER('Capacity summary'!Q128)="x",$BI9*Q9,VALUE('Capacity summary'!Q128)),0),Q9*$BI9),Q9*$BI9),0)</f>
        <v>4.3679397525551371</v>
      </c>
      <c r="BU9" s="312">
        <f ca="1">IF($BI9&lt;&gt;"",IF('Capacity summary'!$D$14="Yes",IF(COUNTBLANK('Capacity summary'!$H128:$BG128)&lt;52,IF('Capacity summary'!R128&lt;&gt;"",IF(LOWER('Capacity summary'!R128)="x",$BI9*R9,VALUE('Capacity summary'!R128)),0),R9*$BI9),R9*$BI9),0)</f>
        <v>4.3679397525551371</v>
      </c>
      <c r="BV9" s="312">
        <f ca="1">IF($BI9&lt;&gt;"",IF('Capacity summary'!$D$14="Yes",IF(COUNTBLANK('Capacity summary'!$H128:$BG128)&lt;52,IF('Capacity summary'!S128&lt;&gt;"",IF(LOWER('Capacity summary'!S128)="x",$BI9*S9,VALUE('Capacity summary'!S128)),0),S9*$BI9),S9*$BI9),0)</f>
        <v>4.3679397525551371</v>
      </c>
      <c r="BW9" s="312">
        <f ca="1">IF($BI9&lt;&gt;"",IF('Capacity summary'!$D$14="Yes",IF(COUNTBLANK('Capacity summary'!$H128:$BG128)&lt;52,IF('Capacity summary'!T128&lt;&gt;"",IF(LOWER('Capacity summary'!T128)="x",$BI9*T9,VALUE('Capacity summary'!T128)),0),T9*$BI9),T9*$BI9),0)</f>
        <v>4.3679397525551371</v>
      </c>
      <c r="BX9" s="312">
        <f ca="1">IF($BI9&lt;&gt;"",IF('Capacity summary'!$D$14="Yes",IF(COUNTBLANK('Capacity summary'!$H128:$BG128)&lt;52,IF('Capacity summary'!U128&lt;&gt;"",IF(LOWER('Capacity summary'!U128)="x",$BI9*U9,VALUE('Capacity summary'!U128)),0),U9*$BI9),U9*$BI9),0)</f>
        <v>4.3679397525551371</v>
      </c>
      <c r="BY9" s="312">
        <f ca="1">IF($BI9&lt;&gt;"",IF('Capacity summary'!$D$14="Yes",IF(COUNTBLANK('Capacity summary'!$H128:$BG128)&lt;52,IF('Capacity summary'!V128&lt;&gt;"",IF(LOWER('Capacity summary'!V128)="x",$BI9*V9,VALUE('Capacity summary'!V128)),0),V9*$BI9),V9*$BI9),0)</f>
        <v>4.3679397525551371</v>
      </c>
      <c r="BZ9" s="312">
        <f ca="1">IF($BI9&lt;&gt;"",IF('Capacity summary'!$D$14="Yes",IF(COUNTBLANK('Capacity summary'!$H128:$BG128)&lt;52,IF('Capacity summary'!W128&lt;&gt;"",IF(LOWER('Capacity summary'!W128)="x",$BI9*W9,VALUE('Capacity summary'!W128)),0),W9*$BI9),W9*$BI9),0)</f>
        <v>4.3679397525551371</v>
      </c>
      <c r="CA9" s="312">
        <f ca="1">IF($BI9&lt;&gt;"",IF('Capacity summary'!$D$14="Yes",IF(COUNTBLANK('Capacity summary'!$H128:$BG128)&lt;52,IF('Capacity summary'!X128&lt;&gt;"",IF(LOWER('Capacity summary'!X128)="x",$BI9*X9,VALUE('Capacity summary'!X128)),0),X9*$BI9),X9*$BI9),0)</f>
        <v>4.3679397525551371</v>
      </c>
      <c r="CB9" s="312">
        <f ca="1">IF($BI9&lt;&gt;"",IF('Capacity summary'!$D$14="Yes",IF(COUNTBLANK('Capacity summary'!$H128:$BG128)&lt;52,IF('Capacity summary'!Y128&lt;&gt;"",IF(LOWER('Capacity summary'!Y128)="x",$BI9*Y9,VALUE('Capacity summary'!Y128)),0),Y9*$BI9),Y9*$BI9),0)</f>
        <v>4.3679397525551371</v>
      </c>
      <c r="CC9" s="312">
        <f ca="1">IF($BI9&lt;&gt;"",IF('Capacity summary'!$D$14="Yes",IF(COUNTBLANK('Capacity summary'!$H128:$BG128)&lt;52,IF('Capacity summary'!Z128&lt;&gt;"",IF(LOWER('Capacity summary'!Z128)="x",$BI9*Z9,VALUE('Capacity summary'!Z128)),0),Z9*$BI9),Z9*$BI9),0)</f>
        <v>4.3679397525551371</v>
      </c>
      <c r="CD9" s="312">
        <f ca="1">IF($BI9&lt;&gt;"",IF('Capacity summary'!$D$14="Yes",IF(COUNTBLANK('Capacity summary'!$H128:$BG128)&lt;52,IF('Capacity summary'!AA128&lt;&gt;"",IF(LOWER('Capacity summary'!AA128)="x",$BI9*AA9,VALUE('Capacity summary'!AA128)),0),AA9*$BI9),AA9*$BI9),0)</f>
        <v>4.3679397525551371</v>
      </c>
      <c r="CE9" s="312">
        <f ca="1">IF($BI9&lt;&gt;"",IF('Capacity summary'!$D$14="Yes",IF(COUNTBLANK('Capacity summary'!$H128:$BG128)&lt;52,IF('Capacity summary'!AB128&lt;&gt;"",IF(LOWER('Capacity summary'!AB128)="x",$BI9*AB9,VALUE('Capacity summary'!AB128)),0),AB9*$BI9),AB9*$BI9),0)</f>
        <v>4.3679397525551371</v>
      </c>
      <c r="CF9" s="312">
        <f ca="1">IF($BI9&lt;&gt;"",IF('Capacity summary'!$D$14="Yes",IF(COUNTBLANK('Capacity summary'!$H128:$BG128)&lt;52,IF('Capacity summary'!AC128&lt;&gt;"",IF(LOWER('Capacity summary'!AC128)="x",$BI9*AC9,VALUE('Capacity summary'!AC128)),0),AC9*$BI9),AC9*$BI9),0)</f>
        <v>4.3679397525551371</v>
      </c>
      <c r="CG9" s="312">
        <f ca="1">IF($BI9&lt;&gt;"",IF('Capacity summary'!$D$14="Yes",IF(COUNTBLANK('Capacity summary'!$H128:$BG128)&lt;52,IF('Capacity summary'!AD128&lt;&gt;"",IF(LOWER('Capacity summary'!AD128)="x",$BI9*AD9,VALUE('Capacity summary'!AD128)),0),AD9*$BI9),AD9*$BI9),0)</f>
        <v>4.3679397525551371</v>
      </c>
      <c r="CH9" s="312">
        <f ca="1">IF($BI9&lt;&gt;"",IF('Capacity summary'!$D$14="Yes",IF(COUNTBLANK('Capacity summary'!$H128:$BG128)&lt;52,IF('Capacity summary'!AE128&lt;&gt;"",IF(LOWER('Capacity summary'!AE128)="x",$BI9*AE9,VALUE('Capacity summary'!AE128)),0),AE9*$BI9),AE9*$BI9),0)</f>
        <v>4.3679397525551371</v>
      </c>
      <c r="CI9" s="312">
        <f ca="1">IF($BI9&lt;&gt;"",IF('Capacity summary'!$D$14="Yes",IF(COUNTBLANK('Capacity summary'!$H128:$BG128)&lt;52,IF('Capacity summary'!AF128&lt;&gt;"",IF(LOWER('Capacity summary'!AF128)="x",$BI9*AF9,VALUE('Capacity summary'!AF128)),0),AF9*$BI9),AF9*$BI9),0)</f>
        <v>4.3679397525551371</v>
      </c>
      <c r="CJ9" s="312">
        <f ca="1">IF($BI9&lt;&gt;"",IF('Capacity summary'!$D$14="Yes",IF(COUNTBLANK('Capacity summary'!$H128:$BG128)&lt;52,IF('Capacity summary'!AG128&lt;&gt;"",IF(LOWER('Capacity summary'!AG128)="x",$BI9*AG9,VALUE('Capacity summary'!AG128)),0),AG9*$BI9),AG9*$BI9),0)</f>
        <v>4.3679397525551371</v>
      </c>
      <c r="CK9" s="312">
        <f ca="1">IF($BI9&lt;&gt;"",IF('Capacity summary'!$D$14="Yes",IF(COUNTBLANK('Capacity summary'!$H128:$BG128)&lt;52,IF('Capacity summary'!AH128&lt;&gt;"",IF(LOWER('Capacity summary'!AH128)="x",$BI9*AH9,VALUE('Capacity summary'!AH128)),0),AH9*$BI9),AH9*$BI9),0)</f>
        <v>4.3679397525551371</v>
      </c>
      <c r="CL9" s="312">
        <f ca="1">IF($BI9&lt;&gt;"",IF('Capacity summary'!$D$14="Yes",IF(COUNTBLANK('Capacity summary'!$H128:$BG128)&lt;52,IF('Capacity summary'!AI128&lt;&gt;"",IF(LOWER('Capacity summary'!AI128)="x",$BI9*AI9,VALUE('Capacity summary'!AI128)),0),AI9*$BI9),AI9*$BI9),0)</f>
        <v>4.3679397525551371</v>
      </c>
      <c r="CM9" s="312">
        <f ca="1">IF($BI9&lt;&gt;"",IF('Capacity summary'!$D$14="Yes",IF(COUNTBLANK('Capacity summary'!$H128:$BG128)&lt;52,IF('Capacity summary'!AJ128&lt;&gt;"",IF(LOWER('Capacity summary'!AJ128)="x",$BI9*AJ9,VALUE('Capacity summary'!AJ128)),0),AJ9*$BI9),AJ9*$BI9),0)</f>
        <v>4.3679397525551371</v>
      </c>
      <c r="CN9" s="312">
        <f ca="1">IF($BI9&lt;&gt;"",IF('Capacity summary'!$D$14="Yes",IF(COUNTBLANK('Capacity summary'!$H128:$BG128)&lt;52,IF('Capacity summary'!AK128&lt;&gt;"",IF(LOWER('Capacity summary'!AK128)="x",$BI9*AK9,VALUE('Capacity summary'!AK128)),0),AK9*$BI9),AK9*$BI9),0)</f>
        <v>4.3679397525551371</v>
      </c>
      <c r="CO9" s="312">
        <f ca="1">IF($BI9&lt;&gt;"",IF('Capacity summary'!$D$14="Yes",IF(COUNTBLANK('Capacity summary'!$H128:$BG128)&lt;52,IF('Capacity summary'!AL128&lt;&gt;"",IF(LOWER('Capacity summary'!AL128)="x",$BI9*AL9,VALUE('Capacity summary'!AL128)),0),AL9*$BI9),AL9*$BI9),0)</f>
        <v>4.3679397525551371</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ca="1" si="2"/>
        <v>135.40613232920919</v>
      </c>
      <c r="DL9" s="312">
        <f>Capacity!H21</f>
        <v>227.13286713286712</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0</v>
      </c>
      <c r="BX111" s="5">
        <f t="shared"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SUM(BK111:DJ111)</f>
        <v>0</v>
      </c>
    </row>
    <row r="112" spans="1:116"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52</v>
      </c>
      <c r="BI112">
        <f>IF(BH112&gt;0,IF(BH112&lt;Capacity!Q17,Capacity!R17,Capacity!T17/'Capacity calculation (hide)'!BH112),"")</f>
        <v>0.57874470269647937</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DK175" si="6">SUM(BK112:DJ112)</f>
        <v>0</v>
      </c>
    </row>
    <row r="113" spans="3:115"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52</v>
      </c>
      <c r="BI113" s="67">
        <f>IF(BH113&gt;0,IF(BH113&lt;Capacity!Q18,Capacity!R18,Capacity!T18/'Capacity calculation (hide)'!BH113),"")</f>
        <v>0.69449364323577523</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si="6"/>
        <v>0</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G9" sqref="G9"/>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0" t="s">
        <v>87</v>
      </c>
      <c r="D2" s="382"/>
      <c r="F2" s="240" t="str">
        <f ca="1">"On aggregate, 1 patient = "&amp;TEXT('Demand background (hide)'!$BN$16,"#.#")&amp;" "&amp;Setup!$I$17</f>
        <v>On aggregate, 1 patient = 37. Minutes</v>
      </c>
    </row>
    <row r="3" spans="1:12" x14ac:dyDescent="0.25">
      <c r="A3" t="s">
        <v>328</v>
      </c>
      <c r="C3" s="405">
        <v>52</v>
      </c>
      <c r="D3" s="382"/>
      <c r="F3" s="348" t="s">
        <v>326</v>
      </c>
    </row>
    <row r="4" spans="1:12" x14ac:dyDescent="0.25">
      <c r="A4" t="s">
        <v>14</v>
      </c>
      <c r="C4" s="380" t="s">
        <v>19</v>
      </c>
      <c r="D4" s="382"/>
    </row>
    <row r="5" spans="1:12" x14ac:dyDescent="0.25">
      <c r="K5" s="72"/>
    </row>
    <row r="6" spans="1:12" ht="14.4" thickBot="1" x14ac:dyDescent="0.3">
      <c r="A6" s="102" t="s">
        <v>309</v>
      </c>
      <c r="B6" s="103"/>
      <c r="C6" s="103"/>
      <c r="D6" s="9"/>
      <c r="E6" s="422" t="s">
        <v>346</v>
      </c>
      <c r="F6" s="422"/>
      <c r="G6" s="63" t="s">
        <v>87</v>
      </c>
      <c r="H6" s="9" t="s">
        <v>88</v>
      </c>
      <c r="I6" s="9"/>
      <c r="K6" s="72"/>
    </row>
    <row r="7" spans="1:12" ht="15" thickBot="1" x14ac:dyDescent="0.35">
      <c r="A7" s="10"/>
      <c r="B7" s="11"/>
      <c r="C7" s="11"/>
      <c r="D7" s="9"/>
      <c r="E7" s="423" t="s">
        <v>214</v>
      </c>
      <c r="F7" s="415"/>
      <c r="G7" s="408">
        <v>1.0999999999999999E-2</v>
      </c>
      <c r="H7" s="418">
        <f ca="1">'Parameters calculator (hide)'!B25</f>
        <v>7.6559999999999997</v>
      </c>
      <c r="I7" s="9"/>
    </row>
    <row r="8" spans="1:12" ht="14.4" thickBot="1" x14ac:dyDescent="0.3">
      <c r="A8" s="11"/>
      <c r="B8" s="11"/>
      <c r="C8" s="11"/>
      <c r="D8" s="12"/>
      <c r="E8" s="13"/>
      <c r="F8" s="14"/>
      <c r="G8" s="409"/>
      <c r="H8" s="419"/>
      <c r="I8" s="9"/>
    </row>
    <row r="9" spans="1:12" ht="14.4" thickBot="1" x14ac:dyDescent="0.3">
      <c r="A9" s="85" t="s">
        <v>338</v>
      </c>
      <c r="B9" s="410" t="str">
        <f ca="1">TEXT('Parameters calculator (hide)'!B19,"#,#")</f>
        <v>696</v>
      </c>
      <c r="C9" s="11"/>
      <c r="D9" s="12"/>
      <c r="E9" s="9"/>
      <c r="F9" s="9"/>
      <c r="G9" s="9"/>
      <c r="H9" s="9"/>
      <c r="I9" s="9"/>
    </row>
    <row r="10" spans="1:12" ht="14.4" thickBot="1" x14ac:dyDescent="0.3">
      <c r="A10" s="242" t="str">
        <f>"("&amp;$C$4&amp;")"</f>
        <v>(Patients)</v>
      </c>
      <c r="B10" s="411"/>
      <c r="C10" s="15"/>
      <c r="D10" s="16"/>
      <c r="E10" s="412" t="s">
        <v>348</v>
      </c>
      <c r="F10" s="413"/>
      <c r="G10" s="63" t="s">
        <v>87</v>
      </c>
      <c r="H10" s="9" t="s">
        <v>88</v>
      </c>
      <c r="I10" s="9"/>
      <c r="K10" s="5"/>
    </row>
    <row r="11" spans="1:12" ht="14.4" thickBot="1" x14ac:dyDescent="0.3">
      <c r="A11" s="91" t="str">
        <f>IF(LEFT(Demand!C8,1)="H","Based on selected baseline period in SPC sheet","Based on baseline forecast demand")</f>
        <v>Based on baseline forecast demand</v>
      </c>
      <c r="B11" s="11"/>
      <c r="C11" s="17"/>
      <c r="D11" s="12"/>
      <c r="E11" s="414" t="s">
        <v>89</v>
      </c>
      <c r="F11" s="415"/>
      <c r="G11" s="416">
        <v>0.11348300821985031</v>
      </c>
      <c r="H11" s="418">
        <f ca="1">'Parameters calculator (hide)'!C25</f>
        <v>78.115347810084643</v>
      </c>
      <c r="I11" s="9"/>
    </row>
    <row r="12" spans="1:12" ht="14.4" thickBot="1" x14ac:dyDescent="0.3">
      <c r="A12" s="91" t="str">
        <f ca="1">"normalised to "&amp;TEXT('Parameters calculator (hide)'!$B$18,"#")&amp;" wks"</f>
        <v>normalised to 52 wks</v>
      </c>
      <c r="B12" s="11"/>
      <c r="C12" s="17"/>
      <c r="D12" s="9"/>
      <c r="E12" s="18"/>
      <c r="F12" s="14"/>
      <c r="G12" s="417"/>
      <c r="H12" s="419"/>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20" t="s">
        <v>373</v>
      </c>
      <c r="D15" s="421"/>
      <c r="E15" s="20"/>
      <c r="F15" s="424" t="s">
        <v>399</v>
      </c>
      <c r="G15" s="424"/>
      <c r="H15" s="20"/>
      <c r="I15" s="64" t="s">
        <v>87</v>
      </c>
      <c r="J15" s="20" t="s">
        <v>88</v>
      </c>
      <c r="K15" s="20"/>
      <c r="L15" s="20"/>
    </row>
    <row r="16" spans="1:12" ht="14.4" thickBot="1" x14ac:dyDescent="0.3">
      <c r="B16" s="20"/>
      <c r="C16" s="427">
        <f ca="1">IF(B9-H7-H11+J16&lt;0, 0, B9-H7-H11+J16)</f>
        <v>626.74890818991548</v>
      </c>
      <c r="D16" s="428"/>
      <c r="E16" s="20"/>
      <c r="F16" s="20" t="s">
        <v>92</v>
      </c>
      <c r="G16" s="20"/>
      <c r="H16" s="20"/>
      <c r="I16" s="431">
        <f>'Parameters calculator (hide)'!$H$24</f>
        <v>0.8</v>
      </c>
      <c r="J16" s="433">
        <f ca="1">'Parameters calculator (hide)'!H25</f>
        <v>16.520255999999996</v>
      </c>
      <c r="K16" s="20"/>
      <c r="L16" s="20"/>
    </row>
    <row r="17" spans="1:13" ht="14.4" thickBot="1" x14ac:dyDescent="0.3">
      <c r="B17" s="20"/>
      <c r="C17" s="429"/>
      <c r="D17" s="430"/>
      <c r="E17" s="22"/>
      <c r="F17" s="23"/>
      <c r="G17" s="23"/>
      <c r="H17" s="23"/>
      <c r="I17" s="432"/>
      <c r="J17" s="434"/>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35" t="s">
        <v>347</v>
      </c>
      <c r="F20" s="435"/>
      <c r="G20" s="64" t="s">
        <v>87</v>
      </c>
      <c r="H20" s="25" t="s">
        <v>88</v>
      </c>
      <c r="I20" s="25"/>
      <c r="J20" s="25"/>
      <c r="K20" s="26"/>
      <c r="L20" s="20"/>
    </row>
    <row r="21" spans="1:13" ht="14.4" thickBot="1" x14ac:dyDescent="0.3">
      <c r="B21" s="20"/>
      <c r="C21" s="20"/>
      <c r="D21" s="28"/>
      <c r="E21" s="436" t="s">
        <v>93</v>
      </c>
      <c r="F21" s="437"/>
      <c r="G21" s="408">
        <v>0.03</v>
      </c>
      <c r="H21" s="418">
        <f ca="1">'Parameters calculator (hide)'!E25</f>
        <v>20.650319999999997</v>
      </c>
      <c r="I21" s="29"/>
      <c r="J21" s="29"/>
      <c r="K21" s="21"/>
      <c r="L21" s="20"/>
    </row>
    <row r="22" spans="1:13" ht="14.4" thickBot="1" x14ac:dyDescent="0.3">
      <c r="B22" s="90"/>
      <c r="C22" s="26"/>
      <c r="D22" s="23"/>
      <c r="E22" s="23"/>
      <c r="F22" s="24"/>
      <c r="G22" s="409"/>
      <c r="H22" s="419"/>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04" t="s">
        <v>372</v>
      </c>
      <c r="B25" s="31"/>
      <c r="C25" s="32"/>
      <c r="D25" s="31"/>
      <c r="E25" s="31"/>
      <c r="F25" s="31"/>
      <c r="G25" s="31"/>
      <c r="H25" s="31"/>
      <c r="I25" s="32"/>
      <c r="J25" s="31"/>
      <c r="K25" s="31"/>
    </row>
    <row r="26" spans="1:13" ht="14.4" thickBot="1" x14ac:dyDescent="0.3">
      <c r="A26" s="404"/>
      <c r="B26" s="406">
        <f ca="1">'Parameters calculator (hide)'!B27</f>
        <v>606.09858818991552</v>
      </c>
      <c r="C26" s="33"/>
      <c r="D26" s="31"/>
      <c r="E26" s="31"/>
      <c r="F26" s="31"/>
      <c r="G26" s="92"/>
      <c r="H26" s="31"/>
      <c r="I26" s="32" t="s">
        <v>87</v>
      </c>
      <c r="J26" s="31" t="s">
        <v>88</v>
      </c>
      <c r="K26" s="31"/>
    </row>
    <row r="27" spans="1:13" ht="14.4" thickBot="1" x14ac:dyDescent="0.3">
      <c r="A27" s="243" t="str">
        <f>"("&amp;$C$4&amp;")"</f>
        <v>(Patients)</v>
      </c>
      <c r="B27" s="407"/>
      <c r="C27" s="31"/>
      <c r="D27" s="31"/>
      <c r="E27" s="31"/>
      <c r="F27" s="83" t="s">
        <v>400</v>
      </c>
      <c r="G27" s="92"/>
      <c r="H27" s="31"/>
      <c r="I27" s="408">
        <v>0.2</v>
      </c>
      <c r="J27" s="425">
        <f ca="1">'Parameters calculator (hide)'!F25</f>
        <v>4.130064</v>
      </c>
      <c r="K27" s="31"/>
    </row>
    <row r="28" spans="1:13" ht="14.4" thickBot="1" x14ac:dyDescent="0.3">
      <c r="A28" s="83"/>
      <c r="B28" s="31"/>
      <c r="C28" s="31"/>
      <c r="D28" s="31"/>
      <c r="E28" s="31"/>
      <c r="F28" s="31" t="s">
        <v>95</v>
      </c>
      <c r="G28" s="31"/>
      <c r="H28" s="31"/>
      <c r="I28" s="409"/>
      <c r="J28" s="426"/>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8flYWsAqvxvBTIuarAJpKNlI/Q2PEFfhShmoZV+Ryo6/b063Rj+j6DMf1WBchvHW0wHA7+ej1EtpcsQy+kvyvw==" saltValue="qDTuBgeys9aG5bVa+Zn0H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5">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5"/>
    <row r="24" spans="1:13" x14ac:dyDescent="0.25">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5">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5">
      <c r="A27" t="s">
        <v>340</v>
      </c>
      <c r="B27">
        <f ca="1">IF(Parameters!$C$2="Volume",B19-B22-C22+H22-E22,B19-B25-C25+H25-E25)</f>
        <v>606.09858818991552</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1.0999999999999999E-2</v>
      </c>
      <c r="C43" s="146">
        <f ca="1">(1-B43)</f>
        <v>0.98899999999999999</v>
      </c>
      <c r="E43" s="148"/>
      <c r="G43" s="146"/>
    </row>
    <row r="44" spans="1:13" x14ac:dyDescent="0.25">
      <c r="A44" t="s">
        <v>336</v>
      </c>
      <c r="B44" s="100">
        <f ca="1">IF(B34=1,E16,C24)</f>
        <v>0.1134830082198503</v>
      </c>
      <c r="C44" s="146">
        <f ca="1">B44</f>
        <v>0.1134830082198503</v>
      </c>
      <c r="E44" s="146" t="s">
        <v>508</v>
      </c>
      <c r="G44" s="146"/>
      <c r="H44" s="67"/>
    </row>
    <row r="45" spans="1:13" x14ac:dyDescent="0.25">
      <c r="A45" t="s">
        <v>99</v>
      </c>
      <c r="B45" s="100">
        <f ca="1">IF(B34=1,G16,E24)</f>
        <v>2.9999999999999992E-2</v>
      </c>
      <c r="C45" s="146"/>
      <c r="E45" s="146" t="str">
        <f>IF(E42&gt;0,E42/(1-C44-(B45*B46))/C43,"")</f>
        <v/>
      </c>
      <c r="G45" s="146"/>
      <c r="H45" s="67"/>
    </row>
    <row r="46" spans="1:13" x14ac:dyDescent="0.25">
      <c r="A46" t="s">
        <v>337</v>
      </c>
      <c r="B46" s="100">
        <f ca="1">IF(B34=1,I16,F24)</f>
        <v>0.20000000000000004</v>
      </c>
      <c r="C46" s="146">
        <f ca="1">B46*B45</f>
        <v>5.9999999999999993E-3</v>
      </c>
      <c r="E46" s="146"/>
      <c r="G46" s="146"/>
      <c r="H46" s="67"/>
    </row>
    <row r="47" spans="1:13" x14ac:dyDescent="0.25">
      <c r="A47" t="s">
        <v>406</v>
      </c>
      <c r="B47" s="100">
        <f ca="1">IF(B34=1,1-I16,1-F24)</f>
        <v>0.79999999999999993</v>
      </c>
      <c r="C47" s="146">
        <f ca="1">B47*B45</f>
        <v>2.399999999999999E-2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(patients)</v>
      </c>
    </row>
    <row r="66" spans="1:10" x14ac:dyDescent="0.25">
      <c r="A66" t="s">
        <v>417</v>
      </c>
      <c r="G66" t="s">
        <v>430</v>
      </c>
      <c r="H66" s="5">
        <f ca="1">IF(Summary!$C$8&lt;&gt;"Patients",H62,H63)</f>
        <v>42.562452931683694</v>
      </c>
      <c r="I66" s="5">
        <f ca="1">IF(Summary!$C$8&lt;&gt;"Patients",I62,I63)</f>
        <v>47.04271113501882</v>
      </c>
      <c r="J66" s="5">
        <f ca="1">I66-H66</f>
        <v>4.4802582033351257</v>
      </c>
    </row>
    <row r="67" spans="1:10" x14ac:dyDescent="0.25">
      <c r="B67" t="s">
        <v>429</v>
      </c>
      <c r="C67" t="s">
        <v>313</v>
      </c>
      <c r="G67" t="s">
        <v>431</v>
      </c>
      <c r="H67" s="5">
        <f ca="1">IF(Summary!$C$8&lt;&gt;"Patients",C79,B79)</f>
        <v>60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IF(AND(H66&gt;H67,I66&gt;H67),0,IF(H66&lt;I66,"0",TEXT(MAX(0,H67-I66),"#,#"))&amp;" - "&amp;TEXT(H67-H66,"#,#"))</f>
        <v>0 - 17</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17.437547068316306</v>
      </c>
      <c r="I71" s="5">
        <f ca="1">H67-I66</f>
        <v>12.95728886498118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201"/>
  <sheetViews>
    <sheetView workbookViewId="0">
      <selection activeCell="E7" sqref="E7"/>
    </sheetView>
  </sheetViews>
  <sheetFormatPr defaultRowHeight="13.8" x14ac:dyDescent="0.25"/>
  <cols>
    <col min="7" max="7" width="8.69921875" style="67"/>
    <col min="13" max="13" width="8.69921875" style="67"/>
  </cols>
  <sheetData>
    <row r="1" spans="1:131" x14ac:dyDescent="0.25">
      <c r="A1">
        <v>2</v>
      </c>
      <c r="B1" t="s">
        <v>1267</v>
      </c>
      <c r="G1" s="67" t="s">
        <v>1269</v>
      </c>
      <c r="H1" t="s">
        <v>1268</v>
      </c>
      <c r="M1" s="67" t="s">
        <v>1269</v>
      </c>
      <c r="N1" t="s">
        <v>1267</v>
      </c>
      <c r="BM1" t="s">
        <v>1268</v>
      </c>
      <c r="EA1" t="s">
        <v>1272</v>
      </c>
    </row>
    <row r="2" spans="1:131" x14ac:dyDescent="0.25">
      <c r="A2" t="s">
        <v>1273</v>
      </c>
      <c r="B2" t="s">
        <v>1258</v>
      </c>
      <c r="C2" t="s">
        <v>1259</v>
      </c>
      <c r="E2">
        <v>30</v>
      </c>
      <c r="F2">
        <v>3</v>
      </c>
      <c r="G2" s="67" t="s">
        <v>1243</v>
      </c>
      <c r="H2" t="s">
        <v>1265</v>
      </c>
      <c r="K2">
        <v>10</v>
      </c>
      <c r="L2">
        <v>3</v>
      </c>
      <c r="M2" s="67" t="s">
        <v>1243</v>
      </c>
      <c r="EA2" s="67" t="e" cm="1">
        <f t="array" aca="1" ref="EA2" ca="1">_xlfn.UNIQUE(INDEX($A$2:$A$10000,1):INDEX($A$2:$A$10000,COUNTA($A$2:$A$10000)))</f>
        <v>#NAME?</v>
      </c>
    </row>
    <row r="3" spans="1:131" x14ac:dyDescent="0.25">
      <c r="A3" t="s">
        <v>1273</v>
      </c>
      <c r="B3" t="s">
        <v>1260</v>
      </c>
      <c r="C3" t="s">
        <v>1259</v>
      </c>
      <c r="E3">
        <v>30</v>
      </c>
      <c r="F3">
        <v>3</v>
      </c>
      <c r="G3" s="67" t="s">
        <v>1243</v>
      </c>
      <c r="H3" t="s">
        <v>1266</v>
      </c>
      <c r="K3">
        <v>12</v>
      </c>
      <c r="L3">
        <v>3</v>
      </c>
      <c r="M3" s="67" t="s">
        <v>1243</v>
      </c>
      <c r="DC3" s="67"/>
    </row>
    <row r="4" spans="1:131" x14ac:dyDescent="0.25">
      <c r="A4" t="s">
        <v>1273</v>
      </c>
      <c r="B4" t="s">
        <v>1261</v>
      </c>
      <c r="C4" t="s">
        <v>1262</v>
      </c>
      <c r="E4">
        <v>21</v>
      </c>
      <c r="F4">
        <v>3</v>
      </c>
      <c r="G4" s="67" t="s">
        <v>1243</v>
      </c>
      <c r="DC4" s="67"/>
    </row>
    <row r="5" spans="1:131" x14ac:dyDescent="0.25">
      <c r="A5" t="s">
        <v>1273</v>
      </c>
      <c r="B5" t="s">
        <v>1263</v>
      </c>
      <c r="C5" t="s">
        <v>1264</v>
      </c>
      <c r="E5">
        <v>12</v>
      </c>
      <c r="F5">
        <v>3</v>
      </c>
      <c r="G5" s="67" t="s">
        <v>1243</v>
      </c>
      <c r="DC5" s="67"/>
    </row>
    <row r="6" spans="1:131" x14ac:dyDescent="0.25">
      <c r="A6" t="s">
        <v>1273</v>
      </c>
      <c r="B6" t="s">
        <v>1271</v>
      </c>
      <c r="E6">
        <v>52</v>
      </c>
      <c r="F6">
        <v>3</v>
      </c>
      <c r="G6" s="67" t="s">
        <v>1243</v>
      </c>
      <c r="DC6" s="67"/>
    </row>
    <row r="7" spans="1:131" x14ac:dyDescent="0.25">
      <c r="A7" t="s">
        <v>1273</v>
      </c>
      <c r="B7" t="s">
        <v>1270</v>
      </c>
      <c r="E7">
        <v>10</v>
      </c>
      <c r="F7">
        <v>3</v>
      </c>
      <c r="G7" s="67" t="s">
        <v>1243</v>
      </c>
      <c r="DC7" s="67"/>
    </row>
    <row r="8" spans="1:131" x14ac:dyDescent="0.25">
      <c r="A8" t="s">
        <v>1273</v>
      </c>
      <c r="DC8" s="67"/>
    </row>
    <row r="9" spans="1:131" x14ac:dyDescent="0.25">
      <c r="A9" t="s">
        <v>1273</v>
      </c>
      <c r="DC9" s="67"/>
    </row>
    <row r="10" spans="1:131" x14ac:dyDescent="0.25">
      <c r="A10" t="s">
        <v>1273</v>
      </c>
      <c r="DC10" s="67"/>
    </row>
    <row r="11" spans="1:131" x14ac:dyDescent="0.25">
      <c r="A11" t="s">
        <v>1273</v>
      </c>
      <c r="DC11" s="67"/>
    </row>
    <row r="12" spans="1:131" x14ac:dyDescent="0.25">
      <c r="A12" t="s">
        <v>1273</v>
      </c>
      <c r="DC12" s="67"/>
    </row>
    <row r="13" spans="1:131" x14ac:dyDescent="0.25">
      <c r="A13" t="s">
        <v>1273</v>
      </c>
      <c r="DC13" s="67"/>
    </row>
    <row r="14" spans="1:131" x14ac:dyDescent="0.25">
      <c r="A14" t="s">
        <v>1273</v>
      </c>
      <c r="DC14" s="67"/>
    </row>
    <row r="15" spans="1:131" x14ac:dyDescent="0.25">
      <c r="A15" t="s">
        <v>1273</v>
      </c>
      <c r="DC15" s="67"/>
    </row>
    <row r="16" spans="1:131" x14ac:dyDescent="0.25">
      <c r="A16" t="s">
        <v>1273</v>
      </c>
      <c r="DC16" s="67"/>
    </row>
    <row r="17" spans="1:107" x14ac:dyDescent="0.25">
      <c r="A17" t="s">
        <v>1273</v>
      </c>
      <c r="DC17" s="67"/>
    </row>
    <row r="18" spans="1:107" x14ac:dyDescent="0.25">
      <c r="A18" t="s">
        <v>1273</v>
      </c>
      <c r="DC18" s="67"/>
    </row>
    <row r="19" spans="1:107" x14ac:dyDescent="0.25">
      <c r="A19" t="s">
        <v>1273</v>
      </c>
      <c r="DC19" s="67"/>
    </row>
    <row r="20" spans="1:107" x14ac:dyDescent="0.25">
      <c r="A20" t="s">
        <v>1273</v>
      </c>
      <c r="DC20" s="67"/>
    </row>
    <row r="21" spans="1:107" x14ac:dyDescent="0.25">
      <c r="A21" t="s">
        <v>1273</v>
      </c>
      <c r="DC21" s="67"/>
    </row>
    <row r="22" spans="1:107" x14ac:dyDescent="0.25">
      <c r="A22" t="s">
        <v>1273</v>
      </c>
      <c r="DC22" s="67"/>
    </row>
    <row r="23" spans="1:107" x14ac:dyDescent="0.25">
      <c r="A23" t="s">
        <v>1273</v>
      </c>
      <c r="DC23" s="67"/>
    </row>
    <row r="24" spans="1:107" x14ac:dyDescent="0.25">
      <c r="A24" t="s">
        <v>1273</v>
      </c>
      <c r="DC24" s="67"/>
    </row>
    <row r="25" spans="1:107" x14ac:dyDescent="0.25">
      <c r="A25" t="s">
        <v>1273</v>
      </c>
      <c r="DC25" s="67"/>
    </row>
    <row r="26" spans="1:107" x14ac:dyDescent="0.25">
      <c r="A26" t="s">
        <v>1273</v>
      </c>
      <c r="DC26" s="67"/>
    </row>
    <row r="27" spans="1:107" x14ac:dyDescent="0.25">
      <c r="A27" t="s">
        <v>1273</v>
      </c>
      <c r="DC27" s="67"/>
    </row>
    <row r="28" spans="1:107" x14ac:dyDescent="0.25">
      <c r="A28" t="s">
        <v>1273</v>
      </c>
      <c r="DC28" s="67"/>
    </row>
    <row r="29" spans="1:107" x14ac:dyDescent="0.25">
      <c r="A29" t="s">
        <v>1273</v>
      </c>
      <c r="DC29" s="67"/>
    </row>
    <row r="30" spans="1:107" x14ac:dyDescent="0.25">
      <c r="A30" t="s">
        <v>1273</v>
      </c>
      <c r="DC30" s="67"/>
    </row>
    <row r="31" spans="1:107" x14ac:dyDescent="0.25">
      <c r="A31" t="s">
        <v>1273</v>
      </c>
      <c r="DC31" s="67"/>
    </row>
    <row r="32" spans="1:107" x14ac:dyDescent="0.25">
      <c r="A32" t="s">
        <v>1273</v>
      </c>
      <c r="DC32" s="67"/>
    </row>
    <row r="33" spans="1:107" x14ac:dyDescent="0.25">
      <c r="A33" t="s">
        <v>1273</v>
      </c>
      <c r="DC33" s="67"/>
    </row>
    <row r="34" spans="1:107" x14ac:dyDescent="0.25">
      <c r="A34" t="s">
        <v>1273</v>
      </c>
      <c r="DC34" s="67"/>
    </row>
    <row r="35" spans="1:107" x14ac:dyDescent="0.25">
      <c r="A35" t="s">
        <v>1273</v>
      </c>
      <c r="DC35" s="67"/>
    </row>
    <row r="36" spans="1:107" x14ac:dyDescent="0.25">
      <c r="A36" t="s">
        <v>1273</v>
      </c>
      <c r="DC36" s="67"/>
    </row>
    <row r="37" spans="1:107" x14ac:dyDescent="0.25">
      <c r="A37" t="s">
        <v>1273</v>
      </c>
      <c r="DC37" s="67"/>
    </row>
    <row r="38" spans="1:107" x14ac:dyDescent="0.25">
      <c r="A38" t="s">
        <v>1273</v>
      </c>
      <c r="DC38" s="67"/>
    </row>
    <row r="39" spans="1:107" x14ac:dyDescent="0.25">
      <c r="A39" t="s">
        <v>1273</v>
      </c>
      <c r="DC39" s="67"/>
    </row>
    <row r="40" spans="1:107" x14ac:dyDescent="0.25">
      <c r="A40" t="s">
        <v>1273</v>
      </c>
      <c r="DC40" s="67"/>
    </row>
    <row r="41" spans="1:107" x14ac:dyDescent="0.25">
      <c r="A41" t="s">
        <v>1273</v>
      </c>
      <c r="DC41" s="67"/>
    </row>
    <row r="42" spans="1:107" x14ac:dyDescent="0.25">
      <c r="A42" t="s">
        <v>1273</v>
      </c>
      <c r="DC42" s="67"/>
    </row>
    <row r="43" spans="1:107" x14ac:dyDescent="0.25">
      <c r="A43" t="s">
        <v>1273</v>
      </c>
    </row>
    <row r="44" spans="1:107" x14ac:dyDescent="0.25">
      <c r="A44" t="s">
        <v>1273</v>
      </c>
    </row>
    <row r="45" spans="1:107" x14ac:dyDescent="0.25">
      <c r="A45" t="s">
        <v>1273</v>
      </c>
    </row>
    <row r="46" spans="1:107" x14ac:dyDescent="0.25">
      <c r="A46" t="s">
        <v>1273</v>
      </c>
    </row>
    <row r="47" spans="1:107" x14ac:dyDescent="0.25">
      <c r="A47" t="s">
        <v>1273</v>
      </c>
    </row>
    <row r="48" spans="1:107" x14ac:dyDescent="0.25">
      <c r="A48" t="s">
        <v>1273</v>
      </c>
    </row>
    <row r="49" spans="1:1" x14ac:dyDescent="0.25">
      <c r="A49" t="s">
        <v>1273</v>
      </c>
    </row>
    <row r="50" spans="1:1" x14ac:dyDescent="0.25">
      <c r="A50" t="s">
        <v>1273</v>
      </c>
    </row>
    <row r="51" spans="1:1" x14ac:dyDescent="0.25">
      <c r="A51" t="s">
        <v>1273</v>
      </c>
    </row>
    <row r="52" spans="1:1" x14ac:dyDescent="0.25">
      <c r="A52" t="s">
        <v>1273</v>
      </c>
    </row>
    <row r="53" spans="1:1" x14ac:dyDescent="0.25">
      <c r="A53" t="s">
        <v>1273</v>
      </c>
    </row>
    <row r="54" spans="1:1" x14ac:dyDescent="0.25">
      <c r="A54" t="s">
        <v>1273</v>
      </c>
    </row>
    <row r="55" spans="1:1" x14ac:dyDescent="0.25">
      <c r="A55" t="s">
        <v>1273</v>
      </c>
    </row>
    <row r="56" spans="1:1" x14ac:dyDescent="0.25">
      <c r="A56" t="s">
        <v>1273</v>
      </c>
    </row>
    <row r="57" spans="1:1" x14ac:dyDescent="0.25">
      <c r="A57" t="s">
        <v>1273</v>
      </c>
    </row>
    <row r="58" spans="1:1" x14ac:dyDescent="0.25">
      <c r="A58" t="s">
        <v>1273</v>
      </c>
    </row>
    <row r="59" spans="1:1" x14ac:dyDescent="0.25">
      <c r="A59" t="s">
        <v>1273</v>
      </c>
    </row>
    <row r="60" spans="1:1" x14ac:dyDescent="0.25">
      <c r="A60" t="s">
        <v>1273</v>
      </c>
    </row>
    <row r="61" spans="1:1" x14ac:dyDescent="0.25">
      <c r="A61" t="s">
        <v>1273</v>
      </c>
    </row>
    <row r="62" spans="1:1" x14ac:dyDescent="0.25">
      <c r="A62" t="s">
        <v>1273</v>
      </c>
    </row>
    <row r="63" spans="1:1" x14ac:dyDescent="0.25">
      <c r="A63" t="s">
        <v>1273</v>
      </c>
    </row>
    <row r="64" spans="1:1" x14ac:dyDescent="0.25">
      <c r="A64" t="s">
        <v>1273</v>
      </c>
    </row>
    <row r="65" spans="1:1" x14ac:dyDescent="0.25">
      <c r="A65" t="s">
        <v>1273</v>
      </c>
    </row>
    <row r="66" spans="1:1" x14ac:dyDescent="0.25">
      <c r="A66" t="s">
        <v>1273</v>
      </c>
    </row>
    <row r="67" spans="1:1" x14ac:dyDescent="0.25">
      <c r="A67" t="s">
        <v>1273</v>
      </c>
    </row>
    <row r="68" spans="1:1" x14ac:dyDescent="0.25">
      <c r="A68" t="s">
        <v>1273</v>
      </c>
    </row>
    <row r="69" spans="1:1" x14ac:dyDescent="0.25">
      <c r="A69" t="s">
        <v>1273</v>
      </c>
    </row>
    <row r="70" spans="1:1" x14ac:dyDescent="0.25">
      <c r="A70" t="s">
        <v>1273</v>
      </c>
    </row>
    <row r="71" spans="1:1" x14ac:dyDescent="0.25">
      <c r="A71" t="s">
        <v>1273</v>
      </c>
    </row>
    <row r="72" spans="1:1" x14ac:dyDescent="0.25">
      <c r="A72" t="s">
        <v>1273</v>
      </c>
    </row>
    <row r="73" spans="1:1" x14ac:dyDescent="0.25">
      <c r="A73" t="s">
        <v>1273</v>
      </c>
    </row>
    <row r="74" spans="1:1" x14ac:dyDescent="0.25">
      <c r="A74" t="s">
        <v>1273</v>
      </c>
    </row>
    <row r="75" spans="1:1" x14ac:dyDescent="0.25">
      <c r="A75" t="s">
        <v>1273</v>
      </c>
    </row>
    <row r="76" spans="1:1" x14ac:dyDescent="0.25">
      <c r="A76" t="s">
        <v>1273</v>
      </c>
    </row>
    <row r="77" spans="1:1" x14ac:dyDescent="0.25">
      <c r="A77" t="s">
        <v>1273</v>
      </c>
    </row>
    <row r="78" spans="1:1" x14ac:dyDescent="0.25">
      <c r="A78" t="s">
        <v>1273</v>
      </c>
    </row>
    <row r="79" spans="1:1" x14ac:dyDescent="0.25">
      <c r="A79" t="s">
        <v>1273</v>
      </c>
    </row>
    <row r="80" spans="1:1" x14ac:dyDescent="0.25">
      <c r="A80" t="s">
        <v>1273</v>
      </c>
    </row>
    <row r="81" spans="1:1" x14ac:dyDescent="0.25">
      <c r="A81" t="s">
        <v>1273</v>
      </c>
    </row>
    <row r="82" spans="1:1" x14ac:dyDescent="0.25">
      <c r="A82" t="s">
        <v>1273</v>
      </c>
    </row>
    <row r="83" spans="1:1" x14ac:dyDescent="0.25">
      <c r="A83" t="s">
        <v>1273</v>
      </c>
    </row>
    <row r="84" spans="1:1" x14ac:dyDescent="0.25">
      <c r="A84" t="s">
        <v>1273</v>
      </c>
    </row>
    <row r="85" spans="1:1" x14ac:dyDescent="0.25">
      <c r="A85" t="s">
        <v>1273</v>
      </c>
    </row>
    <row r="86" spans="1:1" x14ac:dyDescent="0.25">
      <c r="A86" t="s">
        <v>1273</v>
      </c>
    </row>
    <row r="87" spans="1:1" x14ac:dyDescent="0.25">
      <c r="A87" t="s">
        <v>1273</v>
      </c>
    </row>
    <row r="88" spans="1:1" x14ac:dyDescent="0.25">
      <c r="A88" t="s">
        <v>1273</v>
      </c>
    </row>
    <row r="89" spans="1:1" x14ac:dyDescent="0.25">
      <c r="A89" t="s">
        <v>1273</v>
      </c>
    </row>
    <row r="90" spans="1:1" x14ac:dyDescent="0.25">
      <c r="A90" t="s">
        <v>1273</v>
      </c>
    </row>
    <row r="91" spans="1:1" x14ac:dyDescent="0.25">
      <c r="A91" t="s">
        <v>1273</v>
      </c>
    </row>
    <row r="92" spans="1:1" x14ac:dyDescent="0.25">
      <c r="A92" t="s">
        <v>1273</v>
      </c>
    </row>
    <row r="93" spans="1:1" x14ac:dyDescent="0.25">
      <c r="A93" t="s">
        <v>1273</v>
      </c>
    </row>
    <row r="94" spans="1:1" x14ac:dyDescent="0.25">
      <c r="A94" t="s">
        <v>1273</v>
      </c>
    </row>
    <row r="95" spans="1:1" x14ac:dyDescent="0.25">
      <c r="A95" t="s">
        <v>1273</v>
      </c>
    </row>
    <row r="96" spans="1:1" x14ac:dyDescent="0.25">
      <c r="A96" t="s">
        <v>1273</v>
      </c>
    </row>
    <row r="97" spans="1:116" x14ac:dyDescent="0.25">
      <c r="A97" t="s">
        <v>1273</v>
      </c>
    </row>
    <row r="98" spans="1:116" x14ac:dyDescent="0.25">
      <c r="A98" t="s">
        <v>1273</v>
      </c>
    </row>
    <row r="99" spans="1:116" x14ac:dyDescent="0.25">
      <c r="A99" t="s">
        <v>1273</v>
      </c>
    </row>
    <row r="100" spans="1:116" x14ac:dyDescent="0.25">
      <c r="A100" t="s">
        <v>1273</v>
      </c>
    </row>
    <row r="101" spans="1:116" x14ac:dyDescent="0.25">
      <c r="A101" t="s">
        <v>1273</v>
      </c>
    </row>
    <row r="102" spans="1:116" x14ac:dyDescent="0.25">
      <c r="A102" t="s">
        <v>1291</v>
      </c>
      <c r="B102" t="s">
        <v>1258</v>
      </c>
      <c r="C102" t="s">
        <v>1259</v>
      </c>
      <c r="E102">
        <v>30</v>
      </c>
      <c r="F102">
        <v>7.022102392717283</v>
      </c>
      <c r="G102" s="67" t="s">
        <v>1243</v>
      </c>
      <c r="H102" t="s">
        <v>1265</v>
      </c>
      <c r="K102">
        <v>10</v>
      </c>
      <c r="L102">
        <v>3.0094724540216928</v>
      </c>
      <c r="M102" s="67" t="s">
        <v>1243</v>
      </c>
      <c r="N102">
        <v>0</v>
      </c>
      <c r="O102">
        <v>0</v>
      </c>
      <c r="P102">
        <v>0</v>
      </c>
      <c r="Q102">
        <v>0</v>
      </c>
      <c r="R102">
        <v>0</v>
      </c>
      <c r="S102">
        <v>0</v>
      </c>
      <c r="T102">
        <v>0</v>
      </c>
      <c r="U102">
        <v>0</v>
      </c>
      <c r="V102">
        <v>0</v>
      </c>
      <c r="W102">
        <v>0</v>
      </c>
      <c r="X102">
        <v>0</v>
      </c>
      <c r="Y102">
        <v>0</v>
      </c>
      <c r="Z102">
        <v>0</v>
      </c>
      <c r="AA102">
        <v>0</v>
      </c>
      <c r="AB102">
        <v>0</v>
      </c>
      <c r="AC102" t="s">
        <v>1243</v>
      </c>
      <c r="AD102" t="s">
        <v>1243</v>
      </c>
      <c r="AE102" t="s">
        <v>1243</v>
      </c>
      <c r="AF102" t="s">
        <v>1243</v>
      </c>
      <c r="AG102" t="s">
        <v>1243</v>
      </c>
      <c r="AH102" t="s">
        <v>1243</v>
      </c>
      <c r="AI102" t="s">
        <v>1243</v>
      </c>
      <c r="AJ102" t="s">
        <v>1243</v>
      </c>
      <c r="AK102" t="s">
        <v>1243</v>
      </c>
      <c r="AL102" t="s">
        <v>1243</v>
      </c>
      <c r="AM102" t="s">
        <v>1243</v>
      </c>
      <c r="AN102" t="s">
        <v>1243</v>
      </c>
      <c r="AO102" t="s">
        <v>1243</v>
      </c>
      <c r="AP102" t="s">
        <v>1243</v>
      </c>
      <c r="AQ102" t="s">
        <v>1243</v>
      </c>
      <c r="AR102" t="s">
        <v>1243</v>
      </c>
      <c r="AS102" t="s">
        <v>1243</v>
      </c>
      <c r="AT102" t="s">
        <v>1243</v>
      </c>
      <c r="AU102" t="s">
        <v>1243</v>
      </c>
      <c r="AV102" t="s">
        <v>1243</v>
      </c>
      <c r="AW102" t="s">
        <v>1243</v>
      </c>
      <c r="AX102" t="s">
        <v>1243</v>
      </c>
      <c r="AY102" t="s">
        <v>1243</v>
      </c>
      <c r="AZ102" t="s">
        <v>1243</v>
      </c>
      <c r="BA102" t="s">
        <v>1243</v>
      </c>
      <c r="BB102" t="s">
        <v>1243</v>
      </c>
      <c r="BC102" t="s">
        <v>1243</v>
      </c>
      <c r="BD102" t="s">
        <v>1243</v>
      </c>
      <c r="BE102" t="s">
        <v>1243</v>
      </c>
      <c r="BF102" t="s">
        <v>1243</v>
      </c>
      <c r="BG102" t="s">
        <v>1243</v>
      </c>
      <c r="BH102" t="s">
        <v>1243</v>
      </c>
      <c r="BI102" t="s">
        <v>1243</v>
      </c>
      <c r="BJ102" t="s">
        <v>1243</v>
      </c>
      <c r="BK102" t="s">
        <v>1243</v>
      </c>
      <c r="BL102" t="s">
        <v>1243</v>
      </c>
      <c r="BM102">
        <v>0</v>
      </c>
      <c r="BN102">
        <v>0</v>
      </c>
      <c r="BO102">
        <v>0</v>
      </c>
      <c r="BP102">
        <v>0</v>
      </c>
      <c r="BQ102">
        <v>0</v>
      </c>
      <c r="BR102">
        <v>0</v>
      </c>
      <c r="BS102">
        <v>0</v>
      </c>
      <c r="BT102">
        <v>0</v>
      </c>
      <c r="BU102">
        <v>0</v>
      </c>
      <c r="BV102">
        <v>0</v>
      </c>
      <c r="BW102">
        <v>0</v>
      </c>
      <c r="BX102">
        <v>0</v>
      </c>
      <c r="BY102">
        <v>0</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0</v>
      </c>
      <c r="DA102">
        <v>0</v>
      </c>
      <c r="DB102">
        <v>0</v>
      </c>
      <c r="DC102">
        <v>0</v>
      </c>
      <c r="DD102">
        <v>0</v>
      </c>
      <c r="DE102">
        <v>0</v>
      </c>
      <c r="DF102">
        <v>0</v>
      </c>
      <c r="DG102">
        <v>0</v>
      </c>
      <c r="DH102">
        <v>0</v>
      </c>
      <c r="DI102">
        <v>0</v>
      </c>
      <c r="DJ102">
        <v>0</v>
      </c>
      <c r="DK102">
        <v>0</v>
      </c>
      <c r="DL102">
        <v>0</v>
      </c>
    </row>
    <row r="103" spans="1:116" x14ac:dyDescent="0.25">
      <c r="A103" t="s">
        <v>1291</v>
      </c>
      <c r="B103" t="s">
        <v>1260</v>
      </c>
      <c r="C103" t="s">
        <v>1259</v>
      </c>
      <c r="E103">
        <v>30</v>
      </c>
      <c r="F103">
        <v>7.022102392717283</v>
      </c>
      <c r="G103" s="67" t="s">
        <v>1243</v>
      </c>
      <c r="H103" t="s">
        <v>1266</v>
      </c>
      <c r="K103">
        <v>12</v>
      </c>
      <c r="L103">
        <v>3.0094724540216928</v>
      </c>
      <c r="M103" s="67" t="s">
        <v>1243</v>
      </c>
      <c r="N103">
        <v>0</v>
      </c>
      <c r="O103">
        <v>0</v>
      </c>
      <c r="P103">
        <v>0</v>
      </c>
      <c r="Q103">
        <v>0</v>
      </c>
      <c r="R103">
        <v>0</v>
      </c>
      <c r="S103">
        <v>0</v>
      </c>
      <c r="T103">
        <v>0</v>
      </c>
      <c r="U103">
        <v>0</v>
      </c>
      <c r="V103">
        <v>0</v>
      </c>
      <c r="W103">
        <v>0</v>
      </c>
      <c r="X103">
        <v>0</v>
      </c>
      <c r="Y103" t="s">
        <v>1243</v>
      </c>
      <c r="Z103" t="s">
        <v>1243</v>
      </c>
      <c r="AA103" t="s">
        <v>1243</v>
      </c>
      <c r="AB103" t="s">
        <v>1243</v>
      </c>
      <c r="AC103" t="s">
        <v>1243</v>
      </c>
      <c r="AD103" t="s">
        <v>1243</v>
      </c>
      <c r="AE103" t="s">
        <v>1243</v>
      </c>
      <c r="AF103" t="s">
        <v>1243</v>
      </c>
      <c r="AG103" t="s">
        <v>1243</v>
      </c>
      <c r="AH103" t="s">
        <v>1243</v>
      </c>
      <c r="AI103" t="s">
        <v>1243</v>
      </c>
      <c r="AJ103" t="s">
        <v>1243</v>
      </c>
      <c r="AK103" t="s">
        <v>1243</v>
      </c>
      <c r="AL103" t="s">
        <v>1243</v>
      </c>
      <c r="AM103" t="s">
        <v>1243</v>
      </c>
      <c r="AN103" t="s">
        <v>1243</v>
      </c>
      <c r="AO103" t="s">
        <v>1243</v>
      </c>
      <c r="AP103" t="s">
        <v>1243</v>
      </c>
      <c r="AQ103" t="s">
        <v>1243</v>
      </c>
      <c r="AR103" t="s">
        <v>1243</v>
      </c>
      <c r="AS103" t="s">
        <v>1243</v>
      </c>
      <c r="AT103" t="s">
        <v>1243</v>
      </c>
      <c r="AU103" t="s">
        <v>1243</v>
      </c>
      <c r="AV103" t="s">
        <v>1243</v>
      </c>
      <c r="AW103" t="s">
        <v>1243</v>
      </c>
      <c r="AX103" t="s">
        <v>1243</v>
      </c>
      <c r="AY103" t="s">
        <v>1243</v>
      </c>
      <c r="AZ103" t="s">
        <v>1243</v>
      </c>
      <c r="BA103" t="s">
        <v>1243</v>
      </c>
      <c r="BB103" t="s">
        <v>1243</v>
      </c>
      <c r="BC103" t="s">
        <v>1243</v>
      </c>
      <c r="BD103" t="s">
        <v>1243</v>
      </c>
      <c r="BE103" t="s">
        <v>1243</v>
      </c>
      <c r="BF103" t="s">
        <v>1243</v>
      </c>
      <c r="BG103" t="s">
        <v>1243</v>
      </c>
      <c r="BH103" t="s">
        <v>1243</v>
      </c>
      <c r="BI103" t="s">
        <v>1243</v>
      </c>
      <c r="BJ103" t="s">
        <v>1243</v>
      </c>
      <c r="BK103" t="s">
        <v>1243</v>
      </c>
      <c r="BL103" t="s">
        <v>1243</v>
      </c>
      <c r="BM103">
        <v>0</v>
      </c>
      <c r="BN103">
        <v>0</v>
      </c>
      <c r="BO103">
        <v>0</v>
      </c>
      <c r="BP103">
        <v>0</v>
      </c>
      <c r="BQ103">
        <v>0</v>
      </c>
      <c r="BR103">
        <v>0</v>
      </c>
      <c r="BS103">
        <v>0</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row>
    <row r="104" spans="1:116" x14ac:dyDescent="0.25">
      <c r="A104" t="s">
        <v>1291</v>
      </c>
      <c r="B104" t="s">
        <v>1261</v>
      </c>
      <c r="C104" t="s">
        <v>1262</v>
      </c>
      <c r="E104">
        <v>21</v>
      </c>
      <c r="F104">
        <v>4.0126299386955901</v>
      </c>
      <c r="G104" s="67" t="s">
        <v>1243</v>
      </c>
      <c r="M104" s="67" t="s">
        <v>1243</v>
      </c>
      <c r="N104">
        <v>0</v>
      </c>
      <c r="O104">
        <v>0</v>
      </c>
      <c r="P104">
        <v>0</v>
      </c>
      <c r="Q104">
        <v>0</v>
      </c>
      <c r="R104">
        <v>0</v>
      </c>
      <c r="S104">
        <v>0</v>
      </c>
      <c r="T104" t="s">
        <v>1243</v>
      </c>
      <c r="U104" t="s">
        <v>1243</v>
      </c>
      <c r="V104" t="s">
        <v>1243</v>
      </c>
      <c r="W104" t="s">
        <v>1243</v>
      </c>
      <c r="X104" t="s">
        <v>1243</v>
      </c>
      <c r="Y104" t="s">
        <v>1243</v>
      </c>
      <c r="Z104" t="s">
        <v>1243</v>
      </c>
      <c r="AA104" t="s">
        <v>1243</v>
      </c>
      <c r="AB104" t="s">
        <v>1243</v>
      </c>
      <c r="AC104" t="s">
        <v>1243</v>
      </c>
      <c r="AD104" t="s">
        <v>1243</v>
      </c>
      <c r="AE104" t="s">
        <v>1243</v>
      </c>
      <c r="AF104" t="s">
        <v>1243</v>
      </c>
      <c r="AG104" t="s">
        <v>1243</v>
      </c>
      <c r="AH104" t="s">
        <v>1243</v>
      </c>
      <c r="AI104" t="s">
        <v>1243</v>
      </c>
      <c r="AJ104" t="s">
        <v>1243</v>
      </c>
      <c r="AK104" t="s">
        <v>1243</v>
      </c>
      <c r="AL104" t="s">
        <v>1243</v>
      </c>
      <c r="AM104" t="s">
        <v>1243</v>
      </c>
      <c r="AN104" t="s">
        <v>1243</v>
      </c>
      <c r="AO104" t="s">
        <v>1243</v>
      </c>
      <c r="AP104" t="s">
        <v>1243</v>
      </c>
      <c r="AQ104" t="s">
        <v>1243</v>
      </c>
      <c r="AR104" t="s">
        <v>1243</v>
      </c>
      <c r="AS104" t="s">
        <v>1243</v>
      </c>
      <c r="AT104" t="s">
        <v>1243</v>
      </c>
      <c r="AU104" t="s">
        <v>1243</v>
      </c>
      <c r="AV104" t="s">
        <v>1243</v>
      </c>
      <c r="AW104" t="s">
        <v>1243</v>
      </c>
      <c r="AX104" t="s">
        <v>1243</v>
      </c>
      <c r="AY104" t="s">
        <v>1243</v>
      </c>
      <c r="AZ104" t="s">
        <v>1243</v>
      </c>
      <c r="BA104" t="s">
        <v>1243</v>
      </c>
      <c r="BB104" t="s">
        <v>1243</v>
      </c>
      <c r="BC104" t="s">
        <v>1243</v>
      </c>
      <c r="BD104" t="s">
        <v>1243</v>
      </c>
      <c r="BE104" t="s">
        <v>1243</v>
      </c>
      <c r="BF104" t="s">
        <v>1243</v>
      </c>
      <c r="BG104" t="s">
        <v>1243</v>
      </c>
      <c r="BH104" t="s">
        <v>1243</v>
      </c>
      <c r="BI104" t="s">
        <v>1243</v>
      </c>
      <c r="BJ104" t="s">
        <v>1243</v>
      </c>
      <c r="BK104" t="s">
        <v>1243</v>
      </c>
      <c r="BL104" t="s">
        <v>1243</v>
      </c>
      <c r="BM104">
        <v>0</v>
      </c>
      <c r="BN104">
        <v>0</v>
      </c>
      <c r="BO104">
        <v>0</v>
      </c>
      <c r="BP104">
        <v>0</v>
      </c>
      <c r="BQ104">
        <v>0</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0</v>
      </c>
      <c r="DA104">
        <v>0</v>
      </c>
      <c r="DB104">
        <v>0</v>
      </c>
      <c r="DC104">
        <v>0</v>
      </c>
      <c r="DD104">
        <v>0</v>
      </c>
      <c r="DE104">
        <v>0</v>
      </c>
      <c r="DF104">
        <v>0</v>
      </c>
      <c r="DG104">
        <v>0</v>
      </c>
      <c r="DH104">
        <v>0</v>
      </c>
      <c r="DI104">
        <v>0</v>
      </c>
      <c r="DJ104">
        <v>0</v>
      </c>
      <c r="DK104">
        <v>0</v>
      </c>
      <c r="DL104">
        <v>0</v>
      </c>
    </row>
    <row r="105" spans="1:116" x14ac:dyDescent="0.25">
      <c r="A105" t="s">
        <v>1291</v>
      </c>
      <c r="B105" t="s">
        <v>1263</v>
      </c>
      <c r="C105" t="s">
        <v>1264</v>
      </c>
      <c r="E105">
        <v>12</v>
      </c>
      <c r="F105">
        <v>4.0126299386955901</v>
      </c>
      <c r="G105" s="67" t="s">
        <v>1243</v>
      </c>
      <c r="M105" s="67" t="s">
        <v>1243</v>
      </c>
      <c r="N105">
        <v>0</v>
      </c>
      <c r="O105">
        <v>0</v>
      </c>
      <c r="P105">
        <v>0</v>
      </c>
      <c r="Q105">
        <v>0</v>
      </c>
      <c r="R105">
        <v>0</v>
      </c>
      <c r="S105">
        <v>0</v>
      </c>
      <c r="T105" t="s">
        <v>1243</v>
      </c>
      <c r="U105" t="s">
        <v>1243</v>
      </c>
      <c r="V105" t="s">
        <v>1243</v>
      </c>
      <c r="W105" t="s">
        <v>1243</v>
      </c>
      <c r="X105" t="s">
        <v>1243</v>
      </c>
      <c r="Y105" t="s">
        <v>1243</v>
      </c>
      <c r="Z105" t="s">
        <v>1243</v>
      </c>
      <c r="AA105" t="s">
        <v>1243</v>
      </c>
      <c r="AB105" t="s">
        <v>1243</v>
      </c>
      <c r="AC105" t="s">
        <v>1243</v>
      </c>
      <c r="AD105" t="s">
        <v>1243</v>
      </c>
      <c r="AE105" t="s">
        <v>1243</v>
      </c>
      <c r="AF105" t="s">
        <v>1243</v>
      </c>
      <c r="AG105" t="s">
        <v>1243</v>
      </c>
      <c r="AH105" t="s">
        <v>1243</v>
      </c>
      <c r="AI105" t="s">
        <v>1243</v>
      </c>
      <c r="AJ105" t="s">
        <v>1243</v>
      </c>
      <c r="AK105" t="s">
        <v>1243</v>
      </c>
      <c r="AL105" t="s">
        <v>1243</v>
      </c>
      <c r="AM105" t="s">
        <v>1243</v>
      </c>
      <c r="AN105" t="s">
        <v>1243</v>
      </c>
      <c r="AO105" t="s">
        <v>1243</v>
      </c>
      <c r="AP105" t="s">
        <v>1243</v>
      </c>
      <c r="AQ105" t="s">
        <v>1243</v>
      </c>
      <c r="AR105" t="s">
        <v>1243</v>
      </c>
      <c r="AS105" t="s">
        <v>1243</v>
      </c>
      <c r="AT105" t="s">
        <v>1243</v>
      </c>
      <c r="AU105" t="s">
        <v>1243</v>
      </c>
      <c r="AV105" t="s">
        <v>1243</v>
      </c>
      <c r="AW105" t="s">
        <v>1243</v>
      </c>
      <c r="AX105" t="s">
        <v>1243</v>
      </c>
      <c r="AY105" t="s">
        <v>1243</v>
      </c>
      <c r="AZ105" t="s">
        <v>1243</v>
      </c>
      <c r="BA105" t="s">
        <v>1243</v>
      </c>
      <c r="BB105" t="s">
        <v>1243</v>
      </c>
      <c r="BC105" t="s">
        <v>1243</v>
      </c>
      <c r="BD105" t="s">
        <v>1243</v>
      </c>
      <c r="BE105" t="s">
        <v>1243</v>
      </c>
      <c r="BF105" t="s">
        <v>1243</v>
      </c>
      <c r="BG105" t="s">
        <v>1243</v>
      </c>
      <c r="BH105" t="s">
        <v>1243</v>
      </c>
      <c r="BI105" t="s">
        <v>1243</v>
      </c>
      <c r="BJ105" t="s">
        <v>1243</v>
      </c>
      <c r="BK105" t="s">
        <v>1243</v>
      </c>
      <c r="BL105" t="s">
        <v>1243</v>
      </c>
      <c r="BM105">
        <v>0</v>
      </c>
      <c r="BN105">
        <v>0</v>
      </c>
      <c r="BO105">
        <v>0</v>
      </c>
      <c r="BP105">
        <v>0</v>
      </c>
      <c r="BQ105">
        <v>0</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0</v>
      </c>
      <c r="DA105">
        <v>0</v>
      </c>
      <c r="DB105">
        <v>0</v>
      </c>
      <c r="DC105">
        <v>0</v>
      </c>
      <c r="DD105">
        <v>0</v>
      </c>
      <c r="DE105">
        <v>0</v>
      </c>
      <c r="DF105">
        <v>0</v>
      </c>
      <c r="DG105">
        <v>0</v>
      </c>
      <c r="DH105">
        <v>0</v>
      </c>
      <c r="DI105">
        <v>0</v>
      </c>
      <c r="DJ105">
        <v>0</v>
      </c>
      <c r="DK105">
        <v>0</v>
      </c>
      <c r="DL105">
        <v>0</v>
      </c>
    </row>
    <row r="106" spans="1:116" x14ac:dyDescent="0.25">
      <c r="A106" t="s">
        <v>1291</v>
      </c>
      <c r="B106" t="s">
        <v>1289</v>
      </c>
      <c r="C106" t="s">
        <v>1288</v>
      </c>
      <c r="E106">
        <v>42</v>
      </c>
      <c r="F106">
        <v>5.4079254079254078</v>
      </c>
      <c r="G106" s="67" t="s">
        <v>1243</v>
      </c>
      <c r="M106" s="67" t="s">
        <v>1243</v>
      </c>
      <c r="N106" t="s">
        <v>1243</v>
      </c>
      <c r="O106" t="s">
        <v>1243</v>
      </c>
      <c r="P106" t="s">
        <v>1243</v>
      </c>
      <c r="Q106" t="s">
        <v>1243</v>
      </c>
      <c r="R106" t="s">
        <v>1243</v>
      </c>
      <c r="S106" t="s">
        <v>1243</v>
      </c>
      <c r="T106" t="s">
        <v>1243</v>
      </c>
      <c r="U106" t="s">
        <v>1243</v>
      </c>
      <c r="V106" t="s">
        <v>1243</v>
      </c>
      <c r="W106" t="s">
        <v>1243</v>
      </c>
      <c r="X106" t="s">
        <v>1243</v>
      </c>
      <c r="Y106" t="s">
        <v>1243</v>
      </c>
      <c r="Z106" t="s">
        <v>1243</v>
      </c>
      <c r="AA106" t="s">
        <v>1243</v>
      </c>
      <c r="AB106" t="s">
        <v>1243</v>
      </c>
      <c r="AC106" t="s">
        <v>1243</v>
      </c>
      <c r="AD106" t="s">
        <v>1243</v>
      </c>
      <c r="AE106" t="s">
        <v>1243</v>
      </c>
      <c r="AF106" t="s">
        <v>1243</v>
      </c>
      <c r="AG106" t="s">
        <v>1243</v>
      </c>
      <c r="AH106" t="s">
        <v>1243</v>
      </c>
      <c r="AI106" t="s">
        <v>1243</v>
      </c>
      <c r="AJ106" t="s">
        <v>1243</v>
      </c>
      <c r="AK106" t="s">
        <v>1243</v>
      </c>
      <c r="AL106" t="s">
        <v>1243</v>
      </c>
      <c r="AM106" t="s">
        <v>1243</v>
      </c>
      <c r="AN106" t="s">
        <v>1243</v>
      </c>
      <c r="AO106" t="s">
        <v>1243</v>
      </c>
      <c r="AP106" t="s">
        <v>1243</v>
      </c>
      <c r="AQ106" t="s">
        <v>1243</v>
      </c>
      <c r="AR106" t="s">
        <v>1243</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0</v>
      </c>
      <c r="BN106">
        <v>0</v>
      </c>
      <c r="BO106">
        <v>0</v>
      </c>
      <c r="BP106">
        <v>0</v>
      </c>
      <c r="BQ106">
        <v>0</v>
      </c>
      <c r="BR106">
        <v>0</v>
      </c>
      <c r="BS106">
        <v>0</v>
      </c>
      <c r="BT106">
        <v>0</v>
      </c>
      <c r="BU106">
        <v>0</v>
      </c>
      <c r="BV106">
        <v>0</v>
      </c>
      <c r="BW106">
        <v>0</v>
      </c>
      <c r="BX106">
        <v>0</v>
      </c>
      <c r="BY106">
        <v>0</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row>
    <row r="107" spans="1:116" x14ac:dyDescent="0.25">
      <c r="A107" t="s">
        <v>1291</v>
      </c>
      <c r="G107" s="67" t="s">
        <v>1243</v>
      </c>
      <c r="M107" s="67" t="s">
        <v>1243</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c r="BN107">
        <v>0</v>
      </c>
      <c r="BO107">
        <v>0</v>
      </c>
      <c r="BP107">
        <v>0</v>
      </c>
      <c r="BQ107">
        <v>0</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row>
    <row r="108" spans="1:116" x14ac:dyDescent="0.25">
      <c r="A108" t="s">
        <v>1291</v>
      </c>
      <c r="G108" s="67" t="s">
        <v>1243</v>
      </c>
      <c r="M108" s="67" t="s">
        <v>1243</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Q108">
        <v>0</v>
      </c>
      <c r="BR108">
        <v>0</v>
      </c>
      <c r="BS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row>
    <row r="109" spans="1:116" x14ac:dyDescent="0.25">
      <c r="A109" t="s">
        <v>1291</v>
      </c>
      <c r="G109" s="67" t="s">
        <v>1243</v>
      </c>
      <c r="M109" s="67" t="s">
        <v>1243</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0</v>
      </c>
      <c r="DA109">
        <v>0</v>
      </c>
      <c r="DB109">
        <v>0</v>
      </c>
      <c r="DC109">
        <v>0</v>
      </c>
      <c r="DD109">
        <v>0</v>
      </c>
      <c r="DE109">
        <v>0</v>
      </c>
      <c r="DF109">
        <v>0</v>
      </c>
      <c r="DG109">
        <v>0</v>
      </c>
      <c r="DH109">
        <v>0</v>
      </c>
      <c r="DI109">
        <v>0</v>
      </c>
      <c r="DJ109">
        <v>0</v>
      </c>
      <c r="DK109">
        <v>0</v>
      </c>
      <c r="DL109">
        <v>0</v>
      </c>
    </row>
    <row r="110" spans="1:116" x14ac:dyDescent="0.25">
      <c r="A110" t="s">
        <v>1291</v>
      </c>
      <c r="G110" s="67" t="s">
        <v>1243</v>
      </c>
      <c r="M110" s="67" t="s">
        <v>1243</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0</v>
      </c>
      <c r="DA110">
        <v>0</v>
      </c>
      <c r="DB110">
        <v>0</v>
      </c>
      <c r="DC110">
        <v>0</v>
      </c>
      <c r="DD110">
        <v>0</v>
      </c>
      <c r="DE110">
        <v>0</v>
      </c>
      <c r="DF110">
        <v>0</v>
      </c>
      <c r="DG110">
        <v>0</v>
      </c>
      <c r="DH110">
        <v>0</v>
      </c>
      <c r="DI110">
        <v>0</v>
      </c>
      <c r="DJ110">
        <v>0</v>
      </c>
      <c r="DK110">
        <v>0</v>
      </c>
      <c r="DL110">
        <v>0</v>
      </c>
    </row>
    <row r="111" spans="1:116" x14ac:dyDescent="0.25">
      <c r="A111" t="s">
        <v>1291</v>
      </c>
      <c r="G111" s="67" t="s">
        <v>1243</v>
      </c>
      <c r="M111" s="67" t="s">
        <v>1243</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c r="BM111">
        <v>0</v>
      </c>
      <c r="BN111">
        <v>0</v>
      </c>
      <c r="BO111">
        <v>0</v>
      </c>
      <c r="BP111">
        <v>0</v>
      </c>
      <c r="BQ111">
        <v>0</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row>
    <row r="112" spans="1:116" x14ac:dyDescent="0.25">
      <c r="A112" t="s">
        <v>1291</v>
      </c>
      <c r="G112" s="67" t="s">
        <v>1243</v>
      </c>
      <c r="M112" s="67" t="s">
        <v>1243</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v>0</v>
      </c>
      <c r="BN112">
        <v>0</v>
      </c>
      <c r="BO112">
        <v>0</v>
      </c>
      <c r="BP112">
        <v>0</v>
      </c>
      <c r="BQ112">
        <v>0</v>
      </c>
      <c r="BR112">
        <v>0</v>
      </c>
      <c r="BS112">
        <v>0</v>
      </c>
      <c r="BT112">
        <v>0</v>
      </c>
      <c r="BU112">
        <v>0</v>
      </c>
      <c r="BV112">
        <v>0</v>
      </c>
      <c r="BW112">
        <v>0</v>
      </c>
      <c r="BX112">
        <v>0</v>
      </c>
      <c r="BY112">
        <v>0</v>
      </c>
      <c r="BZ112">
        <v>0</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c r="DL112">
        <v>0</v>
      </c>
    </row>
    <row r="113" spans="1:116" x14ac:dyDescent="0.25">
      <c r="A113" t="s">
        <v>1291</v>
      </c>
      <c r="G113" s="67" t="s">
        <v>1243</v>
      </c>
      <c r="M113" s="67" t="s">
        <v>1243</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c r="BM113">
        <v>0</v>
      </c>
      <c r="BN113">
        <v>0</v>
      </c>
      <c r="BO113">
        <v>0</v>
      </c>
      <c r="BP113">
        <v>0</v>
      </c>
      <c r="BQ113">
        <v>0</v>
      </c>
      <c r="BR113">
        <v>0</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0</v>
      </c>
      <c r="DA113">
        <v>0</v>
      </c>
      <c r="DB113">
        <v>0</v>
      </c>
      <c r="DC113">
        <v>0</v>
      </c>
      <c r="DD113">
        <v>0</v>
      </c>
      <c r="DE113">
        <v>0</v>
      </c>
      <c r="DF113">
        <v>0</v>
      </c>
      <c r="DG113">
        <v>0</v>
      </c>
      <c r="DH113">
        <v>0</v>
      </c>
      <c r="DI113">
        <v>0</v>
      </c>
      <c r="DJ113">
        <v>0</v>
      </c>
      <c r="DK113">
        <v>0</v>
      </c>
      <c r="DL113">
        <v>0</v>
      </c>
    </row>
    <row r="114" spans="1:116" x14ac:dyDescent="0.25">
      <c r="A114" t="s">
        <v>1291</v>
      </c>
      <c r="G114" s="67" t="s">
        <v>1243</v>
      </c>
      <c r="M114" s="67" t="s">
        <v>1243</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0</v>
      </c>
      <c r="BQ114">
        <v>0</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0</v>
      </c>
      <c r="DA114">
        <v>0</v>
      </c>
      <c r="DB114">
        <v>0</v>
      </c>
      <c r="DC114">
        <v>0</v>
      </c>
      <c r="DD114">
        <v>0</v>
      </c>
      <c r="DE114">
        <v>0</v>
      </c>
      <c r="DF114">
        <v>0</v>
      </c>
      <c r="DG114">
        <v>0</v>
      </c>
      <c r="DH114">
        <v>0</v>
      </c>
      <c r="DI114">
        <v>0</v>
      </c>
      <c r="DJ114">
        <v>0</v>
      </c>
      <c r="DK114">
        <v>0</v>
      </c>
      <c r="DL114">
        <v>0</v>
      </c>
    </row>
    <row r="115" spans="1:116" x14ac:dyDescent="0.25">
      <c r="A115" t="s">
        <v>1291</v>
      </c>
      <c r="G115" s="67" t="s">
        <v>1243</v>
      </c>
      <c r="M115" s="67" t="s">
        <v>1243</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c r="DL115">
        <v>0</v>
      </c>
    </row>
    <row r="116" spans="1:116" x14ac:dyDescent="0.25">
      <c r="A116" t="s">
        <v>1291</v>
      </c>
      <c r="G116" s="67" t="s">
        <v>1243</v>
      </c>
      <c r="M116" s="67" t="s">
        <v>1243</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c r="BM116">
        <v>0</v>
      </c>
      <c r="BN116">
        <v>0</v>
      </c>
      <c r="BO116">
        <v>0</v>
      </c>
      <c r="BP116">
        <v>0</v>
      </c>
      <c r="BQ116">
        <v>0</v>
      </c>
      <c r="BR116">
        <v>0</v>
      </c>
      <c r="BS116">
        <v>0</v>
      </c>
      <c r="BT116">
        <v>0</v>
      </c>
      <c r="BU116">
        <v>0</v>
      </c>
      <c r="BV116">
        <v>0</v>
      </c>
      <c r="BW116">
        <v>0</v>
      </c>
      <c r="BX116">
        <v>0</v>
      </c>
      <c r="BY116">
        <v>0</v>
      </c>
      <c r="BZ116">
        <v>0</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v>0</v>
      </c>
      <c r="CW116">
        <v>0</v>
      </c>
      <c r="CX116">
        <v>0</v>
      </c>
      <c r="CY116">
        <v>0</v>
      </c>
      <c r="CZ116">
        <v>0</v>
      </c>
      <c r="DA116">
        <v>0</v>
      </c>
      <c r="DB116">
        <v>0</v>
      </c>
      <c r="DC116">
        <v>0</v>
      </c>
      <c r="DD116">
        <v>0</v>
      </c>
      <c r="DE116">
        <v>0</v>
      </c>
      <c r="DF116">
        <v>0</v>
      </c>
      <c r="DG116">
        <v>0</v>
      </c>
      <c r="DH116">
        <v>0</v>
      </c>
      <c r="DI116">
        <v>0</v>
      </c>
      <c r="DJ116">
        <v>0</v>
      </c>
      <c r="DK116">
        <v>0</v>
      </c>
      <c r="DL116">
        <v>0</v>
      </c>
    </row>
    <row r="117" spans="1:116" x14ac:dyDescent="0.25">
      <c r="A117" t="s">
        <v>1291</v>
      </c>
      <c r="G117" s="67" t="s">
        <v>1243</v>
      </c>
      <c r="M117" s="67" t="s">
        <v>1243</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c r="BL117">
        <v>0</v>
      </c>
      <c r="BM117">
        <v>0</v>
      </c>
      <c r="BN117">
        <v>0</v>
      </c>
      <c r="BO117">
        <v>0</v>
      </c>
      <c r="BP117">
        <v>0</v>
      </c>
      <c r="BQ117">
        <v>0</v>
      </c>
      <c r="BR117">
        <v>0</v>
      </c>
      <c r="BS117">
        <v>0</v>
      </c>
      <c r="BT117">
        <v>0</v>
      </c>
      <c r="BU117">
        <v>0</v>
      </c>
      <c r="BV117">
        <v>0</v>
      </c>
      <c r="BW117">
        <v>0</v>
      </c>
      <c r="BX117">
        <v>0</v>
      </c>
      <c r="BY117">
        <v>0</v>
      </c>
      <c r="BZ117">
        <v>0</v>
      </c>
      <c r="CA117">
        <v>0</v>
      </c>
      <c r="CB117">
        <v>0</v>
      </c>
      <c r="CC117">
        <v>0</v>
      </c>
      <c r="CD117">
        <v>0</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0</v>
      </c>
      <c r="DA117">
        <v>0</v>
      </c>
      <c r="DB117">
        <v>0</v>
      </c>
      <c r="DC117">
        <v>0</v>
      </c>
      <c r="DD117">
        <v>0</v>
      </c>
      <c r="DE117">
        <v>0</v>
      </c>
      <c r="DF117">
        <v>0</v>
      </c>
      <c r="DG117">
        <v>0</v>
      </c>
      <c r="DH117">
        <v>0</v>
      </c>
      <c r="DI117">
        <v>0</v>
      </c>
      <c r="DJ117">
        <v>0</v>
      </c>
      <c r="DK117">
        <v>0</v>
      </c>
      <c r="DL117">
        <v>0</v>
      </c>
    </row>
    <row r="118" spans="1:116" x14ac:dyDescent="0.25">
      <c r="A118" t="s">
        <v>1291</v>
      </c>
      <c r="G118" s="67" t="s">
        <v>1243</v>
      </c>
      <c r="M118" s="67" t="s">
        <v>1243</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c r="BM118">
        <v>0</v>
      </c>
      <c r="BN118">
        <v>0</v>
      </c>
      <c r="BO118">
        <v>0</v>
      </c>
      <c r="BP118">
        <v>0</v>
      </c>
      <c r="BQ118">
        <v>0</v>
      </c>
      <c r="BR118">
        <v>0</v>
      </c>
      <c r="BS118">
        <v>0</v>
      </c>
      <c r="BT118">
        <v>0</v>
      </c>
      <c r="BU118">
        <v>0</v>
      </c>
      <c r="BV118">
        <v>0</v>
      </c>
      <c r="BW118">
        <v>0</v>
      </c>
      <c r="BX118">
        <v>0</v>
      </c>
      <c r="BY118">
        <v>0</v>
      </c>
      <c r="BZ118">
        <v>0</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row>
    <row r="119" spans="1:116" x14ac:dyDescent="0.25">
      <c r="A119" t="s">
        <v>1291</v>
      </c>
      <c r="G119" s="67" t="s">
        <v>1243</v>
      </c>
      <c r="M119" s="67" t="s">
        <v>1243</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0</v>
      </c>
      <c r="BN119">
        <v>0</v>
      </c>
      <c r="BO119">
        <v>0</v>
      </c>
      <c r="BP119">
        <v>0</v>
      </c>
      <c r="BQ119">
        <v>0</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0</v>
      </c>
      <c r="DK119">
        <v>0</v>
      </c>
      <c r="DL119">
        <v>0</v>
      </c>
    </row>
    <row r="120" spans="1:116" x14ac:dyDescent="0.25">
      <c r="A120" t="s">
        <v>1291</v>
      </c>
      <c r="G120" s="67" t="s">
        <v>1243</v>
      </c>
      <c r="M120" s="67" t="s">
        <v>1243</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Q120">
        <v>0</v>
      </c>
      <c r="BR120">
        <v>0</v>
      </c>
      <c r="BS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row>
    <row r="121" spans="1:116" x14ac:dyDescent="0.25">
      <c r="A121" t="s">
        <v>1291</v>
      </c>
      <c r="G121" s="67" t="s">
        <v>1243</v>
      </c>
      <c r="M121" s="67" t="s">
        <v>1243</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Q121">
        <v>0</v>
      </c>
      <c r="BR121">
        <v>0</v>
      </c>
      <c r="BS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row>
    <row r="122" spans="1:116" x14ac:dyDescent="0.25">
      <c r="A122" t="s">
        <v>1291</v>
      </c>
      <c r="G122" s="67" t="s">
        <v>1243</v>
      </c>
      <c r="M122" s="67" t="s">
        <v>1243</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Q122">
        <v>0</v>
      </c>
      <c r="BR122">
        <v>0</v>
      </c>
      <c r="BS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row>
    <row r="123" spans="1:116" x14ac:dyDescent="0.25">
      <c r="A123" t="s">
        <v>1291</v>
      </c>
      <c r="G123" s="67" t="s">
        <v>1243</v>
      </c>
      <c r="M123" s="67" t="s">
        <v>1243</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Q123">
        <v>0</v>
      </c>
      <c r="BR123">
        <v>0</v>
      </c>
      <c r="BS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row>
    <row r="124" spans="1:116" x14ac:dyDescent="0.25">
      <c r="A124" t="s">
        <v>1291</v>
      </c>
      <c r="G124" s="67" t="s">
        <v>1243</v>
      </c>
      <c r="M124" s="67" t="s">
        <v>1243</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c r="BM124">
        <v>0</v>
      </c>
      <c r="BN124">
        <v>0</v>
      </c>
      <c r="BO124">
        <v>0</v>
      </c>
      <c r="BP124">
        <v>0</v>
      </c>
      <c r="BQ124">
        <v>0</v>
      </c>
      <c r="BR124">
        <v>0</v>
      </c>
      <c r="BS124">
        <v>0</v>
      </c>
      <c r="BT124">
        <v>0</v>
      </c>
      <c r="BU124">
        <v>0</v>
      </c>
      <c r="BV124">
        <v>0</v>
      </c>
      <c r="BW124">
        <v>0</v>
      </c>
      <c r="BX124">
        <v>0</v>
      </c>
      <c r="BY124">
        <v>0</v>
      </c>
      <c r="BZ124">
        <v>0</v>
      </c>
      <c r="CA124">
        <v>0</v>
      </c>
      <c r="CB124">
        <v>0</v>
      </c>
      <c r="CC124">
        <v>0</v>
      </c>
      <c r="CD124">
        <v>0</v>
      </c>
      <c r="CE124">
        <v>0</v>
      </c>
      <c r="CF124">
        <v>0</v>
      </c>
      <c r="CG124">
        <v>0</v>
      </c>
      <c r="CH124">
        <v>0</v>
      </c>
      <c r="CI124">
        <v>0</v>
      </c>
      <c r="CJ124">
        <v>0</v>
      </c>
      <c r="CK124">
        <v>0</v>
      </c>
      <c r="CL124">
        <v>0</v>
      </c>
      <c r="CM124">
        <v>0</v>
      </c>
      <c r="CN124">
        <v>0</v>
      </c>
      <c r="CO124">
        <v>0</v>
      </c>
      <c r="CP124">
        <v>0</v>
      </c>
      <c r="CQ124">
        <v>0</v>
      </c>
      <c r="CR124">
        <v>0</v>
      </c>
      <c r="CS124">
        <v>0</v>
      </c>
      <c r="CT124">
        <v>0</v>
      </c>
      <c r="CU124">
        <v>0</v>
      </c>
      <c r="CV124">
        <v>0</v>
      </c>
      <c r="CW124">
        <v>0</v>
      </c>
      <c r="CX124">
        <v>0</v>
      </c>
      <c r="CY124">
        <v>0</v>
      </c>
      <c r="CZ124">
        <v>0</v>
      </c>
      <c r="DA124">
        <v>0</v>
      </c>
      <c r="DB124">
        <v>0</v>
      </c>
      <c r="DC124">
        <v>0</v>
      </c>
      <c r="DD124">
        <v>0</v>
      </c>
      <c r="DE124">
        <v>0</v>
      </c>
      <c r="DF124">
        <v>0</v>
      </c>
      <c r="DG124">
        <v>0</v>
      </c>
      <c r="DH124">
        <v>0</v>
      </c>
      <c r="DI124">
        <v>0</v>
      </c>
      <c r="DJ124">
        <v>0</v>
      </c>
      <c r="DK124">
        <v>0</v>
      </c>
      <c r="DL124">
        <v>0</v>
      </c>
    </row>
    <row r="125" spans="1:116" x14ac:dyDescent="0.25">
      <c r="A125" t="s">
        <v>1291</v>
      </c>
      <c r="G125" s="67" t="s">
        <v>1243</v>
      </c>
      <c r="M125" s="67" t="s">
        <v>1243</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c r="BM125">
        <v>0</v>
      </c>
      <c r="BN125">
        <v>0</v>
      </c>
      <c r="BO125">
        <v>0</v>
      </c>
      <c r="BP125">
        <v>0</v>
      </c>
      <c r="BQ125">
        <v>0</v>
      </c>
      <c r="BR125">
        <v>0</v>
      </c>
      <c r="BS125">
        <v>0</v>
      </c>
      <c r="BT125">
        <v>0</v>
      </c>
      <c r="BU125">
        <v>0</v>
      </c>
      <c r="BV125">
        <v>0</v>
      </c>
      <c r="BW125">
        <v>0</v>
      </c>
      <c r="BX125">
        <v>0</v>
      </c>
      <c r="BY125">
        <v>0</v>
      </c>
      <c r="BZ125">
        <v>0</v>
      </c>
      <c r="CA125">
        <v>0</v>
      </c>
      <c r="CB125">
        <v>0</v>
      </c>
      <c r="CC125">
        <v>0</v>
      </c>
      <c r="CD125">
        <v>0</v>
      </c>
      <c r="CE125">
        <v>0</v>
      </c>
      <c r="CF125">
        <v>0</v>
      </c>
      <c r="CG125">
        <v>0</v>
      </c>
      <c r="CH125">
        <v>0</v>
      </c>
      <c r="CI125">
        <v>0</v>
      </c>
      <c r="CJ125">
        <v>0</v>
      </c>
      <c r="CK125">
        <v>0</v>
      </c>
      <c r="CL125">
        <v>0</v>
      </c>
      <c r="CM125">
        <v>0</v>
      </c>
      <c r="CN125">
        <v>0</v>
      </c>
      <c r="CO125">
        <v>0</v>
      </c>
      <c r="CP125">
        <v>0</v>
      </c>
      <c r="CQ125">
        <v>0</v>
      </c>
      <c r="CR125">
        <v>0</v>
      </c>
      <c r="CS125">
        <v>0</v>
      </c>
      <c r="CT125">
        <v>0</v>
      </c>
      <c r="CU125">
        <v>0</v>
      </c>
      <c r="CV125">
        <v>0</v>
      </c>
      <c r="CW125">
        <v>0</v>
      </c>
      <c r="CX125">
        <v>0</v>
      </c>
      <c r="CY125">
        <v>0</v>
      </c>
      <c r="CZ125">
        <v>0</v>
      </c>
      <c r="DA125">
        <v>0</v>
      </c>
      <c r="DB125">
        <v>0</v>
      </c>
      <c r="DC125">
        <v>0</v>
      </c>
      <c r="DD125">
        <v>0</v>
      </c>
      <c r="DE125">
        <v>0</v>
      </c>
      <c r="DF125">
        <v>0</v>
      </c>
      <c r="DG125">
        <v>0</v>
      </c>
      <c r="DH125">
        <v>0</v>
      </c>
      <c r="DI125">
        <v>0</v>
      </c>
      <c r="DJ125">
        <v>0</v>
      </c>
      <c r="DK125">
        <v>0</v>
      </c>
      <c r="DL125">
        <v>0</v>
      </c>
    </row>
    <row r="126" spans="1:116" x14ac:dyDescent="0.25">
      <c r="A126" t="s">
        <v>1291</v>
      </c>
      <c r="G126" s="67" t="s">
        <v>1243</v>
      </c>
      <c r="M126" s="67" t="s">
        <v>1243</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c r="BM126">
        <v>0</v>
      </c>
      <c r="BN126">
        <v>0</v>
      </c>
      <c r="BO126">
        <v>0</v>
      </c>
      <c r="BP126">
        <v>0</v>
      </c>
      <c r="BQ126">
        <v>0</v>
      </c>
      <c r="BR126">
        <v>0</v>
      </c>
      <c r="BS126">
        <v>0</v>
      </c>
      <c r="BT126">
        <v>0</v>
      </c>
      <c r="BU126">
        <v>0</v>
      </c>
      <c r="BV126">
        <v>0</v>
      </c>
      <c r="BW126">
        <v>0</v>
      </c>
      <c r="BX126">
        <v>0</v>
      </c>
      <c r="BY126">
        <v>0</v>
      </c>
      <c r="BZ126">
        <v>0</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v>0</v>
      </c>
      <c r="CW126">
        <v>0</v>
      </c>
      <c r="CX126">
        <v>0</v>
      </c>
      <c r="CY126">
        <v>0</v>
      </c>
      <c r="CZ126">
        <v>0</v>
      </c>
      <c r="DA126">
        <v>0</v>
      </c>
      <c r="DB126">
        <v>0</v>
      </c>
      <c r="DC126">
        <v>0</v>
      </c>
      <c r="DD126">
        <v>0</v>
      </c>
      <c r="DE126">
        <v>0</v>
      </c>
      <c r="DF126">
        <v>0</v>
      </c>
      <c r="DG126">
        <v>0</v>
      </c>
      <c r="DH126">
        <v>0</v>
      </c>
      <c r="DI126">
        <v>0</v>
      </c>
      <c r="DJ126">
        <v>0</v>
      </c>
      <c r="DK126">
        <v>0</v>
      </c>
      <c r="DL126">
        <v>0</v>
      </c>
    </row>
    <row r="127" spans="1:116" x14ac:dyDescent="0.25">
      <c r="A127" t="s">
        <v>1291</v>
      </c>
      <c r="G127" s="67" t="s">
        <v>1243</v>
      </c>
      <c r="M127" s="67" t="s">
        <v>1243</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P127">
        <v>0</v>
      </c>
      <c r="BQ127">
        <v>0</v>
      </c>
      <c r="BR127">
        <v>0</v>
      </c>
      <c r="BS127">
        <v>0</v>
      </c>
      <c r="BT127">
        <v>0</v>
      </c>
      <c r="BU127">
        <v>0</v>
      </c>
      <c r="BV127">
        <v>0</v>
      </c>
      <c r="BW127">
        <v>0</v>
      </c>
      <c r="BX127">
        <v>0</v>
      </c>
      <c r="BY127">
        <v>0</v>
      </c>
      <c r="BZ127">
        <v>0</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0</v>
      </c>
      <c r="DA127">
        <v>0</v>
      </c>
      <c r="DB127">
        <v>0</v>
      </c>
      <c r="DC127">
        <v>0</v>
      </c>
      <c r="DD127">
        <v>0</v>
      </c>
      <c r="DE127">
        <v>0</v>
      </c>
      <c r="DF127">
        <v>0</v>
      </c>
      <c r="DG127">
        <v>0</v>
      </c>
      <c r="DH127">
        <v>0</v>
      </c>
      <c r="DI127">
        <v>0</v>
      </c>
      <c r="DJ127">
        <v>0</v>
      </c>
      <c r="DK127">
        <v>0</v>
      </c>
      <c r="DL127">
        <v>0</v>
      </c>
    </row>
    <row r="128" spans="1:116" x14ac:dyDescent="0.25">
      <c r="A128" t="s">
        <v>1291</v>
      </c>
      <c r="G128" s="67" t="s">
        <v>1243</v>
      </c>
      <c r="M128" s="67" t="s">
        <v>1243</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c r="BM128">
        <v>0</v>
      </c>
      <c r="BN128">
        <v>0</v>
      </c>
      <c r="BO128">
        <v>0</v>
      </c>
      <c r="BP128">
        <v>0</v>
      </c>
      <c r="BQ128">
        <v>0</v>
      </c>
      <c r="BR128">
        <v>0</v>
      </c>
      <c r="BS128">
        <v>0</v>
      </c>
      <c r="BT128">
        <v>0</v>
      </c>
      <c r="BU128">
        <v>0</v>
      </c>
      <c r="BV128">
        <v>0</v>
      </c>
      <c r="BW128">
        <v>0</v>
      </c>
      <c r="BX128">
        <v>0</v>
      </c>
      <c r="BY128">
        <v>0</v>
      </c>
      <c r="BZ128">
        <v>0</v>
      </c>
      <c r="CA128">
        <v>0</v>
      </c>
      <c r="CB128">
        <v>0</v>
      </c>
      <c r="CC128">
        <v>0</v>
      </c>
      <c r="CD128">
        <v>0</v>
      </c>
      <c r="CE128">
        <v>0</v>
      </c>
      <c r="CF128">
        <v>0</v>
      </c>
      <c r="CG128">
        <v>0</v>
      </c>
      <c r="CH128">
        <v>0</v>
      </c>
      <c r="CI128">
        <v>0</v>
      </c>
      <c r="CJ128">
        <v>0</v>
      </c>
      <c r="CK128">
        <v>0</v>
      </c>
      <c r="CL128">
        <v>0</v>
      </c>
      <c r="CM128">
        <v>0</v>
      </c>
      <c r="CN128">
        <v>0</v>
      </c>
      <c r="CO128">
        <v>0</v>
      </c>
      <c r="CP128">
        <v>0</v>
      </c>
      <c r="CQ128">
        <v>0</v>
      </c>
      <c r="CR128">
        <v>0</v>
      </c>
      <c r="CS128">
        <v>0</v>
      </c>
      <c r="CT128">
        <v>0</v>
      </c>
      <c r="CU128">
        <v>0</v>
      </c>
      <c r="CV128">
        <v>0</v>
      </c>
      <c r="CW128">
        <v>0</v>
      </c>
      <c r="CX128">
        <v>0</v>
      </c>
      <c r="CY128">
        <v>0</v>
      </c>
      <c r="CZ128">
        <v>0</v>
      </c>
      <c r="DA128">
        <v>0</v>
      </c>
      <c r="DB128">
        <v>0</v>
      </c>
      <c r="DC128">
        <v>0</v>
      </c>
      <c r="DD128">
        <v>0</v>
      </c>
      <c r="DE128">
        <v>0</v>
      </c>
      <c r="DF128">
        <v>0</v>
      </c>
      <c r="DG128">
        <v>0</v>
      </c>
      <c r="DH128">
        <v>0</v>
      </c>
      <c r="DI128">
        <v>0</v>
      </c>
      <c r="DJ128">
        <v>0</v>
      </c>
      <c r="DK128">
        <v>0</v>
      </c>
      <c r="DL128">
        <v>0</v>
      </c>
    </row>
    <row r="129" spans="1:116" x14ac:dyDescent="0.25">
      <c r="A129" t="s">
        <v>1291</v>
      </c>
      <c r="G129" s="67" t="s">
        <v>1243</v>
      </c>
      <c r="M129" s="67" t="s">
        <v>1243</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0</v>
      </c>
      <c r="BL129">
        <v>0</v>
      </c>
      <c r="BM129">
        <v>0</v>
      </c>
      <c r="BN129">
        <v>0</v>
      </c>
      <c r="BO129">
        <v>0</v>
      </c>
      <c r="BP129">
        <v>0</v>
      </c>
      <c r="BQ129">
        <v>0</v>
      </c>
      <c r="BR129">
        <v>0</v>
      </c>
      <c r="BS129">
        <v>0</v>
      </c>
      <c r="BT129">
        <v>0</v>
      </c>
      <c r="BU129">
        <v>0</v>
      </c>
      <c r="BV129">
        <v>0</v>
      </c>
      <c r="BW129">
        <v>0</v>
      </c>
      <c r="BX129">
        <v>0</v>
      </c>
      <c r="BY129">
        <v>0</v>
      </c>
      <c r="BZ129">
        <v>0</v>
      </c>
      <c r="CA129">
        <v>0</v>
      </c>
      <c r="CB129">
        <v>0</v>
      </c>
      <c r="CC129">
        <v>0</v>
      </c>
      <c r="CD129">
        <v>0</v>
      </c>
      <c r="CE129">
        <v>0</v>
      </c>
      <c r="CF129">
        <v>0</v>
      </c>
      <c r="CG129">
        <v>0</v>
      </c>
      <c r="CH129">
        <v>0</v>
      </c>
      <c r="CI129">
        <v>0</v>
      </c>
      <c r="CJ129">
        <v>0</v>
      </c>
      <c r="CK129">
        <v>0</v>
      </c>
      <c r="CL129">
        <v>0</v>
      </c>
      <c r="CM129">
        <v>0</v>
      </c>
      <c r="CN129">
        <v>0</v>
      </c>
      <c r="CO129">
        <v>0</v>
      </c>
      <c r="CP129">
        <v>0</v>
      </c>
      <c r="CQ129">
        <v>0</v>
      </c>
      <c r="CR129">
        <v>0</v>
      </c>
      <c r="CS129">
        <v>0</v>
      </c>
      <c r="CT129">
        <v>0</v>
      </c>
      <c r="CU129">
        <v>0</v>
      </c>
      <c r="CV129">
        <v>0</v>
      </c>
      <c r="CW129">
        <v>0</v>
      </c>
      <c r="CX129">
        <v>0</v>
      </c>
      <c r="CY129">
        <v>0</v>
      </c>
      <c r="CZ129">
        <v>0</v>
      </c>
      <c r="DA129">
        <v>0</v>
      </c>
      <c r="DB129">
        <v>0</v>
      </c>
      <c r="DC129">
        <v>0</v>
      </c>
      <c r="DD129">
        <v>0</v>
      </c>
      <c r="DE129">
        <v>0</v>
      </c>
      <c r="DF129">
        <v>0</v>
      </c>
      <c r="DG129">
        <v>0</v>
      </c>
      <c r="DH129">
        <v>0</v>
      </c>
      <c r="DI129">
        <v>0</v>
      </c>
      <c r="DJ129">
        <v>0</v>
      </c>
      <c r="DK129">
        <v>0</v>
      </c>
      <c r="DL129">
        <v>0</v>
      </c>
    </row>
    <row r="130" spans="1:116" x14ac:dyDescent="0.25">
      <c r="A130" t="s">
        <v>1291</v>
      </c>
      <c r="G130" s="67" t="s">
        <v>1243</v>
      </c>
      <c r="M130" s="67" t="s">
        <v>1243</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P130">
        <v>0</v>
      </c>
      <c r="BQ130">
        <v>0</v>
      </c>
      <c r="BR130">
        <v>0</v>
      </c>
      <c r="BS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0</v>
      </c>
      <c r="CP130">
        <v>0</v>
      </c>
      <c r="CQ130">
        <v>0</v>
      </c>
      <c r="CR130">
        <v>0</v>
      </c>
      <c r="CS130">
        <v>0</v>
      </c>
      <c r="CT130">
        <v>0</v>
      </c>
      <c r="CU130">
        <v>0</v>
      </c>
      <c r="CV130">
        <v>0</v>
      </c>
      <c r="CW130">
        <v>0</v>
      </c>
      <c r="CX130">
        <v>0</v>
      </c>
      <c r="CY130">
        <v>0</v>
      </c>
      <c r="CZ130">
        <v>0</v>
      </c>
      <c r="DA130">
        <v>0</v>
      </c>
      <c r="DB130">
        <v>0</v>
      </c>
      <c r="DC130">
        <v>0</v>
      </c>
      <c r="DD130">
        <v>0</v>
      </c>
      <c r="DE130">
        <v>0</v>
      </c>
      <c r="DF130">
        <v>0</v>
      </c>
      <c r="DG130">
        <v>0</v>
      </c>
      <c r="DH130">
        <v>0</v>
      </c>
      <c r="DI130">
        <v>0</v>
      </c>
      <c r="DJ130">
        <v>0</v>
      </c>
      <c r="DK130">
        <v>0</v>
      </c>
      <c r="DL130">
        <v>0</v>
      </c>
    </row>
    <row r="131" spans="1:116" x14ac:dyDescent="0.25">
      <c r="A131" t="s">
        <v>1291</v>
      </c>
      <c r="G131" s="67" t="s">
        <v>1243</v>
      </c>
      <c r="M131" s="67" t="s">
        <v>1243</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v>0</v>
      </c>
      <c r="BN131">
        <v>0</v>
      </c>
      <c r="BO131">
        <v>0</v>
      </c>
      <c r="BP131">
        <v>0</v>
      </c>
      <c r="BQ131">
        <v>0</v>
      </c>
      <c r="BR131">
        <v>0</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c r="DL131">
        <v>0</v>
      </c>
    </row>
    <row r="132" spans="1:116" x14ac:dyDescent="0.25">
      <c r="A132" t="s">
        <v>1291</v>
      </c>
      <c r="G132" s="67" t="s">
        <v>1243</v>
      </c>
      <c r="M132" s="67" t="s">
        <v>1243</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c r="BM132">
        <v>0</v>
      </c>
      <c r="BN132">
        <v>0</v>
      </c>
      <c r="BO132">
        <v>0</v>
      </c>
      <c r="BP132">
        <v>0</v>
      </c>
      <c r="BQ132">
        <v>0</v>
      </c>
      <c r="BR132">
        <v>0</v>
      </c>
      <c r="BS132">
        <v>0</v>
      </c>
      <c r="BT132">
        <v>0</v>
      </c>
      <c r="BU132">
        <v>0</v>
      </c>
      <c r="BV132">
        <v>0</v>
      </c>
      <c r="BW132">
        <v>0</v>
      </c>
      <c r="BX132">
        <v>0</v>
      </c>
      <c r="BY132">
        <v>0</v>
      </c>
      <c r="BZ132">
        <v>0</v>
      </c>
      <c r="CA132">
        <v>0</v>
      </c>
      <c r="CB132">
        <v>0</v>
      </c>
      <c r="CC132">
        <v>0</v>
      </c>
      <c r="CD132">
        <v>0</v>
      </c>
      <c r="CE132">
        <v>0</v>
      </c>
      <c r="CF132">
        <v>0</v>
      </c>
      <c r="CG132">
        <v>0</v>
      </c>
      <c r="CH132">
        <v>0</v>
      </c>
      <c r="CI132">
        <v>0</v>
      </c>
      <c r="CJ132">
        <v>0</v>
      </c>
      <c r="CK132">
        <v>0</v>
      </c>
      <c r="CL132">
        <v>0</v>
      </c>
      <c r="CM132">
        <v>0</v>
      </c>
      <c r="CN132">
        <v>0</v>
      </c>
      <c r="CO132">
        <v>0</v>
      </c>
      <c r="CP132">
        <v>0</v>
      </c>
      <c r="CQ132">
        <v>0</v>
      </c>
      <c r="CR132">
        <v>0</v>
      </c>
      <c r="CS132">
        <v>0</v>
      </c>
      <c r="CT132">
        <v>0</v>
      </c>
      <c r="CU132">
        <v>0</v>
      </c>
      <c r="CV132">
        <v>0</v>
      </c>
      <c r="CW132">
        <v>0</v>
      </c>
      <c r="CX132">
        <v>0</v>
      </c>
      <c r="CY132">
        <v>0</v>
      </c>
      <c r="CZ132">
        <v>0</v>
      </c>
      <c r="DA132">
        <v>0</v>
      </c>
      <c r="DB132">
        <v>0</v>
      </c>
      <c r="DC132">
        <v>0</v>
      </c>
      <c r="DD132">
        <v>0</v>
      </c>
      <c r="DE132">
        <v>0</v>
      </c>
      <c r="DF132">
        <v>0</v>
      </c>
      <c r="DG132">
        <v>0</v>
      </c>
      <c r="DH132">
        <v>0</v>
      </c>
      <c r="DI132">
        <v>0</v>
      </c>
      <c r="DJ132">
        <v>0</v>
      </c>
      <c r="DK132">
        <v>0</v>
      </c>
      <c r="DL132">
        <v>0</v>
      </c>
    </row>
    <row r="133" spans="1:116" x14ac:dyDescent="0.25">
      <c r="A133" t="s">
        <v>1291</v>
      </c>
      <c r="G133" s="67" t="s">
        <v>1243</v>
      </c>
      <c r="M133" s="67" t="s">
        <v>1243</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c r="BM133">
        <v>0</v>
      </c>
      <c r="BN133">
        <v>0</v>
      </c>
      <c r="BO133">
        <v>0</v>
      </c>
      <c r="BP133">
        <v>0</v>
      </c>
      <c r="BQ133">
        <v>0</v>
      </c>
      <c r="BR133">
        <v>0</v>
      </c>
      <c r="BS133">
        <v>0</v>
      </c>
      <c r="BT133">
        <v>0</v>
      </c>
      <c r="BU133">
        <v>0</v>
      </c>
      <c r="BV133">
        <v>0</v>
      </c>
      <c r="BW133">
        <v>0</v>
      </c>
      <c r="BX133">
        <v>0</v>
      </c>
      <c r="BY133">
        <v>0</v>
      </c>
      <c r="BZ133">
        <v>0</v>
      </c>
      <c r="CA133">
        <v>0</v>
      </c>
      <c r="CB133">
        <v>0</v>
      </c>
      <c r="CC133">
        <v>0</v>
      </c>
      <c r="CD133">
        <v>0</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0</v>
      </c>
      <c r="DA133">
        <v>0</v>
      </c>
      <c r="DB133">
        <v>0</v>
      </c>
      <c r="DC133">
        <v>0</v>
      </c>
      <c r="DD133">
        <v>0</v>
      </c>
      <c r="DE133">
        <v>0</v>
      </c>
      <c r="DF133">
        <v>0</v>
      </c>
      <c r="DG133">
        <v>0</v>
      </c>
      <c r="DH133">
        <v>0</v>
      </c>
      <c r="DI133">
        <v>0</v>
      </c>
      <c r="DJ133">
        <v>0</v>
      </c>
      <c r="DK133">
        <v>0</v>
      </c>
      <c r="DL133">
        <v>0</v>
      </c>
    </row>
    <row r="134" spans="1:116" x14ac:dyDescent="0.25">
      <c r="A134" t="s">
        <v>1291</v>
      </c>
      <c r="G134" s="67" t="s">
        <v>1243</v>
      </c>
      <c r="M134" s="67" t="s">
        <v>1243</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v>0</v>
      </c>
      <c r="BM134">
        <v>0</v>
      </c>
      <c r="BN134">
        <v>0</v>
      </c>
      <c r="BO134">
        <v>0</v>
      </c>
      <c r="BP134">
        <v>0</v>
      </c>
      <c r="BQ134">
        <v>0</v>
      </c>
      <c r="BR134">
        <v>0</v>
      </c>
      <c r="BS134">
        <v>0</v>
      </c>
      <c r="BT134">
        <v>0</v>
      </c>
      <c r="BU134">
        <v>0</v>
      </c>
      <c r="BV134">
        <v>0</v>
      </c>
      <c r="BW134">
        <v>0</v>
      </c>
      <c r="BX134">
        <v>0</v>
      </c>
      <c r="BY134">
        <v>0</v>
      </c>
      <c r="BZ134">
        <v>0</v>
      </c>
      <c r="CA134">
        <v>0</v>
      </c>
      <c r="CB134">
        <v>0</v>
      </c>
      <c r="CC134">
        <v>0</v>
      </c>
      <c r="CD134">
        <v>0</v>
      </c>
      <c r="CE134">
        <v>0</v>
      </c>
      <c r="CF134">
        <v>0</v>
      </c>
      <c r="CG134">
        <v>0</v>
      </c>
      <c r="CH134">
        <v>0</v>
      </c>
      <c r="CI134">
        <v>0</v>
      </c>
      <c r="CJ134">
        <v>0</v>
      </c>
      <c r="CK134">
        <v>0</v>
      </c>
      <c r="CL134">
        <v>0</v>
      </c>
      <c r="CM134">
        <v>0</v>
      </c>
      <c r="CN134">
        <v>0</v>
      </c>
      <c r="CO134">
        <v>0</v>
      </c>
      <c r="CP134">
        <v>0</v>
      </c>
      <c r="CQ134">
        <v>0</v>
      </c>
      <c r="CR134">
        <v>0</v>
      </c>
      <c r="CS134">
        <v>0</v>
      </c>
      <c r="CT134">
        <v>0</v>
      </c>
      <c r="CU134">
        <v>0</v>
      </c>
      <c r="CV134">
        <v>0</v>
      </c>
      <c r="CW134">
        <v>0</v>
      </c>
      <c r="CX134">
        <v>0</v>
      </c>
      <c r="CY134">
        <v>0</v>
      </c>
      <c r="CZ134">
        <v>0</v>
      </c>
      <c r="DA134">
        <v>0</v>
      </c>
      <c r="DB134">
        <v>0</v>
      </c>
      <c r="DC134">
        <v>0</v>
      </c>
      <c r="DD134">
        <v>0</v>
      </c>
      <c r="DE134">
        <v>0</v>
      </c>
      <c r="DF134">
        <v>0</v>
      </c>
      <c r="DG134">
        <v>0</v>
      </c>
      <c r="DH134">
        <v>0</v>
      </c>
      <c r="DI134">
        <v>0</v>
      </c>
      <c r="DJ134">
        <v>0</v>
      </c>
      <c r="DK134">
        <v>0</v>
      </c>
      <c r="DL134">
        <v>0</v>
      </c>
    </row>
    <row r="135" spans="1:116" x14ac:dyDescent="0.25">
      <c r="A135" t="s">
        <v>1291</v>
      </c>
      <c r="G135" s="67" t="s">
        <v>1243</v>
      </c>
      <c r="M135" s="67" t="s">
        <v>1243</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c r="BM135">
        <v>0</v>
      </c>
      <c r="BN135">
        <v>0</v>
      </c>
      <c r="BO135">
        <v>0</v>
      </c>
      <c r="BP135">
        <v>0</v>
      </c>
      <c r="BQ135">
        <v>0</v>
      </c>
      <c r="BR135">
        <v>0</v>
      </c>
      <c r="BS135">
        <v>0</v>
      </c>
      <c r="BT135">
        <v>0</v>
      </c>
      <c r="BU135">
        <v>0</v>
      </c>
      <c r="BV135">
        <v>0</v>
      </c>
      <c r="BW135">
        <v>0</v>
      </c>
      <c r="BX135">
        <v>0</v>
      </c>
      <c r="BY135">
        <v>0</v>
      </c>
      <c r="BZ135">
        <v>0</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0</v>
      </c>
      <c r="DA135">
        <v>0</v>
      </c>
      <c r="DB135">
        <v>0</v>
      </c>
      <c r="DC135">
        <v>0</v>
      </c>
      <c r="DD135">
        <v>0</v>
      </c>
      <c r="DE135">
        <v>0</v>
      </c>
      <c r="DF135">
        <v>0</v>
      </c>
      <c r="DG135">
        <v>0</v>
      </c>
      <c r="DH135">
        <v>0</v>
      </c>
      <c r="DI135">
        <v>0</v>
      </c>
      <c r="DJ135">
        <v>0</v>
      </c>
      <c r="DK135">
        <v>0</v>
      </c>
      <c r="DL135">
        <v>0</v>
      </c>
    </row>
    <row r="136" spans="1:116" x14ac:dyDescent="0.25">
      <c r="A136" t="s">
        <v>1291</v>
      </c>
      <c r="G136" s="67" t="s">
        <v>1243</v>
      </c>
      <c r="M136" s="67" t="s">
        <v>1243</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c r="BM136">
        <v>0</v>
      </c>
      <c r="BN136">
        <v>0</v>
      </c>
      <c r="BO136">
        <v>0</v>
      </c>
      <c r="BP136">
        <v>0</v>
      </c>
      <c r="BQ136">
        <v>0</v>
      </c>
      <c r="BR136">
        <v>0</v>
      </c>
      <c r="BS136">
        <v>0</v>
      </c>
      <c r="BT136">
        <v>0</v>
      </c>
      <c r="BU136">
        <v>0</v>
      </c>
      <c r="BV136">
        <v>0</v>
      </c>
      <c r="BW136">
        <v>0</v>
      </c>
      <c r="BX136">
        <v>0</v>
      </c>
      <c r="BY136">
        <v>0</v>
      </c>
      <c r="BZ136">
        <v>0</v>
      </c>
      <c r="CA136">
        <v>0</v>
      </c>
      <c r="CB136">
        <v>0</v>
      </c>
      <c r="CC136">
        <v>0</v>
      </c>
      <c r="CD136">
        <v>0</v>
      </c>
      <c r="CE136">
        <v>0</v>
      </c>
      <c r="CF136">
        <v>0</v>
      </c>
      <c r="CG136">
        <v>0</v>
      </c>
      <c r="CH136">
        <v>0</v>
      </c>
      <c r="CI136">
        <v>0</v>
      </c>
      <c r="CJ136">
        <v>0</v>
      </c>
      <c r="CK136">
        <v>0</v>
      </c>
      <c r="CL136">
        <v>0</v>
      </c>
      <c r="CM136">
        <v>0</v>
      </c>
      <c r="CN136">
        <v>0</v>
      </c>
      <c r="CO136">
        <v>0</v>
      </c>
      <c r="CP136">
        <v>0</v>
      </c>
      <c r="CQ136">
        <v>0</v>
      </c>
      <c r="CR136">
        <v>0</v>
      </c>
      <c r="CS136">
        <v>0</v>
      </c>
      <c r="CT136">
        <v>0</v>
      </c>
      <c r="CU136">
        <v>0</v>
      </c>
      <c r="CV136">
        <v>0</v>
      </c>
      <c r="CW136">
        <v>0</v>
      </c>
      <c r="CX136">
        <v>0</v>
      </c>
      <c r="CY136">
        <v>0</v>
      </c>
      <c r="CZ136">
        <v>0</v>
      </c>
      <c r="DA136">
        <v>0</v>
      </c>
      <c r="DB136">
        <v>0</v>
      </c>
      <c r="DC136">
        <v>0</v>
      </c>
      <c r="DD136">
        <v>0</v>
      </c>
      <c r="DE136">
        <v>0</v>
      </c>
      <c r="DF136">
        <v>0</v>
      </c>
      <c r="DG136">
        <v>0</v>
      </c>
      <c r="DH136">
        <v>0</v>
      </c>
      <c r="DI136">
        <v>0</v>
      </c>
      <c r="DJ136">
        <v>0</v>
      </c>
      <c r="DK136">
        <v>0</v>
      </c>
      <c r="DL136">
        <v>0</v>
      </c>
    </row>
    <row r="137" spans="1:116" x14ac:dyDescent="0.25">
      <c r="A137" t="s">
        <v>1291</v>
      </c>
      <c r="G137" s="67" t="s">
        <v>1243</v>
      </c>
      <c r="M137" s="67" t="s">
        <v>1243</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v>0</v>
      </c>
      <c r="BN137">
        <v>0</v>
      </c>
      <c r="BO137">
        <v>0</v>
      </c>
      <c r="BP137">
        <v>0</v>
      </c>
      <c r="BQ137">
        <v>0</v>
      </c>
      <c r="BR137">
        <v>0</v>
      </c>
      <c r="BS137">
        <v>0</v>
      </c>
      <c r="BT137">
        <v>0</v>
      </c>
      <c r="BU137">
        <v>0</v>
      </c>
      <c r="BV137">
        <v>0</v>
      </c>
      <c r="BW137">
        <v>0</v>
      </c>
      <c r="BX137">
        <v>0</v>
      </c>
      <c r="BY137">
        <v>0</v>
      </c>
      <c r="BZ137">
        <v>0</v>
      </c>
      <c r="CA137">
        <v>0</v>
      </c>
      <c r="CB137">
        <v>0</v>
      </c>
      <c r="CC137">
        <v>0</v>
      </c>
      <c r="CD137">
        <v>0</v>
      </c>
      <c r="CE137">
        <v>0</v>
      </c>
      <c r="CF137">
        <v>0</v>
      </c>
      <c r="CG137">
        <v>0</v>
      </c>
      <c r="CH137">
        <v>0</v>
      </c>
      <c r="CI137">
        <v>0</v>
      </c>
      <c r="CJ137">
        <v>0</v>
      </c>
      <c r="CK137">
        <v>0</v>
      </c>
      <c r="CL137">
        <v>0</v>
      </c>
      <c r="CM137">
        <v>0</v>
      </c>
      <c r="CN137">
        <v>0</v>
      </c>
      <c r="CO137">
        <v>0</v>
      </c>
      <c r="CP137">
        <v>0</v>
      </c>
      <c r="CQ137">
        <v>0</v>
      </c>
      <c r="CR137">
        <v>0</v>
      </c>
      <c r="CS137">
        <v>0</v>
      </c>
      <c r="CT137">
        <v>0</v>
      </c>
      <c r="CU137">
        <v>0</v>
      </c>
      <c r="CV137">
        <v>0</v>
      </c>
      <c r="CW137">
        <v>0</v>
      </c>
      <c r="CX137">
        <v>0</v>
      </c>
      <c r="CY137">
        <v>0</v>
      </c>
      <c r="CZ137">
        <v>0</v>
      </c>
      <c r="DA137">
        <v>0</v>
      </c>
      <c r="DB137">
        <v>0</v>
      </c>
      <c r="DC137">
        <v>0</v>
      </c>
      <c r="DD137">
        <v>0</v>
      </c>
      <c r="DE137">
        <v>0</v>
      </c>
      <c r="DF137">
        <v>0</v>
      </c>
      <c r="DG137">
        <v>0</v>
      </c>
      <c r="DH137">
        <v>0</v>
      </c>
      <c r="DI137">
        <v>0</v>
      </c>
      <c r="DJ137">
        <v>0</v>
      </c>
      <c r="DK137">
        <v>0</v>
      </c>
      <c r="DL137">
        <v>0</v>
      </c>
    </row>
    <row r="138" spans="1:116" x14ac:dyDescent="0.25">
      <c r="A138" t="s">
        <v>1291</v>
      </c>
      <c r="G138" s="67" t="s">
        <v>1243</v>
      </c>
      <c r="M138" s="67" t="s">
        <v>1243</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c r="BM138">
        <v>0</v>
      </c>
      <c r="BN138">
        <v>0</v>
      </c>
      <c r="BO138">
        <v>0</v>
      </c>
      <c r="BP138">
        <v>0</v>
      </c>
      <c r="BQ138">
        <v>0</v>
      </c>
      <c r="BR138">
        <v>0</v>
      </c>
      <c r="BS138">
        <v>0</v>
      </c>
      <c r="BT138">
        <v>0</v>
      </c>
      <c r="BU138">
        <v>0</v>
      </c>
      <c r="BV138">
        <v>0</v>
      </c>
      <c r="BW138">
        <v>0</v>
      </c>
      <c r="BX138">
        <v>0</v>
      </c>
      <c r="BY138">
        <v>0</v>
      </c>
      <c r="BZ138">
        <v>0</v>
      </c>
      <c r="CA138">
        <v>0</v>
      </c>
      <c r="CB138">
        <v>0</v>
      </c>
      <c r="CC138">
        <v>0</v>
      </c>
      <c r="CD138">
        <v>0</v>
      </c>
      <c r="CE138">
        <v>0</v>
      </c>
      <c r="CF138">
        <v>0</v>
      </c>
      <c r="CG138">
        <v>0</v>
      </c>
      <c r="CH138">
        <v>0</v>
      </c>
      <c r="CI138">
        <v>0</v>
      </c>
      <c r="CJ138">
        <v>0</v>
      </c>
      <c r="CK138">
        <v>0</v>
      </c>
      <c r="CL138">
        <v>0</v>
      </c>
      <c r="CM138">
        <v>0</v>
      </c>
      <c r="CN138">
        <v>0</v>
      </c>
      <c r="CO138">
        <v>0</v>
      </c>
      <c r="CP138">
        <v>0</v>
      </c>
      <c r="CQ138">
        <v>0</v>
      </c>
      <c r="CR138">
        <v>0</v>
      </c>
      <c r="CS138">
        <v>0</v>
      </c>
      <c r="CT138">
        <v>0</v>
      </c>
      <c r="CU138">
        <v>0</v>
      </c>
      <c r="CV138">
        <v>0</v>
      </c>
      <c r="CW138">
        <v>0</v>
      </c>
      <c r="CX138">
        <v>0</v>
      </c>
      <c r="CY138">
        <v>0</v>
      </c>
      <c r="CZ138">
        <v>0</v>
      </c>
      <c r="DA138">
        <v>0</v>
      </c>
      <c r="DB138">
        <v>0</v>
      </c>
      <c r="DC138">
        <v>0</v>
      </c>
      <c r="DD138">
        <v>0</v>
      </c>
      <c r="DE138">
        <v>0</v>
      </c>
      <c r="DF138">
        <v>0</v>
      </c>
      <c r="DG138">
        <v>0</v>
      </c>
      <c r="DH138">
        <v>0</v>
      </c>
      <c r="DI138">
        <v>0</v>
      </c>
      <c r="DJ138">
        <v>0</v>
      </c>
      <c r="DK138">
        <v>0</v>
      </c>
      <c r="DL138">
        <v>0</v>
      </c>
    </row>
    <row r="139" spans="1:116" x14ac:dyDescent="0.25">
      <c r="A139" t="s">
        <v>1291</v>
      </c>
      <c r="G139" s="67" t="s">
        <v>1243</v>
      </c>
      <c r="M139" s="67" t="s">
        <v>1243</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c r="BN139">
        <v>0</v>
      </c>
      <c r="BO139">
        <v>0</v>
      </c>
      <c r="BP139">
        <v>0</v>
      </c>
      <c r="BQ139">
        <v>0</v>
      </c>
      <c r="BR139">
        <v>0</v>
      </c>
      <c r="BS139">
        <v>0</v>
      </c>
      <c r="BT139">
        <v>0</v>
      </c>
      <c r="BU139">
        <v>0</v>
      </c>
      <c r="BV139">
        <v>0</v>
      </c>
      <c r="BW139">
        <v>0</v>
      </c>
      <c r="BX139">
        <v>0</v>
      </c>
      <c r="BY139">
        <v>0</v>
      </c>
      <c r="BZ139">
        <v>0</v>
      </c>
      <c r="CA139">
        <v>0</v>
      </c>
      <c r="CB139">
        <v>0</v>
      </c>
      <c r="CC139">
        <v>0</v>
      </c>
      <c r="CD139">
        <v>0</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c r="DL139">
        <v>0</v>
      </c>
    </row>
    <row r="140" spans="1:116" x14ac:dyDescent="0.25">
      <c r="A140" t="s">
        <v>1291</v>
      </c>
      <c r="G140" s="67" t="s">
        <v>1243</v>
      </c>
      <c r="M140" s="67" t="s">
        <v>1243</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c r="BM140">
        <v>0</v>
      </c>
      <c r="BN140">
        <v>0</v>
      </c>
      <c r="BO140">
        <v>0</v>
      </c>
      <c r="BP140">
        <v>0</v>
      </c>
      <c r="BQ140">
        <v>0</v>
      </c>
      <c r="BR140">
        <v>0</v>
      </c>
      <c r="BS140">
        <v>0</v>
      </c>
      <c r="BT140">
        <v>0</v>
      </c>
      <c r="BU140">
        <v>0</v>
      </c>
      <c r="BV140">
        <v>0</v>
      </c>
      <c r="BW140">
        <v>0</v>
      </c>
      <c r="BX140">
        <v>0</v>
      </c>
      <c r="BY140">
        <v>0</v>
      </c>
      <c r="BZ140">
        <v>0</v>
      </c>
      <c r="CA140">
        <v>0</v>
      </c>
      <c r="CB140">
        <v>0</v>
      </c>
      <c r="CC140">
        <v>0</v>
      </c>
      <c r="CD140">
        <v>0</v>
      </c>
      <c r="CE140">
        <v>0</v>
      </c>
      <c r="CF140">
        <v>0</v>
      </c>
      <c r="CG140">
        <v>0</v>
      </c>
      <c r="CH140">
        <v>0</v>
      </c>
      <c r="CI140">
        <v>0</v>
      </c>
      <c r="CJ140">
        <v>0</v>
      </c>
      <c r="CK140">
        <v>0</v>
      </c>
      <c r="CL140">
        <v>0</v>
      </c>
      <c r="CM140">
        <v>0</v>
      </c>
      <c r="CN140">
        <v>0</v>
      </c>
      <c r="CO140">
        <v>0</v>
      </c>
      <c r="CP140">
        <v>0</v>
      </c>
      <c r="CQ140">
        <v>0</v>
      </c>
      <c r="CR140">
        <v>0</v>
      </c>
      <c r="CS140">
        <v>0</v>
      </c>
      <c r="CT140">
        <v>0</v>
      </c>
      <c r="CU140">
        <v>0</v>
      </c>
      <c r="CV140">
        <v>0</v>
      </c>
      <c r="CW140">
        <v>0</v>
      </c>
      <c r="CX140">
        <v>0</v>
      </c>
      <c r="CY140">
        <v>0</v>
      </c>
      <c r="CZ140">
        <v>0</v>
      </c>
      <c r="DA140">
        <v>0</v>
      </c>
      <c r="DB140">
        <v>0</v>
      </c>
      <c r="DC140">
        <v>0</v>
      </c>
      <c r="DD140">
        <v>0</v>
      </c>
      <c r="DE140">
        <v>0</v>
      </c>
      <c r="DF140">
        <v>0</v>
      </c>
      <c r="DG140">
        <v>0</v>
      </c>
      <c r="DH140">
        <v>0</v>
      </c>
      <c r="DI140">
        <v>0</v>
      </c>
      <c r="DJ140">
        <v>0</v>
      </c>
      <c r="DK140">
        <v>0</v>
      </c>
      <c r="DL140">
        <v>0</v>
      </c>
    </row>
    <row r="141" spans="1:116" x14ac:dyDescent="0.25">
      <c r="A141" t="s">
        <v>1291</v>
      </c>
      <c r="G141" s="67" t="s">
        <v>1243</v>
      </c>
      <c r="M141" s="67" t="s">
        <v>1243</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c r="BL141">
        <v>0</v>
      </c>
      <c r="BM141">
        <v>0</v>
      </c>
      <c r="BN141">
        <v>0</v>
      </c>
      <c r="BO141">
        <v>0</v>
      </c>
      <c r="BP141">
        <v>0</v>
      </c>
      <c r="BQ141">
        <v>0</v>
      </c>
      <c r="BR141">
        <v>0</v>
      </c>
      <c r="BS141">
        <v>0</v>
      </c>
      <c r="BT141">
        <v>0</v>
      </c>
      <c r="BU141">
        <v>0</v>
      </c>
      <c r="BV141">
        <v>0</v>
      </c>
      <c r="BW141">
        <v>0</v>
      </c>
      <c r="BX141">
        <v>0</v>
      </c>
      <c r="BY141">
        <v>0</v>
      </c>
      <c r="BZ141">
        <v>0</v>
      </c>
      <c r="CA141">
        <v>0</v>
      </c>
      <c r="CB141">
        <v>0</v>
      </c>
      <c r="CC141">
        <v>0</v>
      </c>
      <c r="CD141">
        <v>0</v>
      </c>
      <c r="CE141">
        <v>0</v>
      </c>
      <c r="CF141">
        <v>0</v>
      </c>
      <c r="CG141">
        <v>0</v>
      </c>
      <c r="CH141">
        <v>0</v>
      </c>
      <c r="CI141">
        <v>0</v>
      </c>
      <c r="CJ141">
        <v>0</v>
      </c>
      <c r="CK141">
        <v>0</v>
      </c>
      <c r="CL141">
        <v>0</v>
      </c>
      <c r="CM141">
        <v>0</v>
      </c>
      <c r="CN141">
        <v>0</v>
      </c>
      <c r="CO141">
        <v>0</v>
      </c>
      <c r="CP141">
        <v>0</v>
      </c>
      <c r="CQ141">
        <v>0</v>
      </c>
      <c r="CR141">
        <v>0</v>
      </c>
      <c r="CS141">
        <v>0</v>
      </c>
      <c r="CT141">
        <v>0</v>
      </c>
      <c r="CU141">
        <v>0</v>
      </c>
      <c r="CV141">
        <v>0</v>
      </c>
      <c r="CW141">
        <v>0</v>
      </c>
      <c r="CX141">
        <v>0</v>
      </c>
      <c r="CY141">
        <v>0</v>
      </c>
      <c r="CZ141">
        <v>0</v>
      </c>
      <c r="DA141">
        <v>0</v>
      </c>
      <c r="DB141">
        <v>0</v>
      </c>
      <c r="DC141">
        <v>0</v>
      </c>
      <c r="DD141">
        <v>0</v>
      </c>
      <c r="DE141">
        <v>0</v>
      </c>
      <c r="DF141">
        <v>0</v>
      </c>
      <c r="DG141">
        <v>0</v>
      </c>
      <c r="DH141">
        <v>0</v>
      </c>
      <c r="DI141">
        <v>0</v>
      </c>
      <c r="DJ141">
        <v>0</v>
      </c>
      <c r="DK141">
        <v>0</v>
      </c>
      <c r="DL141">
        <v>0</v>
      </c>
    </row>
    <row r="142" spans="1:116" x14ac:dyDescent="0.25">
      <c r="A142" t="s">
        <v>1291</v>
      </c>
      <c r="G142" s="67" t="s">
        <v>1243</v>
      </c>
      <c r="M142" s="67" t="s">
        <v>1243</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c r="BL142">
        <v>0</v>
      </c>
      <c r="BM142">
        <v>0</v>
      </c>
      <c r="BN142">
        <v>0</v>
      </c>
      <c r="BO142">
        <v>0</v>
      </c>
      <c r="BP142">
        <v>0</v>
      </c>
      <c r="BQ142">
        <v>0</v>
      </c>
      <c r="BR142">
        <v>0</v>
      </c>
      <c r="BS142">
        <v>0</v>
      </c>
      <c r="BT142">
        <v>0</v>
      </c>
      <c r="BU142">
        <v>0</v>
      </c>
      <c r="BV142">
        <v>0</v>
      </c>
      <c r="BW142">
        <v>0</v>
      </c>
      <c r="BX142">
        <v>0</v>
      </c>
      <c r="BY142">
        <v>0</v>
      </c>
      <c r="BZ142">
        <v>0</v>
      </c>
      <c r="CA142">
        <v>0</v>
      </c>
      <c r="CB142">
        <v>0</v>
      </c>
      <c r="CC142">
        <v>0</v>
      </c>
      <c r="CD142">
        <v>0</v>
      </c>
      <c r="CE142">
        <v>0</v>
      </c>
      <c r="CF142">
        <v>0</v>
      </c>
      <c r="CG142">
        <v>0</v>
      </c>
      <c r="CH142">
        <v>0</v>
      </c>
      <c r="CI142">
        <v>0</v>
      </c>
      <c r="CJ142">
        <v>0</v>
      </c>
      <c r="CK142">
        <v>0</v>
      </c>
      <c r="CL142">
        <v>0</v>
      </c>
      <c r="CM142">
        <v>0</v>
      </c>
      <c r="CN142">
        <v>0</v>
      </c>
      <c r="CO142">
        <v>0</v>
      </c>
      <c r="CP142">
        <v>0</v>
      </c>
      <c r="CQ142">
        <v>0</v>
      </c>
      <c r="CR142">
        <v>0</v>
      </c>
      <c r="CS142">
        <v>0</v>
      </c>
      <c r="CT142">
        <v>0</v>
      </c>
      <c r="CU142">
        <v>0</v>
      </c>
      <c r="CV142">
        <v>0</v>
      </c>
      <c r="CW142">
        <v>0</v>
      </c>
      <c r="CX142">
        <v>0</v>
      </c>
      <c r="CY142">
        <v>0</v>
      </c>
      <c r="CZ142">
        <v>0</v>
      </c>
      <c r="DA142">
        <v>0</v>
      </c>
      <c r="DB142">
        <v>0</v>
      </c>
      <c r="DC142">
        <v>0</v>
      </c>
      <c r="DD142">
        <v>0</v>
      </c>
      <c r="DE142">
        <v>0</v>
      </c>
      <c r="DF142">
        <v>0</v>
      </c>
      <c r="DG142">
        <v>0</v>
      </c>
      <c r="DH142">
        <v>0</v>
      </c>
      <c r="DI142">
        <v>0</v>
      </c>
      <c r="DJ142">
        <v>0</v>
      </c>
      <c r="DK142">
        <v>0</v>
      </c>
      <c r="DL142">
        <v>0</v>
      </c>
    </row>
    <row r="143" spans="1:116" x14ac:dyDescent="0.25">
      <c r="A143" t="s">
        <v>1291</v>
      </c>
      <c r="G143" s="67" t="s">
        <v>1243</v>
      </c>
      <c r="M143" s="67" t="s">
        <v>1243</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c r="BL143">
        <v>0</v>
      </c>
      <c r="BM143">
        <v>0</v>
      </c>
      <c r="BN143">
        <v>0</v>
      </c>
      <c r="BO143">
        <v>0</v>
      </c>
      <c r="BP143">
        <v>0</v>
      </c>
      <c r="BQ143">
        <v>0</v>
      </c>
      <c r="BR143">
        <v>0</v>
      </c>
      <c r="BS143">
        <v>0</v>
      </c>
      <c r="BT143">
        <v>0</v>
      </c>
      <c r="BU143">
        <v>0</v>
      </c>
      <c r="BV143">
        <v>0</v>
      </c>
      <c r="BW143">
        <v>0</v>
      </c>
      <c r="BX143">
        <v>0</v>
      </c>
      <c r="BY143">
        <v>0</v>
      </c>
      <c r="BZ143">
        <v>0</v>
      </c>
      <c r="CA143">
        <v>0</v>
      </c>
      <c r="CB143">
        <v>0</v>
      </c>
      <c r="CC143">
        <v>0</v>
      </c>
      <c r="CD143">
        <v>0</v>
      </c>
      <c r="CE143">
        <v>0</v>
      </c>
      <c r="CF143">
        <v>0</v>
      </c>
      <c r="CG143">
        <v>0</v>
      </c>
      <c r="CH143">
        <v>0</v>
      </c>
      <c r="CI143">
        <v>0</v>
      </c>
      <c r="CJ143">
        <v>0</v>
      </c>
      <c r="CK143">
        <v>0</v>
      </c>
      <c r="CL143">
        <v>0</v>
      </c>
      <c r="CM143">
        <v>0</v>
      </c>
      <c r="CN143">
        <v>0</v>
      </c>
      <c r="CO143">
        <v>0</v>
      </c>
      <c r="CP143">
        <v>0</v>
      </c>
      <c r="CQ143">
        <v>0</v>
      </c>
      <c r="CR143">
        <v>0</v>
      </c>
      <c r="CS143">
        <v>0</v>
      </c>
      <c r="CT143">
        <v>0</v>
      </c>
      <c r="CU143">
        <v>0</v>
      </c>
      <c r="CV143">
        <v>0</v>
      </c>
      <c r="CW143">
        <v>0</v>
      </c>
      <c r="CX143">
        <v>0</v>
      </c>
      <c r="CY143">
        <v>0</v>
      </c>
      <c r="CZ143">
        <v>0</v>
      </c>
      <c r="DA143">
        <v>0</v>
      </c>
      <c r="DB143">
        <v>0</v>
      </c>
      <c r="DC143">
        <v>0</v>
      </c>
      <c r="DD143">
        <v>0</v>
      </c>
      <c r="DE143">
        <v>0</v>
      </c>
      <c r="DF143">
        <v>0</v>
      </c>
      <c r="DG143">
        <v>0</v>
      </c>
      <c r="DH143">
        <v>0</v>
      </c>
      <c r="DI143">
        <v>0</v>
      </c>
      <c r="DJ143">
        <v>0</v>
      </c>
      <c r="DK143">
        <v>0</v>
      </c>
      <c r="DL143">
        <v>0</v>
      </c>
    </row>
    <row r="144" spans="1:116" x14ac:dyDescent="0.25">
      <c r="A144" t="s">
        <v>1291</v>
      </c>
      <c r="G144" s="67" t="s">
        <v>1243</v>
      </c>
      <c r="M144" s="67" t="s">
        <v>1243</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c r="BM144">
        <v>0</v>
      </c>
      <c r="BN144">
        <v>0</v>
      </c>
      <c r="BO144">
        <v>0</v>
      </c>
      <c r="BP144">
        <v>0</v>
      </c>
      <c r="BQ144">
        <v>0</v>
      </c>
      <c r="BR144">
        <v>0</v>
      </c>
      <c r="BS144">
        <v>0</v>
      </c>
      <c r="BT144">
        <v>0</v>
      </c>
      <c r="BU144">
        <v>0</v>
      </c>
      <c r="BV144">
        <v>0</v>
      </c>
      <c r="BW144">
        <v>0</v>
      </c>
      <c r="BX144">
        <v>0</v>
      </c>
      <c r="BY144">
        <v>0</v>
      </c>
      <c r="BZ144">
        <v>0</v>
      </c>
      <c r="CA144">
        <v>0</v>
      </c>
      <c r="CB144">
        <v>0</v>
      </c>
      <c r="CC144">
        <v>0</v>
      </c>
      <c r="CD144">
        <v>0</v>
      </c>
      <c r="CE144">
        <v>0</v>
      </c>
      <c r="CF144">
        <v>0</v>
      </c>
      <c r="CG144">
        <v>0</v>
      </c>
      <c r="CH144">
        <v>0</v>
      </c>
      <c r="CI144">
        <v>0</v>
      </c>
      <c r="CJ144">
        <v>0</v>
      </c>
      <c r="CK144">
        <v>0</v>
      </c>
      <c r="CL144">
        <v>0</v>
      </c>
      <c r="CM144">
        <v>0</v>
      </c>
      <c r="CN144">
        <v>0</v>
      </c>
      <c r="CO144">
        <v>0</v>
      </c>
      <c r="CP144">
        <v>0</v>
      </c>
      <c r="CQ144">
        <v>0</v>
      </c>
      <c r="CR144">
        <v>0</v>
      </c>
      <c r="CS144">
        <v>0</v>
      </c>
      <c r="CT144">
        <v>0</v>
      </c>
      <c r="CU144">
        <v>0</v>
      </c>
      <c r="CV144">
        <v>0</v>
      </c>
      <c r="CW144">
        <v>0</v>
      </c>
      <c r="CX144">
        <v>0</v>
      </c>
      <c r="CY144">
        <v>0</v>
      </c>
      <c r="CZ144">
        <v>0</v>
      </c>
      <c r="DA144">
        <v>0</v>
      </c>
      <c r="DB144">
        <v>0</v>
      </c>
      <c r="DC144">
        <v>0</v>
      </c>
      <c r="DD144">
        <v>0</v>
      </c>
      <c r="DE144">
        <v>0</v>
      </c>
      <c r="DF144">
        <v>0</v>
      </c>
      <c r="DG144">
        <v>0</v>
      </c>
      <c r="DH144">
        <v>0</v>
      </c>
      <c r="DI144">
        <v>0</v>
      </c>
      <c r="DJ144">
        <v>0</v>
      </c>
      <c r="DK144">
        <v>0</v>
      </c>
      <c r="DL144">
        <v>0</v>
      </c>
    </row>
    <row r="145" spans="1:116" x14ac:dyDescent="0.25">
      <c r="A145" t="s">
        <v>1291</v>
      </c>
      <c r="G145" s="67" t="s">
        <v>1243</v>
      </c>
      <c r="M145" s="67" t="s">
        <v>1243</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c r="BM145">
        <v>0</v>
      </c>
      <c r="BN145">
        <v>0</v>
      </c>
      <c r="BO145">
        <v>0</v>
      </c>
      <c r="BP145">
        <v>0</v>
      </c>
      <c r="BQ145">
        <v>0</v>
      </c>
      <c r="BR145">
        <v>0</v>
      </c>
      <c r="BS145">
        <v>0</v>
      </c>
      <c r="BT145">
        <v>0</v>
      </c>
      <c r="BU145">
        <v>0</v>
      </c>
      <c r="BV145">
        <v>0</v>
      </c>
      <c r="BW145">
        <v>0</v>
      </c>
      <c r="BX145">
        <v>0</v>
      </c>
      <c r="BY145">
        <v>0</v>
      </c>
      <c r="BZ145">
        <v>0</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v>0</v>
      </c>
      <c r="CW145">
        <v>0</v>
      </c>
      <c r="CX145">
        <v>0</v>
      </c>
      <c r="CY145">
        <v>0</v>
      </c>
      <c r="CZ145">
        <v>0</v>
      </c>
      <c r="DA145">
        <v>0</v>
      </c>
      <c r="DB145">
        <v>0</v>
      </c>
      <c r="DC145">
        <v>0</v>
      </c>
      <c r="DD145">
        <v>0</v>
      </c>
      <c r="DE145">
        <v>0</v>
      </c>
      <c r="DF145">
        <v>0</v>
      </c>
      <c r="DG145">
        <v>0</v>
      </c>
      <c r="DH145">
        <v>0</v>
      </c>
      <c r="DI145">
        <v>0</v>
      </c>
      <c r="DJ145">
        <v>0</v>
      </c>
      <c r="DK145">
        <v>0</v>
      </c>
      <c r="DL145">
        <v>0</v>
      </c>
    </row>
    <row r="146" spans="1:116" x14ac:dyDescent="0.25">
      <c r="A146" t="s">
        <v>1291</v>
      </c>
      <c r="G146" s="67" t="s">
        <v>1243</v>
      </c>
      <c r="M146" s="67" t="s">
        <v>1243</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c r="BM146">
        <v>0</v>
      </c>
      <c r="BN146">
        <v>0</v>
      </c>
      <c r="BO146">
        <v>0</v>
      </c>
      <c r="BP146">
        <v>0</v>
      </c>
      <c r="BQ146">
        <v>0</v>
      </c>
      <c r="BR146">
        <v>0</v>
      </c>
      <c r="BS146">
        <v>0</v>
      </c>
      <c r="BT146">
        <v>0</v>
      </c>
      <c r="BU146">
        <v>0</v>
      </c>
      <c r="BV146">
        <v>0</v>
      </c>
      <c r="BW146">
        <v>0</v>
      </c>
      <c r="BX146">
        <v>0</v>
      </c>
      <c r="BY146">
        <v>0</v>
      </c>
      <c r="BZ146">
        <v>0</v>
      </c>
      <c r="CA146">
        <v>0</v>
      </c>
      <c r="CB146">
        <v>0</v>
      </c>
      <c r="CC146">
        <v>0</v>
      </c>
      <c r="CD146">
        <v>0</v>
      </c>
      <c r="CE146">
        <v>0</v>
      </c>
      <c r="CF146">
        <v>0</v>
      </c>
      <c r="CG146">
        <v>0</v>
      </c>
      <c r="CH146">
        <v>0</v>
      </c>
      <c r="CI146">
        <v>0</v>
      </c>
      <c r="CJ146">
        <v>0</v>
      </c>
      <c r="CK146">
        <v>0</v>
      </c>
      <c r="CL146">
        <v>0</v>
      </c>
      <c r="CM146">
        <v>0</v>
      </c>
      <c r="CN146">
        <v>0</v>
      </c>
      <c r="CO146">
        <v>0</v>
      </c>
      <c r="CP146">
        <v>0</v>
      </c>
      <c r="CQ146">
        <v>0</v>
      </c>
      <c r="CR146">
        <v>0</v>
      </c>
      <c r="CS146">
        <v>0</v>
      </c>
      <c r="CT146">
        <v>0</v>
      </c>
      <c r="CU146">
        <v>0</v>
      </c>
      <c r="CV146">
        <v>0</v>
      </c>
      <c r="CW146">
        <v>0</v>
      </c>
      <c r="CX146">
        <v>0</v>
      </c>
      <c r="CY146">
        <v>0</v>
      </c>
      <c r="CZ146">
        <v>0</v>
      </c>
      <c r="DA146">
        <v>0</v>
      </c>
      <c r="DB146">
        <v>0</v>
      </c>
      <c r="DC146">
        <v>0</v>
      </c>
      <c r="DD146">
        <v>0</v>
      </c>
      <c r="DE146">
        <v>0</v>
      </c>
      <c r="DF146">
        <v>0</v>
      </c>
      <c r="DG146">
        <v>0</v>
      </c>
      <c r="DH146">
        <v>0</v>
      </c>
      <c r="DI146">
        <v>0</v>
      </c>
      <c r="DJ146">
        <v>0</v>
      </c>
      <c r="DK146">
        <v>0</v>
      </c>
      <c r="DL146">
        <v>0</v>
      </c>
    </row>
    <row r="147" spans="1:116" x14ac:dyDescent="0.25">
      <c r="A147" t="s">
        <v>1291</v>
      </c>
      <c r="G147" s="67" t="s">
        <v>1243</v>
      </c>
      <c r="M147" s="67" t="s">
        <v>1243</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c r="BM147">
        <v>0</v>
      </c>
      <c r="BN147">
        <v>0</v>
      </c>
      <c r="BO147">
        <v>0</v>
      </c>
      <c r="BP147">
        <v>0</v>
      </c>
      <c r="BQ147">
        <v>0</v>
      </c>
      <c r="BR147">
        <v>0</v>
      </c>
      <c r="BS147">
        <v>0</v>
      </c>
      <c r="BT147">
        <v>0</v>
      </c>
      <c r="BU147">
        <v>0</v>
      </c>
      <c r="BV147">
        <v>0</v>
      </c>
      <c r="BW147">
        <v>0</v>
      </c>
      <c r="BX147">
        <v>0</v>
      </c>
      <c r="BY147">
        <v>0</v>
      </c>
      <c r="BZ147">
        <v>0</v>
      </c>
      <c r="CA147">
        <v>0</v>
      </c>
      <c r="CB147">
        <v>0</v>
      </c>
      <c r="CC147">
        <v>0</v>
      </c>
      <c r="CD147">
        <v>0</v>
      </c>
      <c r="CE147">
        <v>0</v>
      </c>
      <c r="CF147">
        <v>0</v>
      </c>
      <c r="CG147">
        <v>0</v>
      </c>
      <c r="CH147">
        <v>0</v>
      </c>
      <c r="CI147">
        <v>0</v>
      </c>
      <c r="CJ147">
        <v>0</v>
      </c>
      <c r="CK147">
        <v>0</v>
      </c>
      <c r="CL147">
        <v>0</v>
      </c>
      <c r="CM147">
        <v>0</v>
      </c>
      <c r="CN147">
        <v>0</v>
      </c>
      <c r="CO147">
        <v>0</v>
      </c>
      <c r="CP147">
        <v>0</v>
      </c>
      <c r="CQ147">
        <v>0</v>
      </c>
      <c r="CR147">
        <v>0</v>
      </c>
      <c r="CS147">
        <v>0</v>
      </c>
      <c r="CT147">
        <v>0</v>
      </c>
      <c r="CU147">
        <v>0</v>
      </c>
      <c r="CV147">
        <v>0</v>
      </c>
      <c r="CW147">
        <v>0</v>
      </c>
      <c r="CX147">
        <v>0</v>
      </c>
      <c r="CY147">
        <v>0</v>
      </c>
      <c r="CZ147">
        <v>0</v>
      </c>
      <c r="DA147">
        <v>0</v>
      </c>
      <c r="DB147">
        <v>0</v>
      </c>
      <c r="DC147">
        <v>0</v>
      </c>
      <c r="DD147">
        <v>0</v>
      </c>
      <c r="DE147">
        <v>0</v>
      </c>
      <c r="DF147">
        <v>0</v>
      </c>
      <c r="DG147">
        <v>0</v>
      </c>
      <c r="DH147">
        <v>0</v>
      </c>
      <c r="DI147">
        <v>0</v>
      </c>
      <c r="DJ147">
        <v>0</v>
      </c>
      <c r="DK147">
        <v>0</v>
      </c>
      <c r="DL147">
        <v>0</v>
      </c>
    </row>
    <row r="148" spans="1:116" x14ac:dyDescent="0.25">
      <c r="A148" t="s">
        <v>1291</v>
      </c>
      <c r="G148" s="67" t="s">
        <v>1243</v>
      </c>
      <c r="M148" s="67" t="s">
        <v>1243</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c r="BL148">
        <v>0</v>
      </c>
      <c r="BM148">
        <v>0</v>
      </c>
      <c r="BN148">
        <v>0</v>
      </c>
      <c r="BO148">
        <v>0</v>
      </c>
      <c r="BP148">
        <v>0</v>
      </c>
      <c r="BQ148">
        <v>0</v>
      </c>
      <c r="BR148">
        <v>0</v>
      </c>
      <c r="BS148">
        <v>0</v>
      </c>
      <c r="BT148">
        <v>0</v>
      </c>
      <c r="BU148">
        <v>0</v>
      </c>
      <c r="BV148">
        <v>0</v>
      </c>
      <c r="BW148">
        <v>0</v>
      </c>
      <c r="BX148">
        <v>0</v>
      </c>
      <c r="BY148">
        <v>0</v>
      </c>
      <c r="BZ148">
        <v>0</v>
      </c>
      <c r="CA148">
        <v>0</v>
      </c>
      <c r="CB148">
        <v>0</v>
      </c>
      <c r="CC148">
        <v>0</v>
      </c>
      <c r="CD148">
        <v>0</v>
      </c>
      <c r="CE148">
        <v>0</v>
      </c>
      <c r="CF148">
        <v>0</v>
      </c>
      <c r="CG148">
        <v>0</v>
      </c>
      <c r="CH148">
        <v>0</v>
      </c>
      <c r="CI148">
        <v>0</v>
      </c>
      <c r="CJ148">
        <v>0</v>
      </c>
      <c r="CK148">
        <v>0</v>
      </c>
      <c r="CL148">
        <v>0</v>
      </c>
      <c r="CM148">
        <v>0</v>
      </c>
      <c r="CN148">
        <v>0</v>
      </c>
      <c r="CO148">
        <v>0</v>
      </c>
      <c r="CP148">
        <v>0</v>
      </c>
      <c r="CQ148">
        <v>0</v>
      </c>
      <c r="CR148">
        <v>0</v>
      </c>
      <c r="CS148">
        <v>0</v>
      </c>
      <c r="CT148">
        <v>0</v>
      </c>
      <c r="CU148">
        <v>0</v>
      </c>
      <c r="CV148">
        <v>0</v>
      </c>
      <c r="CW148">
        <v>0</v>
      </c>
      <c r="CX148">
        <v>0</v>
      </c>
      <c r="CY148">
        <v>0</v>
      </c>
      <c r="CZ148">
        <v>0</v>
      </c>
      <c r="DA148">
        <v>0</v>
      </c>
      <c r="DB148">
        <v>0</v>
      </c>
      <c r="DC148">
        <v>0</v>
      </c>
      <c r="DD148">
        <v>0</v>
      </c>
      <c r="DE148">
        <v>0</v>
      </c>
      <c r="DF148">
        <v>0</v>
      </c>
      <c r="DG148">
        <v>0</v>
      </c>
      <c r="DH148">
        <v>0</v>
      </c>
      <c r="DI148">
        <v>0</v>
      </c>
      <c r="DJ148">
        <v>0</v>
      </c>
      <c r="DK148">
        <v>0</v>
      </c>
      <c r="DL148">
        <v>0</v>
      </c>
    </row>
    <row r="149" spans="1:116" x14ac:dyDescent="0.25">
      <c r="A149" t="s">
        <v>1291</v>
      </c>
      <c r="G149" s="67" t="s">
        <v>1243</v>
      </c>
      <c r="M149" s="67" t="s">
        <v>1243</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0</v>
      </c>
      <c r="BL149">
        <v>0</v>
      </c>
      <c r="BM149">
        <v>0</v>
      </c>
      <c r="BN149">
        <v>0</v>
      </c>
      <c r="BO149">
        <v>0</v>
      </c>
      <c r="BP149">
        <v>0</v>
      </c>
      <c r="BQ149">
        <v>0</v>
      </c>
      <c r="BR149">
        <v>0</v>
      </c>
      <c r="BS149">
        <v>0</v>
      </c>
      <c r="BT149">
        <v>0</v>
      </c>
      <c r="BU149">
        <v>0</v>
      </c>
      <c r="BV149">
        <v>0</v>
      </c>
      <c r="BW149">
        <v>0</v>
      </c>
      <c r="BX149">
        <v>0</v>
      </c>
      <c r="BY149">
        <v>0</v>
      </c>
      <c r="BZ149">
        <v>0</v>
      </c>
      <c r="CA149">
        <v>0</v>
      </c>
      <c r="CB149">
        <v>0</v>
      </c>
      <c r="CC149">
        <v>0</v>
      </c>
      <c r="CD149">
        <v>0</v>
      </c>
      <c r="CE149">
        <v>0</v>
      </c>
      <c r="CF149">
        <v>0</v>
      </c>
      <c r="CG149">
        <v>0</v>
      </c>
      <c r="CH149">
        <v>0</v>
      </c>
      <c r="CI149">
        <v>0</v>
      </c>
      <c r="CJ149">
        <v>0</v>
      </c>
      <c r="CK149">
        <v>0</v>
      </c>
      <c r="CL149">
        <v>0</v>
      </c>
      <c r="CM149">
        <v>0</v>
      </c>
      <c r="CN149">
        <v>0</v>
      </c>
      <c r="CO149">
        <v>0</v>
      </c>
      <c r="CP149">
        <v>0</v>
      </c>
      <c r="CQ149">
        <v>0</v>
      </c>
      <c r="CR149">
        <v>0</v>
      </c>
      <c r="CS149">
        <v>0</v>
      </c>
      <c r="CT149">
        <v>0</v>
      </c>
      <c r="CU149">
        <v>0</v>
      </c>
      <c r="CV149">
        <v>0</v>
      </c>
      <c r="CW149">
        <v>0</v>
      </c>
      <c r="CX149">
        <v>0</v>
      </c>
      <c r="CY149">
        <v>0</v>
      </c>
      <c r="CZ149">
        <v>0</v>
      </c>
      <c r="DA149">
        <v>0</v>
      </c>
      <c r="DB149">
        <v>0</v>
      </c>
      <c r="DC149">
        <v>0</v>
      </c>
      <c r="DD149">
        <v>0</v>
      </c>
      <c r="DE149">
        <v>0</v>
      </c>
      <c r="DF149">
        <v>0</v>
      </c>
      <c r="DG149">
        <v>0</v>
      </c>
      <c r="DH149">
        <v>0</v>
      </c>
      <c r="DI149">
        <v>0</v>
      </c>
      <c r="DJ149">
        <v>0</v>
      </c>
      <c r="DK149">
        <v>0</v>
      </c>
      <c r="DL149">
        <v>0</v>
      </c>
    </row>
    <row r="150" spans="1:116" x14ac:dyDescent="0.25">
      <c r="A150" t="s">
        <v>1291</v>
      </c>
      <c r="G150" s="67" t="s">
        <v>1243</v>
      </c>
      <c r="M150" s="67" t="s">
        <v>1243</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c r="BM150">
        <v>0</v>
      </c>
      <c r="BN150">
        <v>0</v>
      </c>
      <c r="BO150">
        <v>0</v>
      </c>
      <c r="BP150">
        <v>0</v>
      </c>
      <c r="BQ150">
        <v>0</v>
      </c>
      <c r="BR150">
        <v>0</v>
      </c>
      <c r="BS150">
        <v>0</v>
      </c>
      <c r="BT150">
        <v>0</v>
      </c>
      <c r="BU150">
        <v>0</v>
      </c>
      <c r="BV150">
        <v>0</v>
      </c>
      <c r="BW150">
        <v>0</v>
      </c>
      <c r="BX150">
        <v>0</v>
      </c>
      <c r="BY150">
        <v>0</v>
      </c>
      <c r="BZ150">
        <v>0</v>
      </c>
      <c r="CA150">
        <v>0</v>
      </c>
      <c r="CB150">
        <v>0</v>
      </c>
      <c r="CC150">
        <v>0</v>
      </c>
      <c r="CD150">
        <v>0</v>
      </c>
      <c r="CE150">
        <v>0</v>
      </c>
      <c r="CF150">
        <v>0</v>
      </c>
      <c r="CG150">
        <v>0</v>
      </c>
      <c r="CH150">
        <v>0</v>
      </c>
      <c r="CI150">
        <v>0</v>
      </c>
      <c r="CJ150">
        <v>0</v>
      </c>
      <c r="CK150">
        <v>0</v>
      </c>
      <c r="CL150">
        <v>0</v>
      </c>
      <c r="CM150">
        <v>0</v>
      </c>
      <c r="CN150">
        <v>0</v>
      </c>
      <c r="CO150">
        <v>0</v>
      </c>
      <c r="CP150">
        <v>0</v>
      </c>
      <c r="CQ150">
        <v>0</v>
      </c>
      <c r="CR150">
        <v>0</v>
      </c>
      <c r="CS150">
        <v>0</v>
      </c>
      <c r="CT150">
        <v>0</v>
      </c>
      <c r="CU150">
        <v>0</v>
      </c>
      <c r="CV150">
        <v>0</v>
      </c>
      <c r="CW150">
        <v>0</v>
      </c>
      <c r="CX150">
        <v>0</v>
      </c>
      <c r="CY150">
        <v>0</v>
      </c>
      <c r="CZ150">
        <v>0</v>
      </c>
      <c r="DA150">
        <v>0</v>
      </c>
      <c r="DB150">
        <v>0</v>
      </c>
      <c r="DC150">
        <v>0</v>
      </c>
      <c r="DD150">
        <v>0</v>
      </c>
      <c r="DE150">
        <v>0</v>
      </c>
      <c r="DF150">
        <v>0</v>
      </c>
      <c r="DG150">
        <v>0</v>
      </c>
      <c r="DH150">
        <v>0</v>
      </c>
      <c r="DI150">
        <v>0</v>
      </c>
      <c r="DJ150">
        <v>0</v>
      </c>
      <c r="DK150">
        <v>0</v>
      </c>
      <c r="DL150">
        <v>0</v>
      </c>
    </row>
    <row r="151" spans="1:116" x14ac:dyDescent="0.25">
      <c r="A151" t="s">
        <v>1291</v>
      </c>
      <c r="G151" s="67" t="s">
        <v>1243</v>
      </c>
      <c r="M151" s="67" t="s">
        <v>1243</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c r="BM151">
        <v>0</v>
      </c>
      <c r="BN151">
        <v>0</v>
      </c>
      <c r="BO151">
        <v>0</v>
      </c>
      <c r="BP151">
        <v>0</v>
      </c>
      <c r="BQ151">
        <v>0</v>
      </c>
      <c r="BR151">
        <v>0</v>
      </c>
      <c r="BS151">
        <v>0</v>
      </c>
      <c r="BT151">
        <v>0</v>
      </c>
      <c r="BU151">
        <v>0</v>
      </c>
      <c r="BV151">
        <v>0</v>
      </c>
      <c r="BW151">
        <v>0</v>
      </c>
      <c r="BX151">
        <v>0</v>
      </c>
      <c r="BY151">
        <v>0</v>
      </c>
      <c r="BZ151">
        <v>0</v>
      </c>
      <c r="CA151">
        <v>0</v>
      </c>
      <c r="CB151">
        <v>0</v>
      </c>
      <c r="CC151">
        <v>0</v>
      </c>
      <c r="CD151">
        <v>0</v>
      </c>
      <c r="CE151">
        <v>0</v>
      </c>
      <c r="CF151">
        <v>0</v>
      </c>
      <c r="CG151">
        <v>0</v>
      </c>
      <c r="CH151">
        <v>0</v>
      </c>
      <c r="CI151">
        <v>0</v>
      </c>
      <c r="CJ151">
        <v>0</v>
      </c>
      <c r="CK151">
        <v>0</v>
      </c>
      <c r="CL151">
        <v>0</v>
      </c>
      <c r="CM151">
        <v>0</v>
      </c>
      <c r="CN151">
        <v>0</v>
      </c>
      <c r="CO151">
        <v>0</v>
      </c>
      <c r="CP151">
        <v>0</v>
      </c>
      <c r="CQ151">
        <v>0</v>
      </c>
      <c r="CR151">
        <v>0</v>
      </c>
      <c r="CS151">
        <v>0</v>
      </c>
      <c r="CT151">
        <v>0</v>
      </c>
      <c r="CU151">
        <v>0</v>
      </c>
      <c r="CV151">
        <v>0</v>
      </c>
      <c r="CW151">
        <v>0</v>
      </c>
      <c r="CX151">
        <v>0</v>
      </c>
      <c r="CY151">
        <v>0</v>
      </c>
      <c r="CZ151">
        <v>0</v>
      </c>
      <c r="DA151">
        <v>0</v>
      </c>
      <c r="DB151">
        <v>0</v>
      </c>
      <c r="DC151">
        <v>0</v>
      </c>
      <c r="DD151">
        <v>0</v>
      </c>
      <c r="DE151">
        <v>0</v>
      </c>
      <c r="DF151">
        <v>0</v>
      </c>
      <c r="DG151">
        <v>0</v>
      </c>
      <c r="DH151">
        <v>0</v>
      </c>
      <c r="DI151">
        <v>0</v>
      </c>
      <c r="DJ151">
        <v>0</v>
      </c>
      <c r="DK151">
        <v>0</v>
      </c>
      <c r="DL151">
        <v>0</v>
      </c>
    </row>
    <row r="152" spans="1:116" x14ac:dyDescent="0.25">
      <c r="A152" t="s">
        <v>1291</v>
      </c>
      <c r="G152" s="67" t="s">
        <v>1243</v>
      </c>
      <c r="M152" s="67" t="s">
        <v>1243</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c r="BL152">
        <v>0</v>
      </c>
      <c r="BM152">
        <v>0</v>
      </c>
      <c r="BN152">
        <v>0</v>
      </c>
      <c r="BO152">
        <v>0</v>
      </c>
      <c r="BP152">
        <v>0</v>
      </c>
      <c r="BQ152">
        <v>0</v>
      </c>
      <c r="BR152">
        <v>0</v>
      </c>
      <c r="BS152">
        <v>0</v>
      </c>
      <c r="BT152">
        <v>0</v>
      </c>
      <c r="BU152">
        <v>0</v>
      </c>
      <c r="BV152">
        <v>0</v>
      </c>
      <c r="BW152">
        <v>0</v>
      </c>
      <c r="BX152">
        <v>0</v>
      </c>
      <c r="BY152">
        <v>0</v>
      </c>
      <c r="BZ152">
        <v>0</v>
      </c>
      <c r="CA152">
        <v>0</v>
      </c>
      <c r="CB152">
        <v>0</v>
      </c>
      <c r="CC152">
        <v>0</v>
      </c>
      <c r="CD152">
        <v>0</v>
      </c>
      <c r="CE152">
        <v>0</v>
      </c>
      <c r="CF152">
        <v>0</v>
      </c>
      <c r="CG152">
        <v>0</v>
      </c>
      <c r="CH152">
        <v>0</v>
      </c>
      <c r="CI152">
        <v>0</v>
      </c>
      <c r="CJ152">
        <v>0</v>
      </c>
      <c r="CK152">
        <v>0</v>
      </c>
      <c r="CL152">
        <v>0</v>
      </c>
      <c r="CM152">
        <v>0</v>
      </c>
      <c r="CN152">
        <v>0</v>
      </c>
      <c r="CO152">
        <v>0</v>
      </c>
      <c r="CP152">
        <v>0</v>
      </c>
      <c r="CQ152">
        <v>0</v>
      </c>
      <c r="CR152">
        <v>0</v>
      </c>
      <c r="CS152">
        <v>0</v>
      </c>
      <c r="CT152">
        <v>0</v>
      </c>
      <c r="CU152">
        <v>0</v>
      </c>
      <c r="CV152">
        <v>0</v>
      </c>
      <c r="CW152">
        <v>0</v>
      </c>
      <c r="CX152">
        <v>0</v>
      </c>
      <c r="CY152">
        <v>0</v>
      </c>
      <c r="CZ152">
        <v>0</v>
      </c>
      <c r="DA152">
        <v>0</v>
      </c>
      <c r="DB152">
        <v>0</v>
      </c>
      <c r="DC152">
        <v>0</v>
      </c>
      <c r="DD152">
        <v>0</v>
      </c>
      <c r="DE152">
        <v>0</v>
      </c>
      <c r="DF152">
        <v>0</v>
      </c>
      <c r="DG152">
        <v>0</v>
      </c>
      <c r="DH152">
        <v>0</v>
      </c>
      <c r="DI152">
        <v>0</v>
      </c>
      <c r="DJ152">
        <v>0</v>
      </c>
      <c r="DK152">
        <v>0</v>
      </c>
      <c r="DL152">
        <v>0</v>
      </c>
    </row>
    <row r="153" spans="1:116" x14ac:dyDescent="0.25">
      <c r="A153" t="s">
        <v>1291</v>
      </c>
      <c r="G153" s="67" t="s">
        <v>1243</v>
      </c>
      <c r="M153" s="67" t="s">
        <v>1243</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c r="BM153">
        <v>0</v>
      </c>
      <c r="BN153">
        <v>0</v>
      </c>
      <c r="BO153">
        <v>0</v>
      </c>
      <c r="BP153">
        <v>0</v>
      </c>
      <c r="BQ153">
        <v>0</v>
      </c>
      <c r="BR153">
        <v>0</v>
      </c>
      <c r="BS153">
        <v>0</v>
      </c>
      <c r="BT153">
        <v>0</v>
      </c>
      <c r="BU153">
        <v>0</v>
      </c>
      <c r="BV153">
        <v>0</v>
      </c>
      <c r="BW153">
        <v>0</v>
      </c>
      <c r="BX153">
        <v>0</v>
      </c>
      <c r="BY153">
        <v>0</v>
      </c>
      <c r="BZ153">
        <v>0</v>
      </c>
      <c r="CA153">
        <v>0</v>
      </c>
      <c r="CB153">
        <v>0</v>
      </c>
      <c r="CC153">
        <v>0</v>
      </c>
      <c r="CD153">
        <v>0</v>
      </c>
      <c r="CE153">
        <v>0</v>
      </c>
      <c r="CF153">
        <v>0</v>
      </c>
      <c r="CG153">
        <v>0</v>
      </c>
      <c r="CH153">
        <v>0</v>
      </c>
      <c r="CI153">
        <v>0</v>
      </c>
      <c r="CJ153">
        <v>0</v>
      </c>
      <c r="CK153">
        <v>0</v>
      </c>
      <c r="CL153">
        <v>0</v>
      </c>
      <c r="CM153">
        <v>0</v>
      </c>
      <c r="CN153">
        <v>0</v>
      </c>
      <c r="CO153">
        <v>0</v>
      </c>
      <c r="CP153">
        <v>0</v>
      </c>
      <c r="CQ153">
        <v>0</v>
      </c>
      <c r="CR153">
        <v>0</v>
      </c>
      <c r="CS153">
        <v>0</v>
      </c>
      <c r="CT153">
        <v>0</v>
      </c>
      <c r="CU153">
        <v>0</v>
      </c>
      <c r="CV153">
        <v>0</v>
      </c>
      <c r="CW153">
        <v>0</v>
      </c>
      <c r="CX153">
        <v>0</v>
      </c>
      <c r="CY153">
        <v>0</v>
      </c>
      <c r="CZ153">
        <v>0</v>
      </c>
      <c r="DA153">
        <v>0</v>
      </c>
      <c r="DB153">
        <v>0</v>
      </c>
      <c r="DC153">
        <v>0</v>
      </c>
      <c r="DD153">
        <v>0</v>
      </c>
      <c r="DE153">
        <v>0</v>
      </c>
      <c r="DF153">
        <v>0</v>
      </c>
      <c r="DG153">
        <v>0</v>
      </c>
      <c r="DH153">
        <v>0</v>
      </c>
      <c r="DI153">
        <v>0</v>
      </c>
      <c r="DJ153">
        <v>0</v>
      </c>
      <c r="DK153">
        <v>0</v>
      </c>
      <c r="DL153">
        <v>0</v>
      </c>
    </row>
    <row r="154" spans="1:116" x14ac:dyDescent="0.25">
      <c r="A154" t="s">
        <v>1291</v>
      </c>
      <c r="G154" s="67" t="s">
        <v>1243</v>
      </c>
      <c r="M154" s="67" t="s">
        <v>1243</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0</v>
      </c>
      <c r="BL154">
        <v>0</v>
      </c>
      <c r="BM154">
        <v>0</v>
      </c>
      <c r="BN154">
        <v>0</v>
      </c>
      <c r="BO154">
        <v>0</v>
      </c>
      <c r="BP154">
        <v>0</v>
      </c>
      <c r="BQ154">
        <v>0</v>
      </c>
      <c r="BR154">
        <v>0</v>
      </c>
      <c r="BS154">
        <v>0</v>
      </c>
      <c r="BT154">
        <v>0</v>
      </c>
      <c r="BU154">
        <v>0</v>
      </c>
      <c r="BV154">
        <v>0</v>
      </c>
      <c r="BW154">
        <v>0</v>
      </c>
      <c r="BX154">
        <v>0</v>
      </c>
      <c r="BY154">
        <v>0</v>
      </c>
      <c r="BZ154">
        <v>0</v>
      </c>
      <c r="CA154">
        <v>0</v>
      </c>
      <c r="CB154">
        <v>0</v>
      </c>
      <c r="CC154">
        <v>0</v>
      </c>
      <c r="CD154">
        <v>0</v>
      </c>
      <c r="CE154">
        <v>0</v>
      </c>
      <c r="CF154">
        <v>0</v>
      </c>
      <c r="CG154">
        <v>0</v>
      </c>
      <c r="CH154">
        <v>0</v>
      </c>
      <c r="CI154">
        <v>0</v>
      </c>
      <c r="CJ154">
        <v>0</v>
      </c>
      <c r="CK154">
        <v>0</v>
      </c>
      <c r="CL154">
        <v>0</v>
      </c>
      <c r="CM154">
        <v>0</v>
      </c>
      <c r="CN154">
        <v>0</v>
      </c>
      <c r="CO154">
        <v>0</v>
      </c>
      <c r="CP154">
        <v>0</v>
      </c>
      <c r="CQ154">
        <v>0</v>
      </c>
      <c r="CR154">
        <v>0</v>
      </c>
      <c r="CS154">
        <v>0</v>
      </c>
      <c r="CT154">
        <v>0</v>
      </c>
      <c r="CU154">
        <v>0</v>
      </c>
      <c r="CV154">
        <v>0</v>
      </c>
      <c r="CW154">
        <v>0</v>
      </c>
      <c r="CX154">
        <v>0</v>
      </c>
      <c r="CY154">
        <v>0</v>
      </c>
      <c r="CZ154">
        <v>0</v>
      </c>
      <c r="DA154">
        <v>0</v>
      </c>
      <c r="DB154">
        <v>0</v>
      </c>
      <c r="DC154">
        <v>0</v>
      </c>
      <c r="DD154">
        <v>0</v>
      </c>
      <c r="DE154">
        <v>0</v>
      </c>
      <c r="DF154">
        <v>0</v>
      </c>
      <c r="DG154">
        <v>0</v>
      </c>
      <c r="DH154">
        <v>0</v>
      </c>
      <c r="DI154">
        <v>0</v>
      </c>
      <c r="DJ154">
        <v>0</v>
      </c>
      <c r="DK154">
        <v>0</v>
      </c>
      <c r="DL154">
        <v>0</v>
      </c>
    </row>
    <row r="155" spans="1:116" x14ac:dyDescent="0.25">
      <c r="A155" t="s">
        <v>1291</v>
      </c>
      <c r="G155" s="67" t="s">
        <v>1243</v>
      </c>
      <c r="M155" s="67" t="s">
        <v>1243</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0</v>
      </c>
      <c r="BM155">
        <v>0</v>
      </c>
      <c r="BN155">
        <v>0</v>
      </c>
      <c r="BO155">
        <v>0</v>
      </c>
      <c r="BP155">
        <v>0</v>
      </c>
      <c r="BQ155">
        <v>0</v>
      </c>
      <c r="BR155">
        <v>0</v>
      </c>
      <c r="BS155">
        <v>0</v>
      </c>
      <c r="BT155">
        <v>0</v>
      </c>
      <c r="BU155">
        <v>0</v>
      </c>
      <c r="BV155">
        <v>0</v>
      </c>
      <c r="BW155">
        <v>0</v>
      </c>
      <c r="BX155">
        <v>0</v>
      </c>
      <c r="BY155">
        <v>0</v>
      </c>
      <c r="BZ155">
        <v>0</v>
      </c>
      <c r="CA155">
        <v>0</v>
      </c>
      <c r="CB155">
        <v>0</v>
      </c>
      <c r="CC155">
        <v>0</v>
      </c>
      <c r="CD155">
        <v>0</v>
      </c>
      <c r="CE155">
        <v>0</v>
      </c>
      <c r="CF155">
        <v>0</v>
      </c>
      <c r="CG155">
        <v>0</v>
      </c>
      <c r="CH155">
        <v>0</v>
      </c>
      <c r="CI155">
        <v>0</v>
      </c>
      <c r="CJ155">
        <v>0</v>
      </c>
      <c r="CK155">
        <v>0</v>
      </c>
      <c r="CL155">
        <v>0</v>
      </c>
      <c r="CM155">
        <v>0</v>
      </c>
      <c r="CN155">
        <v>0</v>
      </c>
      <c r="CO155">
        <v>0</v>
      </c>
      <c r="CP155">
        <v>0</v>
      </c>
      <c r="CQ155">
        <v>0</v>
      </c>
      <c r="CR155">
        <v>0</v>
      </c>
      <c r="CS155">
        <v>0</v>
      </c>
      <c r="CT155">
        <v>0</v>
      </c>
      <c r="CU155">
        <v>0</v>
      </c>
      <c r="CV155">
        <v>0</v>
      </c>
      <c r="CW155">
        <v>0</v>
      </c>
      <c r="CX155">
        <v>0</v>
      </c>
      <c r="CY155">
        <v>0</v>
      </c>
      <c r="CZ155">
        <v>0</v>
      </c>
      <c r="DA155">
        <v>0</v>
      </c>
      <c r="DB155">
        <v>0</v>
      </c>
      <c r="DC155">
        <v>0</v>
      </c>
      <c r="DD155">
        <v>0</v>
      </c>
      <c r="DE155">
        <v>0</v>
      </c>
      <c r="DF155">
        <v>0</v>
      </c>
      <c r="DG155">
        <v>0</v>
      </c>
      <c r="DH155">
        <v>0</v>
      </c>
      <c r="DI155">
        <v>0</v>
      </c>
      <c r="DJ155">
        <v>0</v>
      </c>
      <c r="DK155">
        <v>0</v>
      </c>
      <c r="DL155">
        <v>0</v>
      </c>
    </row>
    <row r="156" spans="1:116" x14ac:dyDescent="0.25">
      <c r="A156" t="s">
        <v>1291</v>
      </c>
      <c r="G156" s="67" t="s">
        <v>1243</v>
      </c>
      <c r="M156" s="67" t="s">
        <v>1243</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c r="BM156">
        <v>0</v>
      </c>
      <c r="BN156">
        <v>0</v>
      </c>
      <c r="BO156">
        <v>0</v>
      </c>
      <c r="BP156">
        <v>0</v>
      </c>
      <c r="BQ156">
        <v>0</v>
      </c>
      <c r="BR156">
        <v>0</v>
      </c>
      <c r="BS156">
        <v>0</v>
      </c>
      <c r="BT156">
        <v>0</v>
      </c>
      <c r="BU156">
        <v>0</v>
      </c>
      <c r="BV156">
        <v>0</v>
      </c>
      <c r="BW156">
        <v>0</v>
      </c>
      <c r="BX156">
        <v>0</v>
      </c>
      <c r="BY156">
        <v>0</v>
      </c>
      <c r="BZ156">
        <v>0</v>
      </c>
      <c r="CA156">
        <v>0</v>
      </c>
      <c r="CB156">
        <v>0</v>
      </c>
      <c r="CC156">
        <v>0</v>
      </c>
      <c r="CD156">
        <v>0</v>
      </c>
      <c r="CE156">
        <v>0</v>
      </c>
      <c r="CF156">
        <v>0</v>
      </c>
      <c r="CG156">
        <v>0</v>
      </c>
      <c r="CH156">
        <v>0</v>
      </c>
      <c r="CI156">
        <v>0</v>
      </c>
      <c r="CJ156">
        <v>0</v>
      </c>
      <c r="CK156">
        <v>0</v>
      </c>
      <c r="CL156">
        <v>0</v>
      </c>
      <c r="CM156">
        <v>0</v>
      </c>
      <c r="CN156">
        <v>0</v>
      </c>
      <c r="CO156">
        <v>0</v>
      </c>
      <c r="CP156">
        <v>0</v>
      </c>
      <c r="CQ156">
        <v>0</v>
      </c>
      <c r="CR156">
        <v>0</v>
      </c>
      <c r="CS156">
        <v>0</v>
      </c>
      <c r="CT156">
        <v>0</v>
      </c>
      <c r="CU156">
        <v>0</v>
      </c>
      <c r="CV156">
        <v>0</v>
      </c>
      <c r="CW156">
        <v>0</v>
      </c>
      <c r="CX156">
        <v>0</v>
      </c>
      <c r="CY156">
        <v>0</v>
      </c>
      <c r="CZ156">
        <v>0</v>
      </c>
      <c r="DA156">
        <v>0</v>
      </c>
      <c r="DB156">
        <v>0</v>
      </c>
      <c r="DC156">
        <v>0</v>
      </c>
      <c r="DD156">
        <v>0</v>
      </c>
      <c r="DE156">
        <v>0</v>
      </c>
      <c r="DF156">
        <v>0</v>
      </c>
      <c r="DG156">
        <v>0</v>
      </c>
      <c r="DH156">
        <v>0</v>
      </c>
      <c r="DI156">
        <v>0</v>
      </c>
      <c r="DJ156">
        <v>0</v>
      </c>
      <c r="DK156">
        <v>0</v>
      </c>
      <c r="DL156">
        <v>0</v>
      </c>
    </row>
    <row r="157" spans="1:116" x14ac:dyDescent="0.25">
      <c r="A157" t="s">
        <v>1291</v>
      </c>
      <c r="G157" s="67" t="s">
        <v>1243</v>
      </c>
      <c r="M157" s="67" t="s">
        <v>1243</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c r="BM157">
        <v>0</v>
      </c>
      <c r="BN157">
        <v>0</v>
      </c>
      <c r="BO157">
        <v>0</v>
      </c>
      <c r="BP157">
        <v>0</v>
      </c>
      <c r="BQ157">
        <v>0</v>
      </c>
      <c r="BR157">
        <v>0</v>
      </c>
      <c r="BS157">
        <v>0</v>
      </c>
      <c r="BT157">
        <v>0</v>
      </c>
      <c r="BU157">
        <v>0</v>
      </c>
      <c r="BV157">
        <v>0</v>
      </c>
      <c r="BW157">
        <v>0</v>
      </c>
      <c r="BX157">
        <v>0</v>
      </c>
      <c r="BY157">
        <v>0</v>
      </c>
      <c r="BZ157">
        <v>0</v>
      </c>
      <c r="CA157">
        <v>0</v>
      </c>
      <c r="CB157">
        <v>0</v>
      </c>
      <c r="CC157">
        <v>0</v>
      </c>
      <c r="CD157">
        <v>0</v>
      </c>
      <c r="CE157">
        <v>0</v>
      </c>
      <c r="CF157">
        <v>0</v>
      </c>
      <c r="CG157">
        <v>0</v>
      </c>
      <c r="CH157">
        <v>0</v>
      </c>
      <c r="CI157">
        <v>0</v>
      </c>
      <c r="CJ157">
        <v>0</v>
      </c>
      <c r="CK157">
        <v>0</v>
      </c>
      <c r="CL157">
        <v>0</v>
      </c>
      <c r="CM157">
        <v>0</v>
      </c>
      <c r="CN157">
        <v>0</v>
      </c>
      <c r="CO157">
        <v>0</v>
      </c>
      <c r="CP157">
        <v>0</v>
      </c>
      <c r="CQ157">
        <v>0</v>
      </c>
      <c r="CR157">
        <v>0</v>
      </c>
      <c r="CS157">
        <v>0</v>
      </c>
      <c r="CT157">
        <v>0</v>
      </c>
      <c r="CU157">
        <v>0</v>
      </c>
      <c r="CV157">
        <v>0</v>
      </c>
      <c r="CW157">
        <v>0</v>
      </c>
      <c r="CX157">
        <v>0</v>
      </c>
      <c r="CY157">
        <v>0</v>
      </c>
      <c r="CZ157">
        <v>0</v>
      </c>
      <c r="DA157">
        <v>0</v>
      </c>
      <c r="DB157">
        <v>0</v>
      </c>
      <c r="DC157">
        <v>0</v>
      </c>
      <c r="DD157">
        <v>0</v>
      </c>
      <c r="DE157">
        <v>0</v>
      </c>
      <c r="DF157">
        <v>0</v>
      </c>
      <c r="DG157">
        <v>0</v>
      </c>
      <c r="DH157">
        <v>0</v>
      </c>
      <c r="DI157">
        <v>0</v>
      </c>
      <c r="DJ157">
        <v>0</v>
      </c>
      <c r="DK157">
        <v>0</v>
      </c>
      <c r="DL157">
        <v>0</v>
      </c>
    </row>
    <row r="158" spans="1:116" x14ac:dyDescent="0.25">
      <c r="A158" t="s">
        <v>1291</v>
      </c>
      <c r="G158" s="67" t="s">
        <v>1243</v>
      </c>
      <c r="M158" s="67" t="s">
        <v>1243</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Q158">
        <v>0</v>
      </c>
      <c r="BR158">
        <v>0</v>
      </c>
      <c r="BS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R158">
        <v>0</v>
      </c>
      <c r="CS158">
        <v>0</v>
      </c>
      <c r="CT158">
        <v>0</v>
      </c>
      <c r="CU158">
        <v>0</v>
      </c>
      <c r="CV158">
        <v>0</v>
      </c>
      <c r="CW158">
        <v>0</v>
      </c>
      <c r="CX158">
        <v>0</v>
      </c>
      <c r="CY158">
        <v>0</v>
      </c>
      <c r="CZ158">
        <v>0</v>
      </c>
      <c r="DA158">
        <v>0</v>
      </c>
      <c r="DB158">
        <v>0</v>
      </c>
      <c r="DC158">
        <v>0</v>
      </c>
      <c r="DD158">
        <v>0</v>
      </c>
      <c r="DE158">
        <v>0</v>
      </c>
      <c r="DF158">
        <v>0</v>
      </c>
      <c r="DG158">
        <v>0</v>
      </c>
      <c r="DH158">
        <v>0</v>
      </c>
      <c r="DI158">
        <v>0</v>
      </c>
      <c r="DJ158">
        <v>0</v>
      </c>
      <c r="DK158">
        <v>0</v>
      </c>
      <c r="DL158">
        <v>0</v>
      </c>
    </row>
    <row r="159" spans="1:116" x14ac:dyDescent="0.25">
      <c r="A159" t="s">
        <v>1291</v>
      </c>
      <c r="G159" s="67" t="s">
        <v>1243</v>
      </c>
      <c r="M159" s="67" t="s">
        <v>1243</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c r="BM159">
        <v>0</v>
      </c>
      <c r="BN159">
        <v>0</v>
      </c>
      <c r="BO159">
        <v>0</v>
      </c>
      <c r="BP159">
        <v>0</v>
      </c>
      <c r="BQ159">
        <v>0</v>
      </c>
      <c r="BR159">
        <v>0</v>
      </c>
      <c r="BS159">
        <v>0</v>
      </c>
      <c r="BT159">
        <v>0</v>
      </c>
      <c r="BU159">
        <v>0</v>
      </c>
      <c r="BV159">
        <v>0</v>
      </c>
      <c r="BW159">
        <v>0</v>
      </c>
      <c r="BX159">
        <v>0</v>
      </c>
      <c r="BY159">
        <v>0</v>
      </c>
      <c r="BZ159">
        <v>0</v>
      </c>
      <c r="CA159">
        <v>0</v>
      </c>
      <c r="CB159">
        <v>0</v>
      </c>
      <c r="CC159">
        <v>0</v>
      </c>
      <c r="CD159">
        <v>0</v>
      </c>
      <c r="CE159">
        <v>0</v>
      </c>
      <c r="CF159">
        <v>0</v>
      </c>
      <c r="CG159">
        <v>0</v>
      </c>
      <c r="CH159">
        <v>0</v>
      </c>
      <c r="CI159">
        <v>0</v>
      </c>
      <c r="CJ159">
        <v>0</v>
      </c>
      <c r="CK159">
        <v>0</v>
      </c>
      <c r="CL159">
        <v>0</v>
      </c>
      <c r="CM159">
        <v>0</v>
      </c>
      <c r="CN159">
        <v>0</v>
      </c>
      <c r="CO159">
        <v>0</v>
      </c>
      <c r="CP159">
        <v>0</v>
      </c>
      <c r="CQ159">
        <v>0</v>
      </c>
      <c r="CR159">
        <v>0</v>
      </c>
      <c r="CS159">
        <v>0</v>
      </c>
      <c r="CT159">
        <v>0</v>
      </c>
      <c r="CU159">
        <v>0</v>
      </c>
      <c r="CV159">
        <v>0</v>
      </c>
      <c r="CW159">
        <v>0</v>
      </c>
      <c r="CX159">
        <v>0</v>
      </c>
      <c r="CY159">
        <v>0</v>
      </c>
      <c r="CZ159">
        <v>0</v>
      </c>
      <c r="DA159">
        <v>0</v>
      </c>
      <c r="DB159">
        <v>0</v>
      </c>
      <c r="DC159">
        <v>0</v>
      </c>
      <c r="DD159">
        <v>0</v>
      </c>
      <c r="DE159">
        <v>0</v>
      </c>
      <c r="DF159">
        <v>0</v>
      </c>
      <c r="DG159">
        <v>0</v>
      </c>
      <c r="DH159">
        <v>0</v>
      </c>
      <c r="DI159">
        <v>0</v>
      </c>
      <c r="DJ159">
        <v>0</v>
      </c>
      <c r="DK159">
        <v>0</v>
      </c>
      <c r="DL159">
        <v>0</v>
      </c>
    </row>
    <row r="160" spans="1:116" x14ac:dyDescent="0.25">
      <c r="A160" t="s">
        <v>1291</v>
      </c>
      <c r="G160" s="67" t="s">
        <v>1243</v>
      </c>
      <c r="M160" s="67" t="s">
        <v>1243</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c r="BL160">
        <v>0</v>
      </c>
      <c r="BM160">
        <v>0</v>
      </c>
      <c r="BN160">
        <v>0</v>
      </c>
      <c r="BO160">
        <v>0</v>
      </c>
      <c r="BP160">
        <v>0</v>
      </c>
      <c r="BQ160">
        <v>0</v>
      </c>
      <c r="BR160">
        <v>0</v>
      </c>
      <c r="BS160">
        <v>0</v>
      </c>
      <c r="BT160">
        <v>0</v>
      </c>
      <c r="BU160">
        <v>0</v>
      </c>
      <c r="BV160">
        <v>0</v>
      </c>
      <c r="BW160">
        <v>0</v>
      </c>
      <c r="BX160">
        <v>0</v>
      </c>
      <c r="BY160">
        <v>0</v>
      </c>
      <c r="BZ160">
        <v>0</v>
      </c>
      <c r="CA160">
        <v>0</v>
      </c>
      <c r="CB160">
        <v>0</v>
      </c>
      <c r="CC160">
        <v>0</v>
      </c>
      <c r="CD160">
        <v>0</v>
      </c>
      <c r="CE160">
        <v>0</v>
      </c>
      <c r="CF160">
        <v>0</v>
      </c>
      <c r="CG160">
        <v>0</v>
      </c>
      <c r="CH160">
        <v>0</v>
      </c>
      <c r="CI160">
        <v>0</v>
      </c>
      <c r="CJ160">
        <v>0</v>
      </c>
      <c r="CK160">
        <v>0</v>
      </c>
      <c r="CL160">
        <v>0</v>
      </c>
      <c r="CM160">
        <v>0</v>
      </c>
      <c r="CN160">
        <v>0</v>
      </c>
      <c r="CO160">
        <v>0</v>
      </c>
      <c r="CP160">
        <v>0</v>
      </c>
      <c r="CQ160">
        <v>0</v>
      </c>
      <c r="CR160">
        <v>0</v>
      </c>
      <c r="CS160">
        <v>0</v>
      </c>
      <c r="CT160">
        <v>0</v>
      </c>
      <c r="CU160">
        <v>0</v>
      </c>
      <c r="CV160">
        <v>0</v>
      </c>
      <c r="CW160">
        <v>0</v>
      </c>
      <c r="CX160">
        <v>0</v>
      </c>
      <c r="CY160">
        <v>0</v>
      </c>
      <c r="CZ160">
        <v>0</v>
      </c>
      <c r="DA160">
        <v>0</v>
      </c>
      <c r="DB160">
        <v>0</v>
      </c>
      <c r="DC160">
        <v>0</v>
      </c>
      <c r="DD160">
        <v>0</v>
      </c>
      <c r="DE160">
        <v>0</v>
      </c>
      <c r="DF160">
        <v>0</v>
      </c>
      <c r="DG160">
        <v>0</v>
      </c>
      <c r="DH160">
        <v>0</v>
      </c>
      <c r="DI160">
        <v>0</v>
      </c>
      <c r="DJ160">
        <v>0</v>
      </c>
      <c r="DK160">
        <v>0</v>
      </c>
      <c r="DL160">
        <v>0</v>
      </c>
    </row>
    <row r="161" spans="1:116" x14ac:dyDescent="0.25">
      <c r="A161" t="s">
        <v>1291</v>
      </c>
      <c r="G161" s="67" t="s">
        <v>1243</v>
      </c>
      <c r="M161" s="67" t="s">
        <v>1243</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v>0</v>
      </c>
      <c r="BN161">
        <v>0</v>
      </c>
      <c r="BO161">
        <v>0</v>
      </c>
      <c r="BP161">
        <v>0</v>
      </c>
      <c r="BQ161">
        <v>0</v>
      </c>
      <c r="BR161">
        <v>0</v>
      </c>
      <c r="BS161">
        <v>0</v>
      </c>
      <c r="BT161">
        <v>0</v>
      </c>
      <c r="BU161">
        <v>0</v>
      </c>
      <c r="BV161">
        <v>0</v>
      </c>
      <c r="BW161">
        <v>0</v>
      </c>
      <c r="BX161">
        <v>0</v>
      </c>
      <c r="BY161">
        <v>0</v>
      </c>
      <c r="BZ161">
        <v>0</v>
      </c>
      <c r="CA161">
        <v>0</v>
      </c>
      <c r="CB161">
        <v>0</v>
      </c>
      <c r="CC161">
        <v>0</v>
      </c>
      <c r="CD161">
        <v>0</v>
      </c>
      <c r="CE161">
        <v>0</v>
      </c>
      <c r="CF161">
        <v>0</v>
      </c>
      <c r="CG161">
        <v>0</v>
      </c>
      <c r="CH161">
        <v>0</v>
      </c>
      <c r="CI161">
        <v>0</v>
      </c>
      <c r="CJ161">
        <v>0</v>
      </c>
      <c r="CK161">
        <v>0</v>
      </c>
      <c r="CL161">
        <v>0</v>
      </c>
      <c r="CM161">
        <v>0</v>
      </c>
      <c r="CN161">
        <v>0</v>
      </c>
      <c r="CO161">
        <v>0</v>
      </c>
      <c r="CP161">
        <v>0</v>
      </c>
      <c r="CQ161">
        <v>0</v>
      </c>
      <c r="CR161">
        <v>0</v>
      </c>
      <c r="CS161">
        <v>0</v>
      </c>
      <c r="CT161">
        <v>0</v>
      </c>
      <c r="CU161">
        <v>0</v>
      </c>
      <c r="CV161">
        <v>0</v>
      </c>
      <c r="CW161">
        <v>0</v>
      </c>
      <c r="CX161">
        <v>0</v>
      </c>
      <c r="CY161">
        <v>0</v>
      </c>
      <c r="CZ161">
        <v>0</v>
      </c>
      <c r="DA161">
        <v>0</v>
      </c>
      <c r="DB161">
        <v>0</v>
      </c>
      <c r="DC161">
        <v>0</v>
      </c>
      <c r="DD161">
        <v>0</v>
      </c>
      <c r="DE161">
        <v>0</v>
      </c>
      <c r="DF161">
        <v>0</v>
      </c>
      <c r="DG161">
        <v>0</v>
      </c>
      <c r="DH161">
        <v>0</v>
      </c>
      <c r="DI161">
        <v>0</v>
      </c>
      <c r="DJ161">
        <v>0</v>
      </c>
      <c r="DK161">
        <v>0</v>
      </c>
      <c r="DL161">
        <v>0</v>
      </c>
    </row>
    <row r="162" spans="1:116" x14ac:dyDescent="0.25">
      <c r="A162" t="s">
        <v>1291</v>
      </c>
      <c r="G162" s="67" t="s">
        <v>1243</v>
      </c>
      <c r="M162" s="67" t="s">
        <v>1243</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v>0</v>
      </c>
      <c r="BN162">
        <v>0</v>
      </c>
      <c r="BO162">
        <v>0</v>
      </c>
      <c r="BP162">
        <v>0</v>
      </c>
      <c r="BQ162">
        <v>0</v>
      </c>
      <c r="BR162">
        <v>0</v>
      </c>
      <c r="BS162">
        <v>0</v>
      </c>
      <c r="BT162">
        <v>0</v>
      </c>
      <c r="BU162">
        <v>0</v>
      </c>
      <c r="BV162">
        <v>0</v>
      </c>
      <c r="BW162">
        <v>0</v>
      </c>
      <c r="BX162">
        <v>0</v>
      </c>
      <c r="BY162">
        <v>0</v>
      </c>
      <c r="BZ162">
        <v>0</v>
      </c>
      <c r="CA162">
        <v>0</v>
      </c>
      <c r="CB162">
        <v>0</v>
      </c>
      <c r="CC162">
        <v>0</v>
      </c>
      <c r="CD162">
        <v>0</v>
      </c>
      <c r="CE162">
        <v>0</v>
      </c>
      <c r="CF162">
        <v>0</v>
      </c>
      <c r="CG162">
        <v>0</v>
      </c>
      <c r="CH162">
        <v>0</v>
      </c>
      <c r="CI162">
        <v>0</v>
      </c>
      <c r="CJ162">
        <v>0</v>
      </c>
      <c r="CK162">
        <v>0</v>
      </c>
      <c r="CL162">
        <v>0</v>
      </c>
      <c r="CM162">
        <v>0</v>
      </c>
      <c r="CN162">
        <v>0</v>
      </c>
      <c r="CO162">
        <v>0</v>
      </c>
      <c r="CP162">
        <v>0</v>
      </c>
      <c r="CQ162">
        <v>0</v>
      </c>
      <c r="CR162">
        <v>0</v>
      </c>
      <c r="CS162">
        <v>0</v>
      </c>
      <c r="CT162">
        <v>0</v>
      </c>
      <c r="CU162">
        <v>0</v>
      </c>
      <c r="CV162">
        <v>0</v>
      </c>
      <c r="CW162">
        <v>0</v>
      </c>
      <c r="CX162">
        <v>0</v>
      </c>
      <c r="CY162">
        <v>0</v>
      </c>
      <c r="CZ162">
        <v>0</v>
      </c>
      <c r="DA162">
        <v>0</v>
      </c>
      <c r="DB162">
        <v>0</v>
      </c>
      <c r="DC162">
        <v>0</v>
      </c>
      <c r="DD162">
        <v>0</v>
      </c>
      <c r="DE162">
        <v>0</v>
      </c>
      <c r="DF162">
        <v>0</v>
      </c>
      <c r="DG162">
        <v>0</v>
      </c>
      <c r="DH162">
        <v>0</v>
      </c>
      <c r="DI162">
        <v>0</v>
      </c>
      <c r="DJ162">
        <v>0</v>
      </c>
      <c r="DK162">
        <v>0</v>
      </c>
      <c r="DL162">
        <v>0</v>
      </c>
    </row>
    <row r="163" spans="1:116" x14ac:dyDescent="0.25">
      <c r="A163" t="s">
        <v>1291</v>
      </c>
      <c r="G163" s="67" t="s">
        <v>1243</v>
      </c>
      <c r="M163" s="67" t="s">
        <v>1243</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c r="BM163">
        <v>0</v>
      </c>
      <c r="BN163">
        <v>0</v>
      </c>
      <c r="BO163">
        <v>0</v>
      </c>
      <c r="BP163">
        <v>0</v>
      </c>
      <c r="BQ163">
        <v>0</v>
      </c>
      <c r="BR163">
        <v>0</v>
      </c>
      <c r="BS163">
        <v>0</v>
      </c>
      <c r="BT163">
        <v>0</v>
      </c>
      <c r="BU163">
        <v>0</v>
      </c>
      <c r="BV163">
        <v>0</v>
      </c>
      <c r="BW163">
        <v>0</v>
      </c>
      <c r="BX163">
        <v>0</v>
      </c>
      <c r="BY163">
        <v>0</v>
      </c>
      <c r="BZ163">
        <v>0</v>
      </c>
      <c r="CA163">
        <v>0</v>
      </c>
      <c r="CB163">
        <v>0</v>
      </c>
      <c r="CC163">
        <v>0</v>
      </c>
      <c r="CD163">
        <v>0</v>
      </c>
      <c r="CE163">
        <v>0</v>
      </c>
      <c r="CF163">
        <v>0</v>
      </c>
      <c r="CG163">
        <v>0</v>
      </c>
      <c r="CH163">
        <v>0</v>
      </c>
      <c r="CI163">
        <v>0</v>
      </c>
      <c r="CJ163">
        <v>0</v>
      </c>
      <c r="CK163">
        <v>0</v>
      </c>
      <c r="CL163">
        <v>0</v>
      </c>
      <c r="CM163">
        <v>0</v>
      </c>
      <c r="CN163">
        <v>0</v>
      </c>
      <c r="CO163">
        <v>0</v>
      </c>
      <c r="CP163">
        <v>0</v>
      </c>
      <c r="CQ163">
        <v>0</v>
      </c>
      <c r="CR163">
        <v>0</v>
      </c>
      <c r="CS163">
        <v>0</v>
      </c>
      <c r="CT163">
        <v>0</v>
      </c>
      <c r="CU163">
        <v>0</v>
      </c>
      <c r="CV163">
        <v>0</v>
      </c>
      <c r="CW163">
        <v>0</v>
      </c>
      <c r="CX163">
        <v>0</v>
      </c>
      <c r="CY163">
        <v>0</v>
      </c>
      <c r="CZ163">
        <v>0</v>
      </c>
      <c r="DA163">
        <v>0</v>
      </c>
      <c r="DB163">
        <v>0</v>
      </c>
      <c r="DC163">
        <v>0</v>
      </c>
      <c r="DD163">
        <v>0</v>
      </c>
      <c r="DE163">
        <v>0</v>
      </c>
      <c r="DF163">
        <v>0</v>
      </c>
      <c r="DG163">
        <v>0</v>
      </c>
      <c r="DH163">
        <v>0</v>
      </c>
      <c r="DI163">
        <v>0</v>
      </c>
      <c r="DJ163">
        <v>0</v>
      </c>
      <c r="DK163">
        <v>0</v>
      </c>
      <c r="DL163">
        <v>0</v>
      </c>
    </row>
    <row r="164" spans="1:116" x14ac:dyDescent="0.25">
      <c r="A164" t="s">
        <v>1291</v>
      </c>
      <c r="G164" s="67" t="s">
        <v>1243</v>
      </c>
      <c r="M164" s="67" t="s">
        <v>1243</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0</v>
      </c>
      <c r="BM164">
        <v>0</v>
      </c>
      <c r="BN164">
        <v>0</v>
      </c>
      <c r="BO164">
        <v>0</v>
      </c>
      <c r="BP164">
        <v>0</v>
      </c>
      <c r="BQ164">
        <v>0</v>
      </c>
      <c r="BR164">
        <v>0</v>
      </c>
      <c r="BS164">
        <v>0</v>
      </c>
      <c r="BT164">
        <v>0</v>
      </c>
      <c r="BU164">
        <v>0</v>
      </c>
      <c r="BV164">
        <v>0</v>
      </c>
      <c r="BW164">
        <v>0</v>
      </c>
      <c r="BX164">
        <v>0</v>
      </c>
      <c r="BY164">
        <v>0</v>
      </c>
      <c r="BZ164">
        <v>0</v>
      </c>
      <c r="CA164">
        <v>0</v>
      </c>
      <c r="CB164">
        <v>0</v>
      </c>
      <c r="CC164">
        <v>0</v>
      </c>
      <c r="CD164">
        <v>0</v>
      </c>
      <c r="CE164">
        <v>0</v>
      </c>
      <c r="CF164">
        <v>0</v>
      </c>
      <c r="CG164">
        <v>0</v>
      </c>
      <c r="CH164">
        <v>0</v>
      </c>
      <c r="CI164">
        <v>0</v>
      </c>
      <c r="CJ164">
        <v>0</v>
      </c>
      <c r="CK164">
        <v>0</v>
      </c>
      <c r="CL164">
        <v>0</v>
      </c>
      <c r="CM164">
        <v>0</v>
      </c>
      <c r="CN164">
        <v>0</v>
      </c>
      <c r="CO164">
        <v>0</v>
      </c>
      <c r="CP164">
        <v>0</v>
      </c>
      <c r="CQ164">
        <v>0</v>
      </c>
      <c r="CR164">
        <v>0</v>
      </c>
      <c r="CS164">
        <v>0</v>
      </c>
      <c r="CT164">
        <v>0</v>
      </c>
      <c r="CU164">
        <v>0</v>
      </c>
      <c r="CV164">
        <v>0</v>
      </c>
      <c r="CW164">
        <v>0</v>
      </c>
      <c r="CX164">
        <v>0</v>
      </c>
      <c r="CY164">
        <v>0</v>
      </c>
      <c r="CZ164">
        <v>0</v>
      </c>
      <c r="DA164">
        <v>0</v>
      </c>
      <c r="DB164">
        <v>0</v>
      </c>
      <c r="DC164">
        <v>0</v>
      </c>
      <c r="DD164">
        <v>0</v>
      </c>
      <c r="DE164">
        <v>0</v>
      </c>
      <c r="DF164">
        <v>0</v>
      </c>
      <c r="DG164">
        <v>0</v>
      </c>
      <c r="DH164">
        <v>0</v>
      </c>
      <c r="DI164">
        <v>0</v>
      </c>
      <c r="DJ164">
        <v>0</v>
      </c>
      <c r="DK164">
        <v>0</v>
      </c>
      <c r="DL164">
        <v>0</v>
      </c>
    </row>
    <row r="165" spans="1:116" x14ac:dyDescent="0.25">
      <c r="A165" t="s">
        <v>1291</v>
      </c>
      <c r="G165" s="67" t="s">
        <v>1243</v>
      </c>
      <c r="M165" s="67" t="s">
        <v>1243</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c r="BL165">
        <v>0</v>
      </c>
      <c r="BM165">
        <v>0</v>
      </c>
      <c r="BN165">
        <v>0</v>
      </c>
      <c r="BO165">
        <v>0</v>
      </c>
      <c r="BP165">
        <v>0</v>
      </c>
      <c r="BQ165">
        <v>0</v>
      </c>
      <c r="BR165">
        <v>0</v>
      </c>
      <c r="BS165">
        <v>0</v>
      </c>
      <c r="BT165">
        <v>0</v>
      </c>
      <c r="BU165">
        <v>0</v>
      </c>
      <c r="BV165">
        <v>0</v>
      </c>
      <c r="BW165">
        <v>0</v>
      </c>
      <c r="BX165">
        <v>0</v>
      </c>
      <c r="BY165">
        <v>0</v>
      </c>
      <c r="BZ165">
        <v>0</v>
      </c>
      <c r="CA165">
        <v>0</v>
      </c>
      <c r="CB165">
        <v>0</v>
      </c>
      <c r="CC165">
        <v>0</v>
      </c>
      <c r="CD165">
        <v>0</v>
      </c>
      <c r="CE165">
        <v>0</v>
      </c>
      <c r="CF165">
        <v>0</v>
      </c>
      <c r="CG165">
        <v>0</v>
      </c>
      <c r="CH165">
        <v>0</v>
      </c>
      <c r="CI165">
        <v>0</v>
      </c>
      <c r="CJ165">
        <v>0</v>
      </c>
      <c r="CK165">
        <v>0</v>
      </c>
      <c r="CL165">
        <v>0</v>
      </c>
      <c r="CM165">
        <v>0</v>
      </c>
      <c r="CN165">
        <v>0</v>
      </c>
      <c r="CO165">
        <v>0</v>
      </c>
      <c r="CP165">
        <v>0</v>
      </c>
      <c r="CQ165">
        <v>0</v>
      </c>
      <c r="CR165">
        <v>0</v>
      </c>
      <c r="CS165">
        <v>0</v>
      </c>
      <c r="CT165">
        <v>0</v>
      </c>
      <c r="CU165">
        <v>0</v>
      </c>
      <c r="CV165">
        <v>0</v>
      </c>
      <c r="CW165">
        <v>0</v>
      </c>
      <c r="CX165">
        <v>0</v>
      </c>
      <c r="CY165">
        <v>0</v>
      </c>
      <c r="CZ165">
        <v>0</v>
      </c>
      <c r="DA165">
        <v>0</v>
      </c>
      <c r="DB165">
        <v>0</v>
      </c>
      <c r="DC165">
        <v>0</v>
      </c>
      <c r="DD165">
        <v>0</v>
      </c>
      <c r="DE165">
        <v>0</v>
      </c>
      <c r="DF165">
        <v>0</v>
      </c>
      <c r="DG165">
        <v>0</v>
      </c>
      <c r="DH165">
        <v>0</v>
      </c>
      <c r="DI165">
        <v>0</v>
      </c>
      <c r="DJ165">
        <v>0</v>
      </c>
      <c r="DK165">
        <v>0</v>
      </c>
      <c r="DL165">
        <v>0</v>
      </c>
    </row>
    <row r="166" spans="1:116" x14ac:dyDescent="0.25">
      <c r="A166" t="s">
        <v>1291</v>
      </c>
      <c r="G166" s="67" t="s">
        <v>1243</v>
      </c>
      <c r="M166" s="67" t="s">
        <v>1243</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c r="BM166">
        <v>0</v>
      </c>
      <c r="BN166">
        <v>0</v>
      </c>
      <c r="BO166">
        <v>0</v>
      </c>
      <c r="BP166">
        <v>0</v>
      </c>
      <c r="BQ166">
        <v>0</v>
      </c>
      <c r="BR166">
        <v>0</v>
      </c>
      <c r="BS166">
        <v>0</v>
      </c>
      <c r="BT166">
        <v>0</v>
      </c>
      <c r="BU166">
        <v>0</v>
      </c>
      <c r="BV166">
        <v>0</v>
      </c>
      <c r="BW166">
        <v>0</v>
      </c>
      <c r="BX166">
        <v>0</v>
      </c>
      <c r="BY166">
        <v>0</v>
      </c>
      <c r="BZ166">
        <v>0</v>
      </c>
      <c r="CA166">
        <v>0</v>
      </c>
      <c r="CB166">
        <v>0</v>
      </c>
      <c r="CC166">
        <v>0</v>
      </c>
      <c r="CD166">
        <v>0</v>
      </c>
      <c r="CE166">
        <v>0</v>
      </c>
      <c r="CF166">
        <v>0</v>
      </c>
      <c r="CG166">
        <v>0</v>
      </c>
      <c r="CH166">
        <v>0</v>
      </c>
      <c r="CI166">
        <v>0</v>
      </c>
      <c r="CJ166">
        <v>0</v>
      </c>
      <c r="CK166">
        <v>0</v>
      </c>
      <c r="CL166">
        <v>0</v>
      </c>
      <c r="CM166">
        <v>0</v>
      </c>
      <c r="CN166">
        <v>0</v>
      </c>
      <c r="CO166">
        <v>0</v>
      </c>
      <c r="CP166">
        <v>0</v>
      </c>
      <c r="CQ166">
        <v>0</v>
      </c>
      <c r="CR166">
        <v>0</v>
      </c>
      <c r="CS166">
        <v>0</v>
      </c>
      <c r="CT166">
        <v>0</v>
      </c>
      <c r="CU166">
        <v>0</v>
      </c>
      <c r="CV166">
        <v>0</v>
      </c>
      <c r="CW166">
        <v>0</v>
      </c>
      <c r="CX166">
        <v>0</v>
      </c>
      <c r="CY166">
        <v>0</v>
      </c>
      <c r="CZ166">
        <v>0</v>
      </c>
      <c r="DA166">
        <v>0</v>
      </c>
      <c r="DB166">
        <v>0</v>
      </c>
      <c r="DC166">
        <v>0</v>
      </c>
      <c r="DD166">
        <v>0</v>
      </c>
      <c r="DE166">
        <v>0</v>
      </c>
      <c r="DF166">
        <v>0</v>
      </c>
      <c r="DG166">
        <v>0</v>
      </c>
      <c r="DH166">
        <v>0</v>
      </c>
      <c r="DI166">
        <v>0</v>
      </c>
      <c r="DJ166">
        <v>0</v>
      </c>
      <c r="DK166">
        <v>0</v>
      </c>
      <c r="DL166">
        <v>0</v>
      </c>
    </row>
    <row r="167" spans="1:116" x14ac:dyDescent="0.25">
      <c r="A167" t="s">
        <v>1291</v>
      </c>
      <c r="G167" s="67" t="s">
        <v>1243</v>
      </c>
      <c r="M167" s="67" t="s">
        <v>1243</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c r="BM167">
        <v>0</v>
      </c>
      <c r="BN167">
        <v>0</v>
      </c>
      <c r="BO167">
        <v>0</v>
      </c>
      <c r="BP167">
        <v>0</v>
      </c>
      <c r="BQ167">
        <v>0</v>
      </c>
      <c r="BR167">
        <v>0</v>
      </c>
      <c r="BS167">
        <v>0</v>
      </c>
      <c r="BT167">
        <v>0</v>
      </c>
      <c r="BU167">
        <v>0</v>
      </c>
      <c r="BV167">
        <v>0</v>
      </c>
      <c r="BW167">
        <v>0</v>
      </c>
      <c r="BX167">
        <v>0</v>
      </c>
      <c r="BY167">
        <v>0</v>
      </c>
      <c r="BZ167">
        <v>0</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c r="CZ167">
        <v>0</v>
      </c>
      <c r="DA167">
        <v>0</v>
      </c>
      <c r="DB167">
        <v>0</v>
      </c>
      <c r="DC167">
        <v>0</v>
      </c>
      <c r="DD167">
        <v>0</v>
      </c>
      <c r="DE167">
        <v>0</v>
      </c>
      <c r="DF167">
        <v>0</v>
      </c>
      <c r="DG167">
        <v>0</v>
      </c>
      <c r="DH167">
        <v>0</v>
      </c>
      <c r="DI167">
        <v>0</v>
      </c>
      <c r="DJ167">
        <v>0</v>
      </c>
      <c r="DK167">
        <v>0</v>
      </c>
      <c r="DL167">
        <v>0</v>
      </c>
    </row>
    <row r="168" spans="1:116" x14ac:dyDescent="0.25">
      <c r="A168" t="s">
        <v>1291</v>
      </c>
      <c r="G168" s="67" t="s">
        <v>1243</v>
      </c>
      <c r="M168" s="67" t="s">
        <v>1243</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c r="BM168">
        <v>0</v>
      </c>
      <c r="BN168">
        <v>0</v>
      </c>
      <c r="BO168">
        <v>0</v>
      </c>
      <c r="BP168">
        <v>0</v>
      </c>
      <c r="BQ168">
        <v>0</v>
      </c>
      <c r="BR168">
        <v>0</v>
      </c>
      <c r="BS168">
        <v>0</v>
      </c>
      <c r="BT168">
        <v>0</v>
      </c>
      <c r="BU168">
        <v>0</v>
      </c>
      <c r="BV168">
        <v>0</v>
      </c>
      <c r="BW168">
        <v>0</v>
      </c>
      <c r="BX168">
        <v>0</v>
      </c>
      <c r="BY168">
        <v>0</v>
      </c>
      <c r="BZ168">
        <v>0</v>
      </c>
      <c r="CA168">
        <v>0</v>
      </c>
      <c r="CB168">
        <v>0</v>
      </c>
      <c r="CC168">
        <v>0</v>
      </c>
      <c r="CD168">
        <v>0</v>
      </c>
      <c r="CE168">
        <v>0</v>
      </c>
      <c r="CF168">
        <v>0</v>
      </c>
      <c r="CG168">
        <v>0</v>
      </c>
      <c r="CH168">
        <v>0</v>
      </c>
      <c r="CI168">
        <v>0</v>
      </c>
      <c r="CJ168">
        <v>0</v>
      </c>
      <c r="CK168">
        <v>0</v>
      </c>
      <c r="CL168">
        <v>0</v>
      </c>
      <c r="CM168">
        <v>0</v>
      </c>
      <c r="CN168">
        <v>0</v>
      </c>
      <c r="CO168">
        <v>0</v>
      </c>
      <c r="CP168">
        <v>0</v>
      </c>
      <c r="CQ168">
        <v>0</v>
      </c>
      <c r="CR168">
        <v>0</v>
      </c>
      <c r="CS168">
        <v>0</v>
      </c>
      <c r="CT168">
        <v>0</v>
      </c>
      <c r="CU168">
        <v>0</v>
      </c>
      <c r="CV168">
        <v>0</v>
      </c>
      <c r="CW168">
        <v>0</v>
      </c>
      <c r="CX168">
        <v>0</v>
      </c>
      <c r="CY168">
        <v>0</v>
      </c>
      <c r="CZ168">
        <v>0</v>
      </c>
      <c r="DA168">
        <v>0</v>
      </c>
      <c r="DB168">
        <v>0</v>
      </c>
      <c r="DC168">
        <v>0</v>
      </c>
      <c r="DD168">
        <v>0</v>
      </c>
      <c r="DE168">
        <v>0</v>
      </c>
      <c r="DF168">
        <v>0</v>
      </c>
      <c r="DG168">
        <v>0</v>
      </c>
      <c r="DH168">
        <v>0</v>
      </c>
      <c r="DI168">
        <v>0</v>
      </c>
      <c r="DJ168">
        <v>0</v>
      </c>
      <c r="DK168">
        <v>0</v>
      </c>
      <c r="DL168">
        <v>0</v>
      </c>
    </row>
    <row r="169" spans="1:116" x14ac:dyDescent="0.25">
      <c r="A169" t="s">
        <v>1291</v>
      </c>
      <c r="G169" s="67" t="s">
        <v>1243</v>
      </c>
      <c r="M169" s="67" t="s">
        <v>1243</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c r="BL169">
        <v>0</v>
      </c>
      <c r="BM169">
        <v>0</v>
      </c>
      <c r="BN169">
        <v>0</v>
      </c>
      <c r="BO169">
        <v>0</v>
      </c>
      <c r="BP169">
        <v>0</v>
      </c>
      <c r="BQ169">
        <v>0</v>
      </c>
      <c r="BR169">
        <v>0</v>
      </c>
      <c r="BS169">
        <v>0</v>
      </c>
      <c r="BT169">
        <v>0</v>
      </c>
      <c r="BU169">
        <v>0</v>
      </c>
      <c r="BV169">
        <v>0</v>
      </c>
      <c r="BW169">
        <v>0</v>
      </c>
      <c r="BX169">
        <v>0</v>
      </c>
      <c r="BY169">
        <v>0</v>
      </c>
      <c r="BZ169">
        <v>0</v>
      </c>
      <c r="CA169">
        <v>0</v>
      </c>
      <c r="CB169">
        <v>0</v>
      </c>
      <c r="CC169">
        <v>0</v>
      </c>
      <c r="CD169">
        <v>0</v>
      </c>
      <c r="CE169">
        <v>0</v>
      </c>
      <c r="CF169">
        <v>0</v>
      </c>
      <c r="CG169">
        <v>0</v>
      </c>
      <c r="CH169">
        <v>0</v>
      </c>
      <c r="CI169">
        <v>0</v>
      </c>
      <c r="CJ169">
        <v>0</v>
      </c>
      <c r="CK169">
        <v>0</v>
      </c>
      <c r="CL169">
        <v>0</v>
      </c>
      <c r="CM169">
        <v>0</v>
      </c>
      <c r="CN169">
        <v>0</v>
      </c>
      <c r="CO169">
        <v>0</v>
      </c>
      <c r="CP169">
        <v>0</v>
      </c>
      <c r="CQ169">
        <v>0</v>
      </c>
      <c r="CR169">
        <v>0</v>
      </c>
      <c r="CS169">
        <v>0</v>
      </c>
      <c r="CT169">
        <v>0</v>
      </c>
      <c r="CU169">
        <v>0</v>
      </c>
      <c r="CV169">
        <v>0</v>
      </c>
      <c r="CW169">
        <v>0</v>
      </c>
      <c r="CX169">
        <v>0</v>
      </c>
      <c r="CY169">
        <v>0</v>
      </c>
      <c r="CZ169">
        <v>0</v>
      </c>
      <c r="DA169">
        <v>0</v>
      </c>
      <c r="DB169">
        <v>0</v>
      </c>
      <c r="DC169">
        <v>0</v>
      </c>
      <c r="DD169">
        <v>0</v>
      </c>
      <c r="DE169">
        <v>0</v>
      </c>
      <c r="DF169">
        <v>0</v>
      </c>
      <c r="DG169">
        <v>0</v>
      </c>
      <c r="DH169">
        <v>0</v>
      </c>
      <c r="DI169">
        <v>0</v>
      </c>
      <c r="DJ169">
        <v>0</v>
      </c>
      <c r="DK169">
        <v>0</v>
      </c>
      <c r="DL169">
        <v>0</v>
      </c>
    </row>
    <row r="170" spans="1:116" x14ac:dyDescent="0.25">
      <c r="A170" t="s">
        <v>1291</v>
      </c>
      <c r="G170" s="67" t="s">
        <v>1243</v>
      </c>
      <c r="M170" s="67" t="s">
        <v>1243</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0</v>
      </c>
      <c r="BL170">
        <v>0</v>
      </c>
      <c r="BM170">
        <v>0</v>
      </c>
      <c r="BN170">
        <v>0</v>
      </c>
      <c r="BO170">
        <v>0</v>
      </c>
      <c r="BP170">
        <v>0</v>
      </c>
      <c r="BQ170">
        <v>0</v>
      </c>
      <c r="BR170">
        <v>0</v>
      </c>
      <c r="BS170">
        <v>0</v>
      </c>
      <c r="BT170">
        <v>0</v>
      </c>
      <c r="BU170">
        <v>0</v>
      </c>
      <c r="BV170">
        <v>0</v>
      </c>
      <c r="BW170">
        <v>0</v>
      </c>
      <c r="BX170">
        <v>0</v>
      </c>
      <c r="BY170">
        <v>0</v>
      </c>
      <c r="BZ170">
        <v>0</v>
      </c>
      <c r="CA170">
        <v>0</v>
      </c>
      <c r="CB170">
        <v>0</v>
      </c>
      <c r="CC170">
        <v>0</v>
      </c>
      <c r="CD170">
        <v>0</v>
      </c>
      <c r="CE170">
        <v>0</v>
      </c>
      <c r="CF170">
        <v>0</v>
      </c>
      <c r="CG170">
        <v>0</v>
      </c>
      <c r="CH170">
        <v>0</v>
      </c>
      <c r="CI170">
        <v>0</v>
      </c>
      <c r="CJ170">
        <v>0</v>
      </c>
      <c r="CK170">
        <v>0</v>
      </c>
      <c r="CL170">
        <v>0</v>
      </c>
      <c r="CM170">
        <v>0</v>
      </c>
      <c r="CN170">
        <v>0</v>
      </c>
      <c r="CO170">
        <v>0</v>
      </c>
      <c r="CP170">
        <v>0</v>
      </c>
      <c r="CQ170">
        <v>0</v>
      </c>
      <c r="CR170">
        <v>0</v>
      </c>
      <c r="CS170">
        <v>0</v>
      </c>
      <c r="CT170">
        <v>0</v>
      </c>
      <c r="CU170">
        <v>0</v>
      </c>
      <c r="CV170">
        <v>0</v>
      </c>
      <c r="CW170">
        <v>0</v>
      </c>
      <c r="CX170">
        <v>0</v>
      </c>
      <c r="CY170">
        <v>0</v>
      </c>
      <c r="CZ170">
        <v>0</v>
      </c>
      <c r="DA170">
        <v>0</v>
      </c>
      <c r="DB170">
        <v>0</v>
      </c>
      <c r="DC170">
        <v>0</v>
      </c>
      <c r="DD170">
        <v>0</v>
      </c>
      <c r="DE170">
        <v>0</v>
      </c>
      <c r="DF170">
        <v>0</v>
      </c>
      <c r="DG170">
        <v>0</v>
      </c>
      <c r="DH170">
        <v>0</v>
      </c>
      <c r="DI170">
        <v>0</v>
      </c>
      <c r="DJ170">
        <v>0</v>
      </c>
      <c r="DK170">
        <v>0</v>
      </c>
      <c r="DL170">
        <v>0</v>
      </c>
    </row>
    <row r="171" spans="1:116" x14ac:dyDescent="0.25">
      <c r="A171" t="s">
        <v>1291</v>
      </c>
      <c r="G171" s="67" t="s">
        <v>1243</v>
      </c>
      <c r="M171" s="67" t="s">
        <v>1243</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c r="BQ171">
        <v>0</v>
      </c>
      <c r="BR171">
        <v>0</v>
      </c>
      <c r="BS171">
        <v>0</v>
      </c>
      <c r="BT171">
        <v>0</v>
      </c>
      <c r="BU171">
        <v>0</v>
      </c>
      <c r="BV171">
        <v>0</v>
      </c>
      <c r="BW171">
        <v>0</v>
      </c>
      <c r="BX171">
        <v>0</v>
      </c>
      <c r="BY171">
        <v>0</v>
      </c>
      <c r="BZ171">
        <v>0</v>
      </c>
      <c r="CA171">
        <v>0</v>
      </c>
      <c r="CB171">
        <v>0</v>
      </c>
      <c r="CC171">
        <v>0</v>
      </c>
      <c r="CD171">
        <v>0</v>
      </c>
      <c r="CE171">
        <v>0</v>
      </c>
      <c r="CF171">
        <v>0</v>
      </c>
      <c r="CG171">
        <v>0</v>
      </c>
      <c r="CH171">
        <v>0</v>
      </c>
      <c r="CI171">
        <v>0</v>
      </c>
      <c r="CJ171">
        <v>0</v>
      </c>
      <c r="CK171">
        <v>0</v>
      </c>
      <c r="CL171">
        <v>0</v>
      </c>
      <c r="CM171">
        <v>0</v>
      </c>
      <c r="CN171">
        <v>0</v>
      </c>
      <c r="CO171">
        <v>0</v>
      </c>
      <c r="CP171">
        <v>0</v>
      </c>
      <c r="CQ171">
        <v>0</v>
      </c>
      <c r="CR171">
        <v>0</v>
      </c>
      <c r="CS171">
        <v>0</v>
      </c>
      <c r="CT171">
        <v>0</v>
      </c>
      <c r="CU171">
        <v>0</v>
      </c>
      <c r="CV171">
        <v>0</v>
      </c>
      <c r="CW171">
        <v>0</v>
      </c>
      <c r="CX171">
        <v>0</v>
      </c>
      <c r="CY171">
        <v>0</v>
      </c>
      <c r="CZ171">
        <v>0</v>
      </c>
      <c r="DA171">
        <v>0</v>
      </c>
      <c r="DB171">
        <v>0</v>
      </c>
      <c r="DC171">
        <v>0</v>
      </c>
      <c r="DD171">
        <v>0</v>
      </c>
      <c r="DE171">
        <v>0</v>
      </c>
      <c r="DF171">
        <v>0</v>
      </c>
      <c r="DG171">
        <v>0</v>
      </c>
      <c r="DH171">
        <v>0</v>
      </c>
      <c r="DI171">
        <v>0</v>
      </c>
      <c r="DJ171">
        <v>0</v>
      </c>
      <c r="DK171">
        <v>0</v>
      </c>
      <c r="DL171">
        <v>0</v>
      </c>
    </row>
    <row r="172" spans="1:116" x14ac:dyDescent="0.25">
      <c r="A172" t="s">
        <v>1291</v>
      </c>
      <c r="G172" s="67" t="s">
        <v>1243</v>
      </c>
      <c r="M172" s="67" t="s">
        <v>1243</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0</v>
      </c>
      <c r="BU172">
        <v>0</v>
      </c>
      <c r="BV172">
        <v>0</v>
      </c>
      <c r="BW172">
        <v>0</v>
      </c>
      <c r="BX172">
        <v>0</v>
      </c>
      <c r="BY172">
        <v>0</v>
      </c>
      <c r="BZ172">
        <v>0</v>
      </c>
      <c r="CA172">
        <v>0</v>
      </c>
      <c r="CB172">
        <v>0</v>
      </c>
      <c r="CC172">
        <v>0</v>
      </c>
      <c r="CD172">
        <v>0</v>
      </c>
      <c r="CE172">
        <v>0</v>
      </c>
      <c r="CF172">
        <v>0</v>
      </c>
      <c r="CG172">
        <v>0</v>
      </c>
      <c r="CH172">
        <v>0</v>
      </c>
      <c r="CI172">
        <v>0</v>
      </c>
      <c r="CJ172">
        <v>0</v>
      </c>
      <c r="CK172">
        <v>0</v>
      </c>
      <c r="CL172">
        <v>0</v>
      </c>
      <c r="CM172">
        <v>0</v>
      </c>
      <c r="CN172">
        <v>0</v>
      </c>
      <c r="CO172">
        <v>0</v>
      </c>
      <c r="CP172">
        <v>0</v>
      </c>
      <c r="CQ172">
        <v>0</v>
      </c>
      <c r="CR172">
        <v>0</v>
      </c>
      <c r="CS172">
        <v>0</v>
      </c>
      <c r="CT172">
        <v>0</v>
      </c>
      <c r="CU172">
        <v>0</v>
      </c>
      <c r="CV172">
        <v>0</v>
      </c>
      <c r="CW172">
        <v>0</v>
      </c>
      <c r="CX172">
        <v>0</v>
      </c>
      <c r="CY172">
        <v>0</v>
      </c>
      <c r="CZ172">
        <v>0</v>
      </c>
      <c r="DA172">
        <v>0</v>
      </c>
      <c r="DB172">
        <v>0</v>
      </c>
      <c r="DC172">
        <v>0</v>
      </c>
      <c r="DD172">
        <v>0</v>
      </c>
      <c r="DE172">
        <v>0</v>
      </c>
      <c r="DF172">
        <v>0</v>
      </c>
      <c r="DG172">
        <v>0</v>
      </c>
      <c r="DH172">
        <v>0</v>
      </c>
      <c r="DI172">
        <v>0</v>
      </c>
      <c r="DJ172">
        <v>0</v>
      </c>
      <c r="DK172">
        <v>0</v>
      </c>
      <c r="DL172">
        <v>0</v>
      </c>
    </row>
    <row r="173" spans="1:116" x14ac:dyDescent="0.25">
      <c r="A173" t="s">
        <v>1291</v>
      </c>
      <c r="G173" s="67" t="s">
        <v>1243</v>
      </c>
      <c r="M173" s="67" t="s">
        <v>1243</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c r="BN173">
        <v>0</v>
      </c>
      <c r="BO173">
        <v>0</v>
      </c>
      <c r="BP173">
        <v>0</v>
      </c>
      <c r="BQ173">
        <v>0</v>
      </c>
      <c r="BR173">
        <v>0</v>
      </c>
      <c r="BS173">
        <v>0</v>
      </c>
      <c r="BT173">
        <v>0</v>
      </c>
      <c r="BU173">
        <v>0</v>
      </c>
      <c r="BV173">
        <v>0</v>
      </c>
      <c r="BW173">
        <v>0</v>
      </c>
      <c r="BX173">
        <v>0</v>
      </c>
      <c r="BY173">
        <v>0</v>
      </c>
      <c r="BZ173">
        <v>0</v>
      </c>
      <c r="CA173">
        <v>0</v>
      </c>
      <c r="CB173">
        <v>0</v>
      </c>
      <c r="CC173">
        <v>0</v>
      </c>
      <c r="CD173">
        <v>0</v>
      </c>
      <c r="CE173">
        <v>0</v>
      </c>
      <c r="CF173">
        <v>0</v>
      </c>
      <c r="CG173">
        <v>0</v>
      </c>
      <c r="CH173">
        <v>0</v>
      </c>
      <c r="CI173">
        <v>0</v>
      </c>
      <c r="CJ173">
        <v>0</v>
      </c>
      <c r="CK173">
        <v>0</v>
      </c>
      <c r="CL173">
        <v>0</v>
      </c>
      <c r="CM173">
        <v>0</v>
      </c>
      <c r="CN173">
        <v>0</v>
      </c>
      <c r="CO173">
        <v>0</v>
      </c>
      <c r="CP173">
        <v>0</v>
      </c>
      <c r="CQ173">
        <v>0</v>
      </c>
      <c r="CR173">
        <v>0</v>
      </c>
      <c r="CS173">
        <v>0</v>
      </c>
      <c r="CT173">
        <v>0</v>
      </c>
      <c r="CU173">
        <v>0</v>
      </c>
      <c r="CV173">
        <v>0</v>
      </c>
      <c r="CW173">
        <v>0</v>
      </c>
      <c r="CX173">
        <v>0</v>
      </c>
      <c r="CY173">
        <v>0</v>
      </c>
      <c r="CZ173">
        <v>0</v>
      </c>
      <c r="DA173">
        <v>0</v>
      </c>
      <c r="DB173">
        <v>0</v>
      </c>
      <c r="DC173">
        <v>0</v>
      </c>
      <c r="DD173">
        <v>0</v>
      </c>
      <c r="DE173">
        <v>0</v>
      </c>
      <c r="DF173">
        <v>0</v>
      </c>
      <c r="DG173">
        <v>0</v>
      </c>
      <c r="DH173">
        <v>0</v>
      </c>
      <c r="DI173">
        <v>0</v>
      </c>
      <c r="DJ173">
        <v>0</v>
      </c>
      <c r="DK173">
        <v>0</v>
      </c>
      <c r="DL173">
        <v>0</v>
      </c>
    </row>
    <row r="174" spans="1:116" x14ac:dyDescent="0.25">
      <c r="A174" t="s">
        <v>1291</v>
      </c>
      <c r="G174" s="67" t="s">
        <v>1243</v>
      </c>
      <c r="M174" s="67" t="s">
        <v>1243</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v>0</v>
      </c>
      <c r="BX174">
        <v>0</v>
      </c>
      <c r="BY174">
        <v>0</v>
      </c>
      <c r="BZ174">
        <v>0</v>
      </c>
      <c r="CA174">
        <v>0</v>
      </c>
      <c r="CB174">
        <v>0</v>
      </c>
      <c r="CC174">
        <v>0</v>
      </c>
      <c r="CD174">
        <v>0</v>
      </c>
      <c r="CE174">
        <v>0</v>
      </c>
      <c r="CF174">
        <v>0</v>
      </c>
      <c r="CG174">
        <v>0</v>
      </c>
      <c r="CH174">
        <v>0</v>
      </c>
      <c r="CI174">
        <v>0</v>
      </c>
      <c r="CJ174">
        <v>0</v>
      </c>
      <c r="CK174">
        <v>0</v>
      </c>
      <c r="CL174">
        <v>0</v>
      </c>
      <c r="CM174">
        <v>0</v>
      </c>
      <c r="CN174">
        <v>0</v>
      </c>
      <c r="CO174">
        <v>0</v>
      </c>
      <c r="CP174">
        <v>0</v>
      </c>
      <c r="CQ174">
        <v>0</v>
      </c>
      <c r="CR174">
        <v>0</v>
      </c>
      <c r="CS174">
        <v>0</v>
      </c>
      <c r="CT174">
        <v>0</v>
      </c>
      <c r="CU174">
        <v>0</v>
      </c>
      <c r="CV174">
        <v>0</v>
      </c>
      <c r="CW174">
        <v>0</v>
      </c>
      <c r="CX174">
        <v>0</v>
      </c>
      <c r="CY174">
        <v>0</v>
      </c>
      <c r="CZ174">
        <v>0</v>
      </c>
      <c r="DA174">
        <v>0</v>
      </c>
      <c r="DB174">
        <v>0</v>
      </c>
      <c r="DC174">
        <v>0</v>
      </c>
      <c r="DD174">
        <v>0</v>
      </c>
      <c r="DE174">
        <v>0</v>
      </c>
      <c r="DF174">
        <v>0</v>
      </c>
      <c r="DG174">
        <v>0</v>
      </c>
      <c r="DH174">
        <v>0</v>
      </c>
      <c r="DI174">
        <v>0</v>
      </c>
      <c r="DJ174">
        <v>0</v>
      </c>
      <c r="DK174">
        <v>0</v>
      </c>
      <c r="DL174">
        <v>0</v>
      </c>
    </row>
    <row r="175" spans="1:116" x14ac:dyDescent="0.25">
      <c r="A175" t="s">
        <v>1291</v>
      </c>
      <c r="G175" s="67" t="s">
        <v>1243</v>
      </c>
      <c r="M175" s="67" t="s">
        <v>1243</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v>0</v>
      </c>
      <c r="BN175">
        <v>0</v>
      </c>
      <c r="BO175">
        <v>0</v>
      </c>
      <c r="BP175">
        <v>0</v>
      </c>
      <c r="BQ175">
        <v>0</v>
      </c>
      <c r="BR175">
        <v>0</v>
      </c>
      <c r="BS175">
        <v>0</v>
      </c>
      <c r="BT175">
        <v>0</v>
      </c>
      <c r="BU175">
        <v>0</v>
      </c>
      <c r="BV175">
        <v>0</v>
      </c>
      <c r="BW175">
        <v>0</v>
      </c>
      <c r="BX175">
        <v>0</v>
      </c>
      <c r="BY175">
        <v>0</v>
      </c>
      <c r="BZ175">
        <v>0</v>
      </c>
      <c r="CA175">
        <v>0</v>
      </c>
      <c r="CB175">
        <v>0</v>
      </c>
      <c r="CC175">
        <v>0</v>
      </c>
      <c r="CD175">
        <v>0</v>
      </c>
      <c r="CE175">
        <v>0</v>
      </c>
      <c r="CF175">
        <v>0</v>
      </c>
      <c r="CG175">
        <v>0</v>
      </c>
      <c r="CH175">
        <v>0</v>
      </c>
      <c r="CI175">
        <v>0</v>
      </c>
      <c r="CJ175">
        <v>0</v>
      </c>
      <c r="CK175">
        <v>0</v>
      </c>
      <c r="CL175">
        <v>0</v>
      </c>
      <c r="CM175">
        <v>0</v>
      </c>
      <c r="CN175">
        <v>0</v>
      </c>
      <c r="CO175">
        <v>0</v>
      </c>
      <c r="CP175">
        <v>0</v>
      </c>
      <c r="CQ175">
        <v>0</v>
      </c>
      <c r="CR175">
        <v>0</v>
      </c>
      <c r="CS175">
        <v>0</v>
      </c>
      <c r="CT175">
        <v>0</v>
      </c>
      <c r="CU175">
        <v>0</v>
      </c>
      <c r="CV175">
        <v>0</v>
      </c>
      <c r="CW175">
        <v>0</v>
      </c>
      <c r="CX175">
        <v>0</v>
      </c>
      <c r="CY175">
        <v>0</v>
      </c>
      <c r="CZ175">
        <v>0</v>
      </c>
      <c r="DA175">
        <v>0</v>
      </c>
      <c r="DB175">
        <v>0</v>
      </c>
      <c r="DC175">
        <v>0</v>
      </c>
      <c r="DD175">
        <v>0</v>
      </c>
      <c r="DE175">
        <v>0</v>
      </c>
      <c r="DF175">
        <v>0</v>
      </c>
      <c r="DG175">
        <v>0</v>
      </c>
      <c r="DH175">
        <v>0</v>
      </c>
      <c r="DI175">
        <v>0</v>
      </c>
      <c r="DJ175">
        <v>0</v>
      </c>
      <c r="DK175">
        <v>0</v>
      </c>
      <c r="DL175">
        <v>0</v>
      </c>
    </row>
    <row r="176" spans="1:116" x14ac:dyDescent="0.25">
      <c r="A176" t="s">
        <v>1291</v>
      </c>
      <c r="G176" s="67" t="s">
        <v>1243</v>
      </c>
      <c r="M176" s="67" t="s">
        <v>1243</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c r="BQ176">
        <v>0</v>
      </c>
      <c r="BR176">
        <v>0</v>
      </c>
      <c r="BS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M176">
        <v>0</v>
      </c>
      <c r="CN176">
        <v>0</v>
      </c>
      <c r="CO176">
        <v>0</v>
      </c>
      <c r="CP176">
        <v>0</v>
      </c>
      <c r="CQ176">
        <v>0</v>
      </c>
      <c r="CR176">
        <v>0</v>
      </c>
      <c r="CS176">
        <v>0</v>
      </c>
      <c r="CT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row>
    <row r="177" spans="1:116" x14ac:dyDescent="0.25">
      <c r="A177" t="s">
        <v>1291</v>
      </c>
      <c r="G177" s="67" t="s">
        <v>1243</v>
      </c>
      <c r="M177" s="67" t="s">
        <v>1243</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c r="BM177">
        <v>0</v>
      </c>
      <c r="BN177">
        <v>0</v>
      </c>
      <c r="BO177">
        <v>0</v>
      </c>
      <c r="BP177">
        <v>0</v>
      </c>
      <c r="BQ177">
        <v>0</v>
      </c>
      <c r="BR177">
        <v>0</v>
      </c>
      <c r="BS177">
        <v>0</v>
      </c>
      <c r="BT177">
        <v>0</v>
      </c>
      <c r="BU177">
        <v>0</v>
      </c>
      <c r="BV177">
        <v>0</v>
      </c>
      <c r="BW177">
        <v>0</v>
      </c>
      <c r="BX177">
        <v>0</v>
      </c>
      <c r="BY177">
        <v>0</v>
      </c>
      <c r="BZ177">
        <v>0</v>
      </c>
      <c r="CA177">
        <v>0</v>
      </c>
      <c r="CB177">
        <v>0</v>
      </c>
      <c r="CC177">
        <v>0</v>
      </c>
      <c r="CD177">
        <v>0</v>
      </c>
      <c r="CE177">
        <v>0</v>
      </c>
      <c r="CF177">
        <v>0</v>
      </c>
      <c r="CG177">
        <v>0</v>
      </c>
      <c r="CH177">
        <v>0</v>
      </c>
      <c r="CI177">
        <v>0</v>
      </c>
      <c r="CJ177">
        <v>0</v>
      </c>
      <c r="CK177">
        <v>0</v>
      </c>
      <c r="CL177">
        <v>0</v>
      </c>
      <c r="CM177">
        <v>0</v>
      </c>
      <c r="CN177">
        <v>0</v>
      </c>
      <c r="CO177">
        <v>0</v>
      </c>
      <c r="CP177">
        <v>0</v>
      </c>
      <c r="CQ177">
        <v>0</v>
      </c>
      <c r="CR177">
        <v>0</v>
      </c>
      <c r="CS177">
        <v>0</v>
      </c>
      <c r="CT177">
        <v>0</v>
      </c>
      <c r="CU177">
        <v>0</v>
      </c>
      <c r="CV177">
        <v>0</v>
      </c>
      <c r="CW177">
        <v>0</v>
      </c>
      <c r="CX177">
        <v>0</v>
      </c>
      <c r="CY177">
        <v>0</v>
      </c>
      <c r="CZ177">
        <v>0</v>
      </c>
      <c r="DA177">
        <v>0</v>
      </c>
      <c r="DB177">
        <v>0</v>
      </c>
      <c r="DC177">
        <v>0</v>
      </c>
      <c r="DD177">
        <v>0</v>
      </c>
      <c r="DE177">
        <v>0</v>
      </c>
      <c r="DF177">
        <v>0</v>
      </c>
      <c r="DG177">
        <v>0</v>
      </c>
      <c r="DH177">
        <v>0</v>
      </c>
      <c r="DI177">
        <v>0</v>
      </c>
      <c r="DJ177">
        <v>0</v>
      </c>
      <c r="DK177">
        <v>0</v>
      </c>
      <c r="DL177">
        <v>0</v>
      </c>
    </row>
    <row r="178" spans="1:116" x14ac:dyDescent="0.25">
      <c r="A178" t="s">
        <v>1291</v>
      </c>
      <c r="G178" s="67" t="s">
        <v>1243</v>
      </c>
      <c r="M178" s="67" t="s">
        <v>1243</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c r="BM178">
        <v>0</v>
      </c>
      <c r="BN178">
        <v>0</v>
      </c>
      <c r="BO178">
        <v>0</v>
      </c>
      <c r="BP178">
        <v>0</v>
      </c>
      <c r="BQ178">
        <v>0</v>
      </c>
      <c r="BR178">
        <v>0</v>
      </c>
      <c r="BS178">
        <v>0</v>
      </c>
      <c r="BT178">
        <v>0</v>
      </c>
      <c r="BU178">
        <v>0</v>
      </c>
      <c r="BV178">
        <v>0</v>
      </c>
      <c r="BW178">
        <v>0</v>
      </c>
      <c r="BX178">
        <v>0</v>
      </c>
      <c r="BY178">
        <v>0</v>
      </c>
      <c r="BZ178">
        <v>0</v>
      </c>
      <c r="CA178">
        <v>0</v>
      </c>
      <c r="CB178">
        <v>0</v>
      </c>
      <c r="CC178">
        <v>0</v>
      </c>
      <c r="CD178">
        <v>0</v>
      </c>
      <c r="CE178">
        <v>0</v>
      </c>
      <c r="CF178">
        <v>0</v>
      </c>
      <c r="CG178">
        <v>0</v>
      </c>
      <c r="CH178">
        <v>0</v>
      </c>
      <c r="CI178">
        <v>0</v>
      </c>
      <c r="CJ178">
        <v>0</v>
      </c>
      <c r="CK178">
        <v>0</v>
      </c>
      <c r="CL178">
        <v>0</v>
      </c>
      <c r="CM178">
        <v>0</v>
      </c>
      <c r="CN178">
        <v>0</v>
      </c>
      <c r="CO178">
        <v>0</v>
      </c>
      <c r="CP178">
        <v>0</v>
      </c>
      <c r="CQ178">
        <v>0</v>
      </c>
      <c r="CR178">
        <v>0</v>
      </c>
      <c r="CS178">
        <v>0</v>
      </c>
      <c r="CT178">
        <v>0</v>
      </c>
      <c r="CU178">
        <v>0</v>
      </c>
      <c r="CV178">
        <v>0</v>
      </c>
      <c r="CW178">
        <v>0</v>
      </c>
      <c r="CX178">
        <v>0</v>
      </c>
      <c r="CY178">
        <v>0</v>
      </c>
      <c r="CZ178">
        <v>0</v>
      </c>
      <c r="DA178">
        <v>0</v>
      </c>
      <c r="DB178">
        <v>0</v>
      </c>
      <c r="DC178">
        <v>0</v>
      </c>
      <c r="DD178">
        <v>0</v>
      </c>
      <c r="DE178">
        <v>0</v>
      </c>
      <c r="DF178">
        <v>0</v>
      </c>
      <c r="DG178">
        <v>0</v>
      </c>
      <c r="DH178">
        <v>0</v>
      </c>
      <c r="DI178">
        <v>0</v>
      </c>
      <c r="DJ178">
        <v>0</v>
      </c>
      <c r="DK178">
        <v>0</v>
      </c>
      <c r="DL178">
        <v>0</v>
      </c>
    </row>
    <row r="179" spans="1:116" x14ac:dyDescent="0.25">
      <c r="A179" t="s">
        <v>1291</v>
      </c>
      <c r="G179" s="67" t="s">
        <v>1243</v>
      </c>
      <c r="M179" s="67" t="s">
        <v>1243</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0</v>
      </c>
      <c r="BM179">
        <v>0</v>
      </c>
      <c r="BN179">
        <v>0</v>
      </c>
      <c r="BO179">
        <v>0</v>
      </c>
      <c r="BP179">
        <v>0</v>
      </c>
      <c r="BQ179">
        <v>0</v>
      </c>
      <c r="BR179">
        <v>0</v>
      </c>
      <c r="BS179">
        <v>0</v>
      </c>
      <c r="BT179">
        <v>0</v>
      </c>
      <c r="BU179">
        <v>0</v>
      </c>
      <c r="BV179">
        <v>0</v>
      </c>
      <c r="BW179">
        <v>0</v>
      </c>
      <c r="BX179">
        <v>0</v>
      </c>
      <c r="BY179">
        <v>0</v>
      </c>
      <c r="BZ179">
        <v>0</v>
      </c>
      <c r="CA179">
        <v>0</v>
      </c>
      <c r="CB179">
        <v>0</v>
      </c>
      <c r="CC179">
        <v>0</v>
      </c>
      <c r="CD179">
        <v>0</v>
      </c>
      <c r="CE179">
        <v>0</v>
      </c>
      <c r="CF179">
        <v>0</v>
      </c>
      <c r="CG179">
        <v>0</v>
      </c>
      <c r="CH179">
        <v>0</v>
      </c>
      <c r="CI179">
        <v>0</v>
      </c>
      <c r="CJ179">
        <v>0</v>
      </c>
      <c r="CK179">
        <v>0</v>
      </c>
      <c r="CL179">
        <v>0</v>
      </c>
      <c r="CM179">
        <v>0</v>
      </c>
      <c r="CN179">
        <v>0</v>
      </c>
      <c r="CO179">
        <v>0</v>
      </c>
      <c r="CP179">
        <v>0</v>
      </c>
      <c r="CQ179">
        <v>0</v>
      </c>
      <c r="CR179">
        <v>0</v>
      </c>
      <c r="CS179">
        <v>0</v>
      </c>
      <c r="CT179">
        <v>0</v>
      </c>
      <c r="CU179">
        <v>0</v>
      </c>
      <c r="CV179">
        <v>0</v>
      </c>
      <c r="CW179">
        <v>0</v>
      </c>
      <c r="CX179">
        <v>0</v>
      </c>
      <c r="CY179">
        <v>0</v>
      </c>
      <c r="CZ179">
        <v>0</v>
      </c>
      <c r="DA179">
        <v>0</v>
      </c>
      <c r="DB179">
        <v>0</v>
      </c>
      <c r="DC179">
        <v>0</v>
      </c>
      <c r="DD179">
        <v>0</v>
      </c>
      <c r="DE179">
        <v>0</v>
      </c>
      <c r="DF179">
        <v>0</v>
      </c>
      <c r="DG179">
        <v>0</v>
      </c>
      <c r="DH179">
        <v>0</v>
      </c>
      <c r="DI179">
        <v>0</v>
      </c>
      <c r="DJ179">
        <v>0</v>
      </c>
      <c r="DK179">
        <v>0</v>
      </c>
      <c r="DL179">
        <v>0</v>
      </c>
    </row>
    <row r="180" spans="1:116" x14ac:dyDescent="0.25">
      <c r="A180" t="s">
        <v>1291</v>
      </c>
      <c r="G180" s="67" t="s">
        <v>1243</v>
      </c>
      <c r="M180" s="67" t="s">
        <v>1243</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c r="BM180">
        <v>0</v>
      </c>
      <c r="BN180">
        <v>0</v>
      </c>
      <c r="BO180">
        <v>0</v>
      </c>
      <c r="BP180">
        <v>0</v>
      </c>
      <c r="BQ180">
        <v>0</v>
      </c>
      <c r="BR180">
        <v>0</v>
      </c>
      <c r="BS180">
        <v>0</v>
      </c>
      <c r="BT180">
        <v>0</v>
      </c>
      <c r="BU180">
        <v>0</v>
      </c>
      <c r="BV180">
        <v>0</v>
      </c>
      <c r="BW180">
        <v>0</v>
      </c>
      <c r="BX180">
        <v>0</v>
      </c>
      <c r="BY180">
        <v>0</v>
      </c>
      <c r="BZ180">
        <v>0</v>
      </c>
      <c r="CA180">
        <v>0</v>
      </c>
      <c r="CB180">
        <v>0</v>
      </c>
      <c r="CC180">
        <v>0</v>
      </c>
      <c r="CD180">
        <v>0</v>
      </c>
      <c r="CE180">
        <v>0</v>
      </c>
      <c r="CF180">
        <v>0</v>
      </c>
      <c r="CG180">
        <v>0</v>
      </c>
      <c r="CH180">
        <v>0</v>
      </c>
      <c r="CI180">
        <v>0</v>
      </c>
      <c r="CJ180">
        <v>0</v>
      </c>
      <c r="CK180">
        <v>0</v>
      </c>
      <c r="CL180">
        <v>0</v>
      </c>
      <c r="CM180">
        <v>0</v>
      </c>
      <c r="CN180">
        <v>0</v>
      </c>
      <c r="CO180">
        <v>0</v>
      </c>
      <c r="CP180">
        <v>0</v>
      </c>
      <c r="CQ180">
        <v>0</v>
      </c>
      <c r="CR180">
        <v>0</v>
      </c>
      <c r="CS180">
        <v>0</v>
      </c>
      <c r="CT180">
        <v>0</v>
      </c>
      <c r="CU180">
        <v>0</v>
      </c>
      <c r="CV180">
        <v>0</v>
      </c>
      <c r="CW180">
        <v>0</v>
      </c>
      <c r="CX180">
        <v>0</v>
      </c>
      <c r="CY180">
        <v>0</v>
      </c>
      <c r="CZ180">
        <v>0</v>
      </c>
      <c r="DA180">
        <v>0</v>
      </c>
      <c r="DB180">
        <v>0</v>
      </c>
      <c r="DC180">
        <v>0</v>
      </c>
      <c r="DD180">
        <v>0</v>
      </c>
      <c r="DE180">
        <v>0</v>
      </c>
      <c r="DF180">
        <v>0</v>
      </c>
      <c r="DG180">
        <v>0</v>
      </c>
      <c r="DH180">
        <v>0</v>
      </c>
      <c r="DI180">
        <v>0</v>
      </c>
      <c r="DJ180">
        <v>0</v>
      </c>
      <c r="DK180">
        <v>0</v>
      </c>
      <c r="DL180">
        <v>0</v>
      </c>
    </row>
    <row r="181" spans="1:116" x14ac:dyDescent="0.25">
      <c r="A181" t="s">
        <v>1291</v>
      </c>
      <c r="G181" s="67" t="s">
        <v>1243</v>
      </c>
      <c r="M181" s="67" t="s">
        <v>1243</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0</v>
      </c>
      <c r="BL181">
        <v>0</v>
      </c>
      <c r="BM181">
        <v>0</v>
      </c>
      <c r="BN181">
        <v>0</v>
      </c>
      <c r="BO181">
        <v>0</v>
      </c>
      <c r="BP181">
        <v>0</v>
      </c>
      <c r="BQ181">
        <v>0</v>
      </c>
      <c r="BR181">
        <v>0</v>
      </c>
      <c r="BS181">
        <v>0</v>
      </c>
      <c r="BT181">
        <v>0</v>
      </c>
      <c r="BU181">
        <v>0</v>
      </c>
      <c r="BV181">
        <v>0</v>
      </c>
      <c r="BW181">
        <v>0</v>
      </c>
      <c r="BX181">
        <v>0</v>
      </c>
      <c r="BY181">
        <v>0</v>
      </c>
      <c r="BZ181">
        <v>0</v>
      </c>
      <c r="CA181">
        <v>0</v>
      </c>
      <c r="CB181">
        <v>0</v>
      </c>
      <c r="CC181">
        <v>0</v>
      </c>
      <c r="CD181">
        <v>0</v>
      </c>
      <c r="CE181">
        <v>0</v>
      </c>
      <c r="CF181">
        <v>0</v>
      </c>
      <c r="CG181">
        <v>0</v>
      </c>
      <c r="CH181">
        <v>0</v>
      </c>
      <c r="CI181">
        <v>0</v>
      </c>
      <c r="CJ181">
        <v>0</v>
      </c>
      <c r="CK181">
        <v>0</v>
      </c>
      <c r="CL181">
        <v>0</v>
      </c>
      <c r="CM181">
        <v>0</v>
      </c>
      <c r="CN181">
        <v>0</v>
      </c>
      <c r="CO181">
        <v>0</v>
      </c>
      <c r="CP181">
        <v>0</v>
      </c>
      <c r="CQ181">
        <v>0</v>
      </c>
      <c r="CR181">
        <v>0</v>
      </c>
      <c r="CS181">
        <v>0</v>
      </c>
      <c r="CT181">
        <v>0</v>
      </c>
      <c r="CU181">
        <v>0</v>
      </c>
      <c r="CV181">
        <v>0</v>
      </c>
      <c r="CW181">
        <v>0</v>
      </c>
      <c r="CX181">
        <v>0</v>
      </c>
      <c r="CY181">
        <v>0</v>
      </c>
      <c r="CZ181">
        <v>0</v>
      </c>
      <c r="DA181">
        <v>0</v>
      </c>
      <c r="DB181">
        <v>0</v>
      </c>
      <c r="DC181">
        <v>0</v>
      </c>
      <c r="DD181">
        <v>0</v>
      </c>
      <c r="DE181">
        <v>0</v>
      </c>
      <c r="DF181">
        <v>0</v>
      </c>
      <c r="DG181">
        <v>0</v>
      </c>
      <c r="DH181">
        <v>0</v>
      </c>
      <c r="DI181">
        <v>0</v>
      </c>
      <c r="DJ181">
        <v>0</v>
      </c>
      <c r="DK181">
        <v>0</v>
      </c>
      <c r="DL181">
        <v>0</v>
      </c>
    </row>
    <row r="182" spans="1:116" x14ac:dyDescent="0.25">
      <c r="A182" t="s">
        <v>1291</v>
      </c>
      <c r="G182" s="67" t="s">
        <v>1243</v>
      </c>
      <c r="M182" s="67" t="s">
        <v>1243</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c r="BL182">
        <v>0</v>
      </c>
      <c r="BM182">
        <v>0</v>
      </c>
      <c r="BN182">
        <v>0</v>
      </c>
      <c r="BO182">
        <v>0</v>
      </c>
      <c r="BP182">
        <v>0</v>
      </c>
      <c r="BQ182">
        <v>0</v>
      </c>
      <c r="BR182">
        <v>0</v>
      </c>
      <c r="BS182">
        <v>0</v>
      </c>
      <c r="BT182">
        <v>0</v>
      </c>
      <c r="BU182">
        <v>0</v>
      </c>
      <c r="BV182">
        <v>0</v>
      </c>
      <c r="BW182">
        <v>0</v>
      </c>
      <c r="BX182">
        <v>0</v>
      </c>
      <c r="BY182">
        <v>0</v>
      </c>
      <c r="BZ182">
        <v>0</v>
      </c>
      <c r="CA182">
        <v>0</v>
      </c>
      <c r="CB182">
        <v>0</v>
      </c>
      <c r="CC182">
        <v>0</v>
      </c>
      <c r="CD182">
        <v>0</v>
      </c>
      <c r="CE182">
        <v>0</v>
      </c>
      <c r="CF182">
        <v>0</v>
      </c>
      <c r="CG182">
        <v>0</v>
      </c>
      <c r="CH182">
        <v>0</v>
      </c>
      <c r="CI182">
        <v>0</v>
      </c>
      <c r="CJ182">
        <v>0</v>
      </c>
      <c r="CK182">
        <v>0</v>
      </c>
      <c r="CL182">
        <v>0</v>
      </c>
      <c r="CM182">
        <v>0</v>
      </c>
      <c r="CN182">
        <v>0</v>
      </c>
      <c r="CO182">
        <v>0</v>
      </c>
      <c r="CP182">
        <v>0</v>
      </c>
      <c r="CQ182">
        <v>0</v>
      </c>
      <c r="CR182">
        <v>0</v>
      </c>
      <c r="CS182">
        <v>0</v>
      </c>
      <c r="CT182">
        <v>0</v>
      </c>
      <c r="CU182">
        <v>0</v>
      </c>
      <c r="CV182">
        <v>0</v>
      </c>
      <c r="CW182">
        <v>0</v>
      </c>
      <c r="CX182">
        <v>0</v>
      </c>
      <c r="CY182">
        <v>0</v>
      </c>
      <c r="CZ182">
        <v>0</v>
      </c>
      <c r="DA182">
        <v>0</v>
      </c>
      <c r="DB182">
        <v>0</v>
      </c>
      <c r="DC182">
        <v>0</v>
      </c>
      <c r="DD182">
        <v>0</v>
      </c>
      <c r="DE182">
        <v>0</v>
      </c>
      <c r="DF182">
        <v>0</v>
      </c>
      <c r="DG182">
        <v>0</v>
      </c>
      <c r="DH182">
        <v>0</v>
      </c>
      <c r="DI182">
        <v>0</v>
      </c>
      <c r="DJ182">
        <v>0</v>
      </c>
      <c r="DK182">
        <v>0</v>
      </c>
      <c r="DL182">
        <v>0</v>
      </c>
    </row>
    <row r="183" spans="1:116" x14ac:dyDescent="0.25">
      <c r="A183" t="s">
        <v>1291</v>
      </c>
      <c r="G183" s="67" t="s">
        <v>1243</v>
      </c>
      <c r="M183" s="67" t="s">
        <v>1243</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c r="BJ183">
        <v>0</v>
      </c>
      <c r="BK183">
        <v>0</v>
      </c>
      <c r="BL183">
        <v>0</v>
      </c>
      <c r="BM183">
        <v>0</v>
      </c>
      <c r="BN183">
        <v>0</v>
      </c>
      <c r="BO183">
        <v>0</v>
      </c>
      <c r="BP183">
        <v>0</v>
      </c>
      <c r="BQ183">
        <v>0</v>
      </c>
      <c r="BR183">
        <v>0</v>
      </c>
      <c r="BS183">
        <v>0</v>
      </c>
      <c r="BT183">
        <v>0</v>
      </c>
      <c r="BU183">
        <v>0</v>
      </c>
      <c r="BV183">
        <v>0</v>
      </c>
      <c r="BW183">
        <v>0</v>
      </c>
      <c r="BX183">
        <v>0</v>
      </c>
      <c r="BY183">
        <v>0</v>
      </c>
      <c r="BZ183">
        <v>0</v>
      </c>
      <c r="CA183">
        <v>0</v>
      </c>
      <c r="CB183">
        <v>0</v>
      </c>
      <c r="CC183">
        <v>0</v>
      </c>
      <c r="CD183">
        <v>0</v>
      </c>
      <c r="CE183">
        <v>0</v>
      </c>
      <c r="CF183">
        <v>0</v>
      </c>
      <c r="CG183">
        <v>0</v>
      </c>
      <c r="CH183">
        <v>0</v>
      </c>
      <c r="CI183">
        <v>0</v>
      </c>
      <c r="CJ183">
        <v>0</v>
      </c>
      <c r="CK183">
        <v>0</v>
      </c>
      <c r="CL183">
        <v>0</v>
      </c>
      <c r="CM183">
        <v>0</v>
      </c>
      <c r="CN183">
        <v>0</v>
      </c>
      <c r="CO183">
        <v>0</v>
      </c>
      <c r="CP183">
        <v>0</v>
      </c>
      <c r="CQ183">
        <v>0</v>
      </c>
      <c r="CR183">
        <v>0</v>
      </c>
      <c r="CS183">
        <v>0</v>
      </c>
      <c r="CT183">
        <v>0</v>
      </c>
      <c r="CU183">
        <v>0</v>
      </c>
      <c r="CV183">
        <v>0</v>
      </c>
      <c r="CW183">
        <v>0</v>
      </c>
      <c r="CX183">
        <v>0</v>
      </c>
      <c r="CY183">
        <v>0</v>
      </c>
      <c r="CZ183">
        <v>0</v>
      </c>
      <c r="DA183">
        <v>0</v>
      </c>
      <c r="DB183">
        <v>0</v>
      </c>
      <c r="DC183">
        <v>0</v>
      </c>
      <c r="DD183">
        <v>0</v>
      </c>
      <c r="DE183">
        <v>0</v>
      </c>
      <c r="DF183">
        <v>0</v>
      </c>
      <c r="DG183">
        <v>0</v>
      </c>
      <c r="DH183">
        <v>0</v>
      </c>
      <c r="DI183">
        <v>0</v>
      </c>
      <c r="DJ183">
        <v>0</v>
      </c>
      <c r="DK183">
        <v>0</v>
      </c>
      <c r="DL183">
        <v>0</v>
      </c>
    </row>
    <row r="184" spans="1:116" x14ac:dyDescent="0.25">
      <c r="A184" t="s">
        <v>1291</v>
      </c>
      <c r="G184" s="67" t="s">
        <v>1243</v>
      </c>
      <c r="M184" s="67" t="s">
        <v>1243</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c r="BL184">
        <v>0</v>
      </c>
      <c r="BM184">
        <v>0</v>
      </c>
      <c r="BN184">
        <v>0</v>
      </c>
      <c r="BO184">
        <v>0</v>
      </c>
      <c r="BP184">
        <v>0</v>
      </c>
      <c r="BQ184">
        <v>0</v>
      </c>
      <c r="BR184">
        <v>0</v>
      </c>
      <c r="BS184">
        <v>0</v>
      </c>
      <c r="BT184">
        <v>0</v>
      </c>
      <c r="BU184">
        <v>0</v>
      </c>
      <c r="BV184">
        <v>0</v>
      </c>
      <c r="BW184">
        <v>0</v>
      </c>
      <c r="BX184">
        <v>0</v>
      </c>
      <c r="BY184">
        <v>0</v>
      </c>
      <c r="BZ184">
        <v>0</v>
      </c>
      <c r="CA184">
        <v>0</v>
      </c>
      <c r="CB184">
        <v>0</v>
      </c>
      <c r="CC184">
        <v>0</v>
      </c>
      <c r="CD184">
        <v>0</v>
      </c>
      <c r="CE184">
        <v>0</v>
      </c>
      <c r="CF184">
        <v>0</v>
      </c>
      <c r="CG184">
        <v>0</v>
      </c>
      <c r="CH184">
        <v>0</v>
      </c>
      <c r="CI184">
        <v>0</v>
      </c>
      <c r="CJ184">
        <v>0</v>
      </c>
      <c r="CK184">
        <v>0</v>
      </c>
      <c r="CL184">
        <v>0</v>
      </c>
      <c r="CM184">
        <v>0</v>
      </c>
      <c r="CN184">
        <v>0</v>
      </c>
      <c r="CO184">
        <v>0</v>
      </c>
      <c r="CP184">
        <v>0</v>
      </c>
      <c r="CQ184">
        <v>0</v>
      </c>
      <c r="CR184">
        <v>0</v>
      </c>
      <c r="CS184">
        <v>0</v>
      </c>
      <c r="CT184">
        <v>0</v>
      </c>
      <c r="CU184">
        <v>0</v>
      </c>
      <c r="CV184">
        <v>0</v>
      </c>
      <c r="CW184">
        <v>0</v>
      </c>
      <c r="CX184">
        <v>0</v>
      </c>
      <c r="CY184">
        <v>0</v>
      </c>
      <c r="CZ184">
        <v>0</v>
      </c>
      <c r="DA184">
        <v>0</v>
      </c>
      <c r="DB184">
        <v>0</v>
      </c>
      <c r="DC184">
        <v>0</v>
      </c>
      <c r="DD184">
        <v>0</v>
      </c>
      <c r="DE184">
        <v>0</v>
      </c>
      <c r="DF184">
        <v>0</v>
      </c>
      <c r="DG184">
        <v>0</v>
      </c>
      <c r="DH184">
        <v>0</v>
      </c>
      <c r="DI184">
        <v>0</v>
      </c>
      <c r="DJ184">
        <v>0</v>
      </c>
      <c r="DK184">
        <v>0</v>
      </c>
      <c r="DL184">
        <v>0</v>
      </c>
    </row>
    <row r="185" spans="1:116" x14ac:dyDescent="0.25">
      <c r="A185" t="s">
        <v>1291</v>
      </c>
      <c r="G185" s="67" t="s">
        <v>1243</v>
      </c>
      <c r="M185" s="67" t="s">
        <v>1243</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v>0</v>
      </c>
      <c r="BN185">
        <v>0</v>
      </c>
      <c r="BO185">
        <v>0</v>
      </c>
      <c r="BP185">
        <v>0</v>
      </c>
      <c r="BQ185">
        <v>0</v>
      </c>
      <c r="BR185">
        <v>0</v>
      </c>
      <c r="BS185">
        <v>0</v>
      </c>
      <c r="BT185">
        <v>0</v>
      </c>
      <c r="BU185">
        <v>0</v>
      </c>
      <c r="BV185">
        <v>0</v>
      </c>
      <c r="BW185">
        <v>0</v>
      </c>
      <c r="BX185">
        <v>0</v>
      </c>
      <c r="BY185">
        <v>0</v>
      </c>
      <c r="BZ185">
        <v>0</v>
      </c>
      <c r="CA185">
        <v>0</v>
      </c>
      <c r="CB185">
        <v>0</v>
      </c>
      <c r="CC185">
        <v>0</v>
      </c>
      <c r="CD185">
        <v>0</v>
      </c>
      <c r="CE185">
        <v>0</v>
      </c>
      <c r="CF185">
        <v>0</v>
      </c>
      <c r="CG185">
        <v>0</v>
      </c>
      <c r="CH185">
        <v>0</v>
      </c>
      <c r="CI185">
        <v>0</v>
      </c>
      <c r="CJ185">
        <v>0</v>
      </c>
      <c r="CK185">
        <v>0</v>
      </c>
      <c r="CL185">
        <v>0</v>
      </c>
      <c r="CM185">
        <v>0</v>
      </c>
      <c r="CN185">
        <v>0</v>
      </c>
      <c r="CO185">
        <v>0</v>
      </c>
      <c r="CP185">
        <v>0</v>
      </c>
      <c r="CQ185">
        <v>0</v>
      </c>
      <c r="CR185">
        <v>0</v>
      </c>
      <c r="CS185">
        <v>0</v>
      </c>
      <c r="CT185">
        <v>0</v>
      </c>
      <c r="CU185">
        <v>0</v>
      </c>
      <c r="CV185">
        <v>0</v>
      </c>
      <c r="CW185">
        <v>0</v>
      </c>
      <c r="CX185">
        <v>0</v>
      </c>
      <c r="CY185">
        <v>0</v>
      </c>
      <c r="CZ185">
        <v>0</v>
      </c>
      <c r="DA185">
        <v>0</v>
      </c>
      <c r="DB185">
        <v>0</v>
      </c>
      <c r="DC185">
        <v>0</v>
      </c>
      <c r="DD185">
        <v>0</v>
      </c>
      <c r="DE185">
        <v>0</v>
      </c>
      <c r="DF185">
        <v>0</v>
      </c>
      <c r="DG185">
        <v>0</v>
      </c>
      <c r="DH185">
        <v>0</v>
      </c>
      <c r="DI185">
        <v>0</v>
      </c>
      <c r="DJ185">
        <v>0</v>
      </c>
      <c r="DK185">
        <v>0</v>
      </c>
      <c r="DL185">
        <v>0</v>
      </c>
    </row>
    <row r="186" spans="1:116" x14ac:dyDescent="0.25">
      <c r="A186" t="s">
        <v>1291</v>
      </c>
      <c r="G186" s="67" t="s">
        <v>1243</v>
      </c>
      <c r="M186" s="67" t="s">
        <v>1243</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c r="BL186">
        <v>0</v>
      </c>
      <c r="BM186">
        <v>0</v>
      </c>
      <c r="BN186">
        <v>0</v>
      </c>
      <c r="BO186">
        <v>0</v>
      </c>
      <c r="BP186">
        <v>0</v>
      </c>
      <c r="BQ186">
        <v>0</v>
      </c>
      <c r="BR186">
        <v>0</v>
      </c>
      <c r="BS186">
        <v>0</v>
      </c>
      <c r="BT186">
        <v>0</v>
      </c>
      <c r="BU186">
        <v>0</v>
      </c>
      <c r="BV186">
        <v>0</v>
      </c>
      <c r="BW186">
        <v>0</v>
      </c>
      <c r="BX186">
        <v>0</v>
      </c>
      <c r="BY186">
        <v>0</v>
      </c>
      <c r="BZ186">
        <v>0</v>
      </c>
      <c r="CA186">
        <v>0</v>
      </c>
      <c r="CB186">
        <v>0</v>
      </c>
      <c r="CC186">
        <v>0</v>
      </c>
      <c r="CD186">
        <v>0</v>
      </c>
      <c r="CE186">
        <v>0</v>
      </c>
      <c r="CF186">
        <v>0</v>
      </c>
      <c r="CG186">
        <v>0</v>
      </c>
      <c r="CH186">
        <v>0</v>
      </c>
      <c r="CI186">
        <v>0</v>
      </c>
      <c r="CJ186">
        <v>0</v>
      </c>
      <c r="CK186">
        <v>0</v>
      </c>
      <c r="CL186">
        <v>0</v>
      </c>
      <c r="CM186">
        <v>0</v>
      </c>
      <c r="CN186">
        <v>0</v>
      </c>
      <c r="CO186">
        <v>0</v>
      </c>
      <c r="CP186">
        <v>0</v>
      </c>
      <c r="CQ186">
        <v>0</v>
      </c>
      <c r="CR186">
        <v>0</v>
      </c>
      <c r="CS186">
        <v>0</v>
      </c>
      <c r="CT186">
        <v>0</v>
      </c>
      <c r="CU186">
        <v>0</v>
      </c>
      <c r="CV186">
        <v>0</v>
      </c>
      <c r="CW186">
        <v>0</v>
      </c>
      <c r="CX186">
        <v>0</v>
      </c>
      <c r="CY186">
        <v>0</v>
      </c>
      <c r="CZ186">
        <v>0</v>
      </c>
      <c r="DA186">
        <v>0</v>
      </c>
      <c r="DB186">
        <v>0</v>
      </c>
      <c r="DC186">
        <v>0</v>
      </c>
      <c r="DD186">
        <v>0</v>
      </c>
      <c r="DE186">
        <v>0</v>
      </c>
      <c r="DF186">
        <v>0</v>
      </c>
      <c r="DG186">
        <v>0</v>
      </c>
      <c r="DH186">
        <v>0</v>
      </c>
      <c r="DI186">
        <v>0</v>
      </c>
      <c r="DJ186">
        <v>0</v>
      </c>
      <c r="DK186">
        <v>0</v>
      </c>
      <c r="DL186">
        <v>0</v>
      </c>
    </row>
    <row r="187" spans="1:116" x14ac:dyDescent="0.25">
      <c r="A187" t="s">
        <v>1291</v>
      </c>
      <c r="G187" s="67" t="s">
        <v>1243</v>
      </c>
      <c r="M187" s="67" t="s">
        <v>1243</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c r="BM187">
        <v>0</v>
      </c>
      <c r="BN187">
        <v>0</v>
      </c>
      <c r="BO187">
        <v>0</v>
      </c>
      <c r="BP187">
        <v>0</v>
      </c>
      <c r="BQ187">
        <v>0</v>
      </c>
      <c r="BR187">
        <v>0</v>
      </c>
      <c r="BS187">
        <v>0</v>
      </c>
      <c r="BT187">
        <v>0</v>
      </c>
      <c r="BU187">
        <v>0</v>
      </c>
      <c r="BV187">
        <v>0</v>
      </c>
      <c r="BW187">
        <v>0</v>
      </c>
      <c r="BX187">
        <v>0</v>
      </c>
      <c r="BY187">
        <v>0</v>
      </c>
      <c r="BZ187">
        <v>0</v>
      </c>
      <c r="CA187">
        <v>0</v>
      </c>
      <c r="CB187">
        <v>0</v>
      </c>
      <c r="CC187">
        <v>0</v>
      </c>
      <c r="CD187">
        <v>0</v>
      </c>
      <c r="CE187">
        <v>0</v>
      </c>
      <c r="CF187">
        <v>0</v>
      </c>
      <c r="CG187">
        <v>0</v>
      </c>
      <c r="CH187">
        <v>0</v>
      </c>
      <c r="CI187">
        <v>0</v>
      </c>
      <c r="CJ187">
        <v>0</v>
      </c>
      <c r="CK187">
        <v>0</v>
      </c>
      <c r="CL187">
        <v>0</v>
      </c>
      <c r="CM187">
        <v>0</v>
      </c>
      <c r="CN187">
        <v>0</v>
      </c>
      <c r="CO187">
        <v>0</v>
      </c>
      <c r="CP187">
        <v>0</v>
      </c>
      <c r="CQ187">
        <v>0</v>
      </c>
      <c r="CR187">
        <v>0</v>
      </c>
      <c r="CS187">
        <v>0</v>
      </c>
      <c r="CT187">
        <v>0</v>
      </c>
      <c r="CU187">
        <v>0</v>
      </c>
      <c r="CV187">
        <v>0</v>
      </c>
      <c r="CW187">
        <v>0</v>
      </c>
      <c r="CX187">
        <v>0</v>
      </c>
      <c r="CY187">
        <v>0</v>
      </c>
      <c r="CZ187">
        <v>0</v>
      </c>
      <c r="DA187">
        <v>0</v>
      </c>
      <c r="DB187">
        <v>0</v>
      </c>
      <c r="DC187">
        <v>0</v>
      </c>
      <c r="DD187">
        <v>0</v>
      </c>
      <c r="DE187">
        <v>0</v>
      </c>
      <c r="DF187">
        <v>0</v>
      </c>
      <c r="DG187">
        <v>0</v>
      </c>
      <c r="DH187">
        <v>0</v>
      </c>
      <c r="DI187">
        <v>0</v>
      </c>
      <c r="DJ187">
        <v>0</v>
      </c>
      <c r="DK187">
        <v>0</v>
      </c>
      <c r="DL187">
        <v>0</v>
      </c>
    </row>
    <row r="188" spans="1:116" x14ac:dyDescent="0.25">
      <c r="A188" t="s">
        <v>1291</v>
      </c>
      <c r="G188" s="67" t="s">
        <v>1243</v>
      </c>
      <c r="M188" s="67" t="s">
        <v>1243</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c r="BL188">
        <v>0</v>
      </c>
      <c r="BM188">
        <v>0</v>
      </c>
      <c r="BN188">
        <v>0</v>
      </c>
      <c r="BO188">
        <v>0</v>
      </c>
      <c r="BP188">
        <v>0</v>
      </c>
      <c r="BQ188">
        <v>0</v>
      </c>
      <c r="BR188">
        <v>0</v>
      </c>
      <c r="BS188">
        <v>0</v>
      </c>
      <c r="BT188">
        <v>0</v>
      </c>
      <c r="BU188">
        <v>0</v>
      </c>
      <c r="BV188">
        <v>0</v>
      </c>
      <c r="BW188">
        <v>0</v>
      </c>
      <c r="BX188">
        <v>0</v>
      </c>
      <c r="BY188">
        <v>0</v>
      </c>
      <c r="BZ188">
        <v>0</v>
      </c>
      <c r="CA188">
        <v>0</v>
      </c>
      <c r="CB188">
        <v>0</v>
      </c>
      <c r="CC188">
        <v>0</v>
      </c>
      <c r="CD188">
        <v>0</v>
      </c>
      <c r="CE188">
        <v>0</v>
      </c>
      <c r="CF188">
        <v>0</v>
      </c>
      <c r="CG188">
        <v>0</v>
      </c>
      <c r="CH188">
        <v>0</v>
      </c>
      <c r="CI188">
        <v>0</v>
      </c>
      <c r="CJ188">
        <v>0</v>
      </c>
      <c r="CK188">
        <v>0</v>
      </c>
      <c r="CL188">
        <v>0</v>
      </c>
      <c r="CM188">
        <v>0</v>
      </c>
      <c r="CN188">
        <v>0</v>
      </c>
      <c r="CO188">
        <v>0</v>
      </c>
      <c r="CP188">
        <v>0</v>
      </c>
      <c r="CQ188">
        <v>0</v>
      </c>
      <c r="CR188">
        <v>0</v>
      </c>
      <c r="CS188">
        <v>0</v>
      </c>
      <c r="CT188">
        <v>0</v>
      </c>
      <c r="CU188">
        <v>0</v>
      </c>
      <c r="CV188">
        <v>0</v>
      </c>
      <c r="CW188">
        <v>0</v>
      </c>
      <c r="CX188">
        <v>0</v>
      </c>
      <c r="CY188">
        <v>0</v>
      </c>
      <c r="CZ188">
        <v>0</v>
      </c>
      <c r="DA188">
        <v>0</v>
      </c>
      <c r="DB188">
        <v>0</v>
      </c>
      <c r="DC188">
        <v>0</v>
      </c>
      <c r="DD188">
        <v>0</v>
      </c>
      <c r="DE188">
        <v>0</v>
      </c>
      <c r="DF188">
        <v>0</v>
      </c>
      <c r="DG188">
        <v>0</v>
      </c>
      <c r="DH188">
        <v>0</v>
      </c>
      <c r="DI188">
        <v>0</v>
      </c>
      <c r="DJ188">
        <v>0</v>
      </c>
      <c r="DK188">
        <v>0</v>
      </c>
      <c r="DL188">
        <v>0</v>
      </c>
    </row>
    <row r="189" spans="1:116" x14ac:dyDescent="0.25">
      <c r="A189" t="s">
        <v>1291</v>
      </c>
      <c r="G189" s="67" t="s">
        <v>1243</v>
      </c>
      <c r="M189" s="67" t="s">
        <v>1243</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0</v>
      </c>
      <c r="BL189">
        <v>0</v>
      </c>
      <c r="BM189">
        <v>0</v>
      </c>
      <c r="BN189">
        <v>0</v>
      </c>
      <c r="BO189">
        <v>0</v>
      </c>
      <c r="BP189">
        <v>0</v>
      </c>
      <c r="BQ189">
        <v>0</v>
      </c>
      <c r="BR189">
        <v>0</v>
      </c>
      <c r="BS189">
        <v>0</v>
      </c>
      <c r="BT189">
        <v>0</v>
      </c>
      <c r="BU189">
        <v>0</v>
      </c>
      <c r="BV189">
        <v>0</v>
      </c>
      <c r="BW189">
        <v>0</v>
      </c>
      <c r="BX189">
        <v>0</v>
      </c>
      <c r="BY189">
        <v>0</v>
      </c>
      <c r="BZ189">
        <v>0</v>
      </c>
      <c r="CA189">
        <v>0</v>
      </c>
      <c r="CB189">
        <v>0</v>
      </c>
      <c r="CC189">
        <v>0</v>
      </c>
      <c r="CD189">
        <v>0</v>
      </c>
      <c r="CE189">
        <v>0</v>
      </c>
      <c r="CF189">
        <v>0</v>
      </c>
      <c r="CG189">
        <v>0</v>
      </c>
      <c r="CH189">
        <v>0</v>
      </c>
      <c r="CI189">
        <v>0</v>
      </c>
      <c r="CJ189">
        <v>0</v>
      </c>
      <c r="CK189">
        <v>0</v>
      </c>
      <c r="CL189">
        <v>0</v>
      </c>
      <c r="CM189">
        <v>0</v>
      </c>
      <c r="CN189">
        <v>0</v>
      </c>
      <c r="CO189">
        <v>0</v>
      </c>
      <c r="CP189">
        <v>0</v>
      </c>
      <c r="CQ189">
        <v>0</v>
      </c>
      <c r="CR189">
        <v>0</v>
      </c>
      <c r="CS189">
        <v>0</v>
      </c>
      <c r="CT189">
        <v>0</v>
      </c>
      <c r="CU189">
        <v>0</v>
      </c>
      <c r="CV189">
        <v>0</v>
      </c>
      <c r="CW189">
        <v>0</v>
      </c>
      <c r="CX189">
        <v>0</v>
      </c>
      <c r="CY189">
        <v>0</v>
      </c>
      <c r="CZ189">
        <v>0</v>
      </c>
      <c r="DA189">
        <v>0</v>
      </c>
      <c r="DB189">
        <v>0</v>
      </c>
      <c r="DC189">
        <v>0</v>
      </c>
      <c r="DD189">
        <v>0</v>
      </c>
      <c r="DE189">
        <v>0</v>
      </c>
      <c r="DF189">
        <v>0</v>
      </c>
      <c r="DG189">
        <v>0</v>
      </c>
      <c r="DH189">
        <v>0</v>
      </c>
      <c r="DI189">
        <v>0</v>
      </c>
      <c r="DJ189">
        <v>0</v>
      </c>
      <c r="DK189">
        <v>0</v>
      </c>
      <c r="DL189">
        <v>0</v>
      </c>
    </row>
    <row r="190" spans="1:116" x14ac:dyDescent="0.25">
      <c r="A190" t="s">
        <v>1291</v>
      </c>
      <c r="G190" s="67" t="s">
        <v>1243</v>
      </c>
      <c r="M190" s="67" t="s">
        <v>1243</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v>0</v>
      </c>
      <c r="BN190">
        <v>0</v>
      </c>
      <c r="BO190">
        <v>0</v>
      </c>
      <c r="BP190">
        <v>0</v>
      </c>
      <c r="BQ190">
        <v>0</v>
      </c>
      <c r="BR190">
        <v>0</v>
      </c>
      <c r="BS190">
        <v>0</v>
      </c>
      <c r="BT190">
        <v>0</v>
      </c>
      <c r="BU190">
        <v>0</v>
      </c>
      <c r="BV190">
        <v>0</v>
      </c>
      <c r="BW190">
        <v>0</v>
      </c>
      <c r="BX190">
        <v>0</v>
      </c>
      <c r="BY190">
        <v>0</v>
      </c>
      <c r="BZ190">
        <v>0</v>
      </c>
      <c r="CA190">
        <v>0</v>
      </c>
      <c r="CB190">
        <v>0</v>
      </c>
      <c r="CC190">
        <v>0</v>
      </c>
      <c r="CD190">
        <v>0</v>
      </c>
      <c r="CE190">
        <v>0</v>
      </c>
      <c r="CF190">
        <v>0</v>
      </c>
      <c r="CG190">
        <v>0</v>
      </c>
      <c r="CH190">
        <v>0</v>
      </c>
      <c r="CI190">
        <v>0</v>
      </c>
      <c r="CJ190">
        <v>0</v>
      </c>
      <c r="CK190">
        <v>0</v>
      </c>
      <c r="CL190">
        <v>0</v>
      </c>
      <c r="CM190">
        <v>0</v>
      </c>
      <c r="CN190">
        <v>0</v>
      </c>
      <c r="CO190">
        <v>0</v>
      </c>
      <c r="CP190">
        <v>0</v>
      </c>
      <c r="CQ190">
        <v>0</v>
      </c>
      <c r="CR190">
        <v>0</v>
      </c>
      <c r="CS190">
        <v>0</v>
      </c>
      <c r="CT190">
        <v>0</v>
      </c>
      <c r="CU190">
        <v>0</v>
      </c>
      <c r="CV190">
        <v>0</v>
      </c>
      <c r="CW190">
        <v>0</v>
      </c>
      <c r="CX190">
        <v>0</v>
      </c>
      <c r="CY190">
        <v>0</v>
      </c>
      <c r="CZ190">
        <v>0</v>
      </c>
      <c r="DA190">
        <v>0</v>
      </c>
      <c r="DB190">
        <v>0</v>
      </c>
      <c r="DC190">
        <v>0</v>
      </c>
      <c r="DD190">
        <v>0</v>
      </c>
      <c r="DE190">
        <v>0</v>
      </c>
      <c r="DF190">
        <v>0</v>
      </c>
      <c r="DG190">
        <v>0</v>
      </c>
      <c r="DH190">
        <v>0</v>
      </c>
      <c r="DI190">
        <v>0</v>
      </c>
      <c r="DJ190">
        <v>0</v>
      </c>
      <c r="DK190">
        <v>0</v>
      </c>
      <c r="DL190">
        <v>0</v>
      </c>
    </row>
    <row r="191" spans="1:116" x14ac:dyDescent="0.25">
      <c r="A191" t="s">
        <v>1291</v>
      </c>
      <c r="G191" s="67" t="s">
        <v>1243</v>
      </c>
      <c r="M191" s="67" t="s">
        <v>1243</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c r="BM191">
        <v>0</v>
      </c>
      <c r="BN191">
        <v>0</v>
      </c>
      <c r="BO191">
        <v>0</v>
      </c>
      <c r="BP191">
        <v>0</v>
      </c>
      <c r="BQ191">
        <v>0</v>
      </c>
      <c r="BR191">
        <v>0</v>
      </c>
      <c r="BS191">
        <v>0</v>
      </c>
      <c r="BT191">
        <v>0</v>
      </c>
      <c r="BU191">
        <v>0</v>
      </c>
      <c r="BV191">
        <v>0</v>
      </c>
      <c r="BW191">
        <v>0</v>
      </c>
      <c r="BX191">
        <v>0</v>
      </c>
      <c r="BY191">
        <v>0</v>
      </c>
      <c r="BZ191">
        <v>0</v>
      </c>
      <c r="CA191">
        <v>0</v>
      </c>
      <c r="CB191">
        <v>0</v>
      </c>
      <c r="CC191">
        <v>0</v>
      </c>
      <c r="CD191">
        <v>0</v>
      </c>
      <c r="CE191">
        <v>0</v>
      </c>
      <c r="CF191">
        <v>0</v>
      </c>
      <c r="CG191">
        <v>0</v>
      </c>
      <c r="CH191">
        <v>0</v>
      </c>
      <c r="CI191">
        <v>0</v>
      </c>
      <c r="CJ191">
        <v>0</v>
      </c>
      <c r="CK191">
        <v>0</v>
      </c>
      <c r="CL191">
        <v>0</v>
      </c>
      <c r="CM191">
        <v>0</v>
      </c>
      <c r="CN191">
        <v>0</v>
      </c>
      <c r="CO191">
        <v>0</v>
      </c>
      <c r="CP191">
        <v>0</v>
      </c>
      <c r="CQ191">
        <v>0</v>
      </c>
      <c r="CR191">
        <v>0</v>
      </c>
      <c r="CS191">
        <v>0</v>
      </c>
      <c r="CT191">
        <v>0</v>
      </c>
      <c r="CU191">
        <v>0</v>
      </c>
      <c r="CV191">
        <v>0</v>
      </c>
      <c r="CW191">
        <v>0</v>
      </c>
      <c r="CX191">
        <v>0</v>
      </c>
      <c r="CY191">
        <v>0</v>
      </c>
      <c r="CZ191">
        <v>0</v>
      </c>
      <c r="DA191">
        <v>0</v>
      </c>
      <c r="DB191">
        <v>0</v>
      </c>
      <c r="DC191">
        <v>0</v>
      </c>
      <c r="DD191">
        <v>0</v>
      </c>
      <c r="DE191">
        <v>0</v>
      </c>
      <c r="DF191">
        <v>0</v>
      </c>
      <c r="DG191">
        <v>0</v>
      </c>
      <c r="DH191">
        <v>0</v>
      </c>
      <c r="DI191">
        <v>0</v>
      </c>
      <c r="DJ191">
        <v>0</v>
      </c>
      <c r="DK191">
        <v>0</v>
      </c>
      <c r="DL191">
        <v>0</v>
      </c>
    </row>
    <row r="192" spans="1:116" x14ac:dyDescent="0.25">
      <c r="A192" t="s">
        <v>1291</v>
      </c>
      <c r="G192" s="67" t="s">
        <v>1243</v>
      </c>
      <c r="M192" s="67" t="s">
        <v>1243</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c r="BM192">
        <v>0</v>
      </c>
      <c r="BN192">
        <v>0</v>
      </c>
      <c r="BO192">
        <v>0</v>
      </c>
      <c r="BP192">
        <v>0</v>
      </c>
      <c r="BQ192">
        <v>0</v>
      </c>
      <c r="BR192">
        <v>0</v>
      </c>
      <c r="BS192">
        <v>0</v>
      </c>
      <c r="BT192">
        <v>0</v>
      </c>
      <c r="BU192">
        <v>0</v>
      </c>
      <c r="BV192">
        <v>0</v>
      </c>
      <c r="BW192">
        <v>0</v>
      </c>
      <c r="BX192">
        <v>0</v>
      </c>
      <c r="BY192">
        <v>0</v>
      </c>
      <c r="BZ192">
        <v>0</v>
      </c>
      <c r="CA192">
        <v>0</v>
      </c>
      <c r="CB192">
        <v>0</v>
      </c>
      <c r="CC192">
        <v>0</v>
      </c>
      <c r="CD192">
        <v>0</v>
      </c>
      <c r="CE192">
        <v>0</v>
      </c>
      <c r="CF192">
        <v>0</v>
      </c>
      <c r="CG192">
        <v>0</v>
      </c>
      <c r="CH192">
        <v>0</v>
      </c>
      <c r="CI192">
        <v>0</v>
      </c>
      <c r="CJ192">
        <v>0</v>
      </c>
      <c r="CK192">
        <v>0</v>
      </c>
      <c r="CL192">
        <v>0</v>
      </c>
      <c r="CM192">
        <v>0</v>
      </c>
      <c r="CN192">
        <v>0</v>
      </c>
      <c r="CO192">
        <v>0</v>
      </c>
      <c r="CP192">
        <v>0</v>
      </c>
      <c r="CQ192">
        <v>0</v>
      </c>
      <c r="CR192">
        <v>0</v>
      </c>
      <c r="CS192">
        <v>0</v>
      </c>
      <c r="CT192">
        <v>0</v>
      </c>
      <c r="CU192">
        <v>0</v>
      </c>
      <c r="CV192">
        <v>0</v>
      </c>
      <c r="CW192">
        <v>0</v>
      </c>
      <c r="CX192">
        <v>0</v>
      </c>
      <c r="CY192">
        <v>0</v>
      </c>
      <c r="CZ192">
        <v>0</v>
      </c>
      <c r="DA192">
        <v>0</v>
      </c>
      <c r="DB192">
        <v>0</v>
      </c>
      <c r="DC192">
        <v>0</v>
      </c>
      <c r="DD192">
        <v>0</v>
      </c>
      <c r="DE192">
        <v>0</v>
      </c>
      <c r="DF192">
        <v>0</v>
      </c>
      <c r="DG192">
        <v>0</v>
      </c>
      <c r="DH192">
        <v>0</v>
      </c>
      <c r="DI192">
        <v>0</v>
      </c>
      <c r="DJ192">
        <v>0</v>
      </c>
      <c r="DK192">
        <v>0</v>
      </c>
      <c r="DL192">
        <v>0</v>
      </c>
    </row>
    <row r="193" spans="1:116" x14ac:dyDescent="0.25">
      <c r="A193" t="s">
        <v>1291</v>
      </c>
      <c r="G193" s="67" t="s">
        <v>1243</v>
      </c>
      <c r="M193" s="67" t="s">
        <v>1243</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c r="BL193">
        <v>0</v>
      </c>
      <c r="BM193">
        <v>0</v>
      </c>
      <c r="BN193">
        <v>0</v>
      </c>
      <c r="BO193">
        <v>0</v>
      </c>
      <c r="BP193">
        <v>0</v>
      </c>
      <c r="BQ193">
        <v>0</v>
      </c>
      <c r="BR193">
        <v>0</v>
      </c>
      <c r="BS193">
        <v>0</v>
      </c>
      <c r="BT193">
        <v>0</v>
      </c>
      <c r="BU193">
        <v>0</v>
      </c>
      <c r="BV193">
        <v>0</v>
      </c>
      <c r="BW193">
        <v>0</v>
      </c>
      <c r="BX193">
        <v>0</v>
      </c>
      <c r="BY193">
        <v>0</v>
      </c>
      <c r="BZ193">
        <v>0</v>
      </c>
      <c r="CA193">
        <v>0</v>
      </c>
      <c r="CB193">
        <v>0</v>
      </c>
      <c r="CC193">
        <v>0</v>
      </c>
      <c r="CD193">
        <v>0</v>
      </c>
      <c r="CE193">
        <v>0</v>
      </c>
      <c r="CF193">
        <v>0</v>
      </c>
      <c r="CG193">
        <v>0</v>
      </c>
      <c r="CH193">
        <v>0</v>
      </c>
      <c r="CI193">
        <v>0</v>
      </c>
      <c r="CJ193">
        <v>0</v>
      </c>
      <c r="CK193">
        <v>0</v>
      </c>
      <c r="CL193">
        <v>0</v>
      </c>
      <c r="CM193">
        <v>0</v>
      </c>
      <c r="CN193">
        <v>0</v>
      </c>
      <c r="CO193">
        <v>0</v>
      </c>
      <c r="CP193">
        <v>0</v>
      </c>
      <c r="CQ193">
        <v>0</v>
      </c>
      <c r="CR193">
        <v>0</v>
      </c>
      <c r="CS193">
        <v>0</v>
      </c>
      <c r="CT193">
        <v>0</v>
      </c>
      <c r="CU193">
        <v>0</v>
      </c>
      <c r="CV193">
        <v>0</v>
      </c>
      <c r="CW193">
        <v>0</v>
      </c>
      <c r="CX193">
        <v>0</v>
      </c>
      <c r="CY193">
        <v>0</v>
      </c>
      <c r="CZ193">
        <v>0</v>
      </c>
      <c r="DA193">
        <v>0</v>
      </c>
      <c r="DB193">
        <v>0</v>
      </c>
      <c r="DC193">
        <v>0</v>
      </c>
      <c r="DD193">
        <v>0</v>
      </c>
      <c r="DE193">
        <v>0</v>
      </c>
      <c r="DF193">
        <v>0</v>
      </c>
      <c r="DG193">
        <v>0</v>
      </c>
      <c r="DH193">
        <v>0</v>
      </c>
      <c r="DI193">
        <v>0</v>
      </c>
      <c r="DJ193">
        <v>0</v>
      </c>
      <c r="DK193">
        <v>0</v>
      </c>
      <c r="DL193">
        <v>0</v>
      </c>
    </row>
    <row r="194" spans="1:116" x14ac:dyDescent="0.25">
      <c r="A194" t="s">
        <v>1291</v>
      </c>
      <c r="G194" s="67" t="s">
        <v>1243</v>
      </c>
      <c r="M194" s="67" t="s">
        <v>1243</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0</v>
      </c>
      <c r="BJ194">
        <v>0</v>
      </c>
      <c r="BK194">
        <v>0</v>
      </c>
      <c r="BL194">
        <v>0</v>
      </c>
      <c r="BM194">
        <v>0</v>
      </c>
      <c r="BN194">
        <v>0</v>
      </c>
      <c r="BO194">
        <v>0</v>
      </c>
      <c r="BP194">
        <v>0</v>
      </c>
      <c r="BQ194">
        <v>0</v>
      </c>
      <c r="BR194">
        <v>0</v>
      </c>
      <c r="BS194">
        <v>0</v>
      </c>
      <c r="BT194">
        <v>0</v>
      </c>
      <c r="BU194">
        <v>0</v>
      </c>
      <c r="BV194">
        <v>0</v>
      </c>
      <c r="BW194">
        <v>0</v>
      </c>
      <c r="BX194">
        <v>0</v>
      </c>
      <c r="BY194">
        <v>0</v>
      </c>
      <c r="BZ194">
        <v>0</v>
      </c>
      <c r="CA194">
        <v>0</v>
      </c>
      <c r="CB194">
        <v>0</v>
      </c>
      <c r="CC194">
        <v>0</v>
      </c>
      <c r="CD194">
        <v>0</v>
      </c>
      <c r="CE194">
        <v>0</v>
      </c>
      <c r="CF194">
        <v>0</v>
      </c>
      <c r="CG194">
        <v>0</v>
      </c>
      <c r="CH194">
        <v>0</v>
      </c>
      <c r="CI194">
        <v>0</v>
      </c>
      <c r="CJ194">
        <v>0</v>
      </c>
      <c r="CK194">
        <v>0</v>
      </c>
      <c r="CL194">
        <v>0</v>
      </c>
      <c r="CM194">
        <v>0</v>
      </c>
      <c r="CN194">
        <v>0</v>
      </c>
      <c r="CO194">
        <v>0</v>
      </c>
      <c r="CP194">
        <v>0</v>
      </c>
      <c r="CQ194">
        <v>0</v>
      </c>
      <c r="CR194">
        <v>0</v>
      </c>
      <c r="CS194">
        <v>0</v>
      </c>
      <c r="CT194">
        <v>0</v>
      </c>
      <c r="CU194">
        <v>0</v>
      </c>
      <c r="CV194">
        <v>0</v>
      </c>
      <c r="CW194">
        <v>0</v>
      </c>
      <c r="CX194">
        <v>0</v>
      </c>
      <c r="CY194">
        <v>0</v>
      </c>
      <c r="CZ194">
        <v>0</v>
      </c>
      <c r="DA194">
        <v>0</v>
      </c>
      <c r="DB194">
        <v>0</v>
      </c>
      <c r="DC194">
        <v>0</v>
      </c>
      <c r="DD194">
        <v>0</v>
      </c>
      <c r="DE194">
        <v>0</v>
      </c>
      <c r="DF194">
        <v>0</v>
      </c>
      <c r="DG194">
        <v>0</v>
      </c>
      <c r="DH194">
        <v>0</v>
      </c>
      <c r="DI194">
        <v>0</v>
      </c>
      <c r="DJ194">
        <v>0</v>
      </c>
      <c r="DK194">
        <v>0</v>
      </c>
      <c r="DL194">
        <v>0</v>
      </c>
    </row>
    <row r="195" spans="1:116" x14ac:dyDescent="0.25">
      <c r="A195" t="s">
        <v>1291</v>
      </c>
      <c r="G195" s="67" t="s">
        <v>1243</v>
      </c>
      <c r="M195" s="67" t="s">
        <v>1243</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c r="BL195">
        <v>0</v>
      </c>
      <c r="BM195">
        <v>0</v>
      </c>
      <c r="BN195">
        <v>0</v>
      </c>
      <c r="BO195">
        <v>0</v>
      </c>
      <c r="BP195">
        <v>0</v>
      </c>
      <c r="BQ195">
        <v>0</v>
      </c>
      <c r="BR195">
        <v>0</v>
      </c>
      <c r="BS195">
        <v>0</v>
      </c>
      <c r="BT195">
        <v>0</v>
      </c>
      <c r="BU195">
        <v>0</v>
      </c>
      <c r="BV195">
        <v>0</v>
      </c>
      <c r="BW195">
        <v>0</v>
      </c>
      <c r="BX195">
        <v>0</v>
      </c>
      <c r="BY195">
        <v>0</v>
      </c>
      <c r="BZ195">
        <v>0</v>
      </c>
      <c r="CA195">
        <v>0</v>
      </c>
      <c r="CB195">
        <v>0</v>
      </c>
      <c r="CC195">
        <v>0</v>
      </c>
      <c r="CD195">
        <v>0</v>
      </c>
      <c r="CE195">
        <v>0</v>
      </c>
      <c r="CF195">
        <v>0</v>
      </c>
      <c r="CG195">
        <v>0</v>
      </c>
      <c r="CH195">
        <v>0</v>
      </c>
      <c r="CI195">
        <v>0</v>
      </c>
      <c r="CJ195">
        <v>0</v>
      </c>
      <c r="CK195">
        <v>0</v>
      </c>
      <c r="CL195">
        <v>0</v>
      </c>
      <c r="CM195">
        <v>0</v>
      </c>
      <c r="CN195">
        <v>0</v>
      </c>
      <c r="CO195">
        <v>0</v>
      </c>
      <c r="CP195">
        <v>0</v>
      </c>
      <c r="CQ195">
        <v>0</v>
      </c>
      <c r="CR195">
        <v>0</v>
      </c>
      <c r="CS195">
        <v>0</v>
      </c>
      <c r="CT195">
        <v>0</v>
      </c>
      <c r="CU195">
        <v>0</v>
      </c>
      <c r="CV195">
        <v>0</v>
      </c>
      <c r="CW195">
        <v>0</v>
      </c>
      <c r="CX195">
        <v>0</v>
      </c>
      <c r="CY195">
        <v>0</v>
      </c>
      <c r="CZ195">
        <v>0</v>
      </c>
      <c r="DA195">
        <v>0</v>
      </c>
      <c r="DB195">
        <v>0</v>
      </c>
      <c r="DC195">
        <v>0</v>
      </c>
      <c r="DD195">
        <v>0</v>
      </c>
      <c r="DE195">
        <v>0</v>
      </c>
      <c r="DF195">
        <v>0</v>
      </c>
      <c r="DG195">
        <v>0</v>
      </c>
      <c r="DH195">
        <v>0</v>
      </c>
      <c r="DI195">
        <v>0</v>
      </c>
      <c r="DJ195">
        <v>0</v>
      </c>
      <c r="DK195">
        <v>0</v>
      </c>
      <c r="DL195">
        <v>0</v>
      </c>
    </row>
    <row r="196" spans="1:116" x14ac:dyDescent="0.25">
      <c r="A196" t="s">
        <v>1291</v>
      </c>
      <c r="G196" s="67" t="s">
        <v>1243</v>
      </c>
      <c r="M196" s="67" t="s">
        <v>1243</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c r="BM196">
        <v>0</v>
      </c>
      <c r="BN196">
        <v>0</v>
      </c>
      <c r="BO196">
        <v>0</v>
      </c>
      <c r="BP196">
        <v>0</v>
      </c>
      <c r="BQ196">
        <v>0</v>
      </c>
      <c r="BR196">
        <v>0</v>
      </c>
      <c r="BS196">
        <v>0</v>
      </c>
      <c r="BT196">
        <v>0</v>
      </c>
      <c r="BU196">
        <v>0</v>
      </c>
      <c r="BV196">
        <v>0</v>
      </c>
      <c r="BW196">
        <v>0</v>
      </c>
      <c r="BX196">
        <v>0</v>
      </c>
      <c r="BY196">
        <v>0</v>
      </c>
      <c r="BZ196">
        <v>0</v>
      </c>
      <c r="CA196">
        <v>0</v>
      </c>
      <c r="CB196">
        <v>0</v>
      </c>
      <c r="CC196">
        <v>0</v>
      </c>
      <c r="CD196">
        <v>0</v>
      </c>
      <c r="CE196">
        <v>0</v>
      </c>
      <c r="CF196">
        <v>0</v>
      </c>
      <c r="CG196">
        <v>0</v>
      </c>
      <c r="CH196">
        <v>0</v>
      </c>
      <c r="CI196">
        <v>0</v>
      </c>
      <c r="CJ196">
        <v>0</v>
      </c>
      <c r="CK196">
        <v>0</v>
      </c>
      <c r="CL196">
        <v>0</v>
      </c>
      <c r="CM196">
        <v>0</v>
      </c>
      <c r="CN196">
        <v>0</v>
      </c>
      <c r="CO196">
        <v>0</v>
      </c>
      <c r="CP196">
        <v>0</v>
      </c>
      <c r="CQ196">
        <v>0</v>
      </c>
      <c r="CR196">
        <v>0</v>
      </c>
      <c r="CS196">
        <v>0</v>
      </c>
      <c r="CT196">
        <v>0</v>
      </c>
      <c r="CU196">
        <v>0</v>
      </c>
      <c r="CV196">
        <v>0</v>
      </c>
      <c r="CW196">
        <v>0</v>
      </c>
      <c r="CX196">
        <v>0</v>
      </c>
      <c r="CY196">
        <v>0</v>
      </c>
      <c r="CZ196">
        <v>0</v>
      </c>
      <c r="DA196">
        <v>0</v>
      </c>
      <c r="DB196">
        <v>0</v>
      </c>
      <c r="DC196">
        <v>0</v>
      </c>
      <c r="DD196">
        <v>0</v>
      </c>
      <c r="DE196">
        <v>0</v>
      </c>
      <c r="DF196">
        <v>0</v>
      </c>
      <c r="DG196">
        <v>0</v>
      </c>
      <c r="DH196">
        <v>0</v>
      </c>
      <c r="DI196">
        <v>0</v>
      </c>
      <c r="DJ196">
        <v>0</v>
      </c>
      <c r="DK196">
        <v>0</v>
      </c>
      <c r="DL196">
        <v>0</v>
      </c>
    </row>
    <row r="197" spans="1:116" x14ac:dyDescent="0.25">
      <c r="A197" t="s">
        <v>1291</v>
      </c>
      <c r="G197" s="67" t="s">
        <v>1243</v>
      </c>
      <c r="M197" s="67" t="s">
        <v>1243</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c r="BL197">
        <v>0</v>
      </c>
      <c r="BM197">
        <v>0</v>
      </c>
      <c r="BN197">
        <v>0</v>
      </c>
      <c r="BO197">
        <v>0</v>
      </c>
      <c r="BP197">
        <v>0</v>
      </c>
      <c r="BQ197">
        <v>0</v>
      </c>
      <c r="BR197">
        <v>0</v>
      </c>
      <c r="BS197">
        <v>0</v>
      </c>
      <c r="BT197">
        <v>0</v>
      </c>
      <c r="BU197">
        <v>0</v>
      </c>
      <c r="BV197">
        <v>0</v>
      </c>
      <c r="BW197">
        <v>0</v>
      </c>
      <c r="BX197">
        <v>0</v>
      </c>
      <c r="BY197">
        <v>0</v>
      </c>
      <c r="BZ197">
        <v>0</v>
      </c>
      <c r="CA197">
        <v>0</v>
      </c>
      <c r="CB197">
        <v>0</v>
      </c>
      <c r="CC197">
        <v>0</v>
      </c>
      <c r="CD197">
        <v>0</v>
      </c>
      <c r="CE197">
        <v>0</v>
      </c>
      <c r="CF197">
        <v>0</v>
      </c>
      <c r="CG197">
        <v>0</v>
      </c>
      <c r="CH197">
        <v>0</v>
      </c>
      <c r="CI197">
        <v>0</v>
      </c>
      <c r="CJ197">
        <v>0</v>
      </c>
      <c r="CK197">
        <v>0</v>
      </c>
      <c r="CL197">
        <v>0</v>
      </c>
      <c r="CM197">
        <v>0</v>
      </c>
      <c r="CN197">
        <v>0</v>
      </c>
      <c r="CO197">
        <v>0</v>
      </c>
      <c r="CP197">
        <v>0</v>
      </c>
      <c r="CQ197">
        <v>0</v>
      </c>
      <c r="CR197">
        <v>0</v>
      </c>
      <c r="CS197">
        <v>0</v>
      </c>
      <c r="CT197">
        <v>0</v>
      </c>
      <c r="CU197">
        <v>0</v>
      </c>
      <c r="CV197">
        <v>0</v>
      </c>
      <c r="CW197">
        <v>0</v>
      </c>
      <c r="CX197">
        <v>0</v>
      </c>
      <c r="CY197">
        <v>0</v>
      </c>
      <c r="CZ197">
        <v>0</v>
      </c>
      <c r="DA197">
        <v>0</v>
      </c>
      <c r="DB197">
        <v>0</v>
      </c>
      <c r="DC197">
        <v>0</v>
      </c>
      <c r="DD197">
        <v>0</v>
      </c>
      <c r="DE197">
        <v>0</v>
      </c>
      <c r="DF197">
        <v>0</v>
      </c>
      <c r="DG197">
        <v>0</v>
      </c>
      <c r="DH197">
        <v>0</v>
      </c>
      <c r="DI197">
        <v>0</v>
      </c>
      <c r="DJ197">
        <v>0</v>
      </c>
      <c r="DK197">
        <v>0</v>
      </c>
      <c r="DL197">
        <v>0</v>
      </c>
    </row>
    <row r="198" spans="1:116" x14ac:dyDescent="0.25">
      <c r="A198" t="s">
        <v>1291</v>
      </c>
      <c r="G198" s="67" t="s">
        <v>1243</v>
      </c>
      <c r="M198" s="67" t="s">
        <v>1243</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c r="BL198">
        <v>0</v>
      </c>
      <c r="BM198">
        <v>0</v>
      </c>
      <c r="BN198">
        <v>0</v>
      </c>
      <c r="BO198">
        <v>0</v>
      </c>
      <c r="BP198">
        <v>0</v>
      </c>
      <c r="BQ198">
        <v>0</v>
      </c>
      <c r="BR198">
        <v>0</v>
      </c>
      <c r="BS198">
        <v>0</v>
      </c>
      <c r="BT198">
        <v>0</v>
      </c>
      <c r="BU198">
        <v>0</v>
      </c>
      <c r="BV198">
        <v>0</v>
      </c>
      <c r="BW198">
        <v>0</v>
      </c>
      <c r="BX198">
        <v>0</v>
      </c>
      <c r="BY198">
        <v>0</v>
      </c>
      <c r="BZ198">
        <v>0</v>
      </c>
      <c r="CA198">
        <v>0</v>
      </c>
      <c r="CB198">
        <v>0</v>
      </c>
      <c r="CC198">
        <v>0</v>
      </c>
      <c r="CD198">
        <v>0</v>
      </c>
      <c r="CE198">
        <v>0</v>
      </c>
      <c r="CF198">
        <v>0</v>
      </c>
      <c r="CG198">
        <v>0</v>
      </c>
      <c r="CH198">
        <v>0</v>
      </c>
      <c r="CI198">
        <v>0</v>
      </c>
      <c r="CJ198">
        <v>0</v>
      </c>
      <c r="CK198">
        <v>0</v>
      </c>
      <c r="CL198">
        <v>0</v>
      </c>
      <c r="CM198">
        <v>0</v>
      </c>
      <c r="CN198">
        <v>0</v>
      </c>
      <c r="CO198">
        <v>0</v>
      </c>
      <c r="CP198">
        <v>0</v>
      </c>
      <c r="CQ198">
        <v>0</v>
      </c>
      <c r="CR198">
        <v>0</v>
      </c>
      <c r="CS198">
        <v>0</v>
      </c>
      <c r="CT198">
        <v>0</v>
      </c>
      <c r="CU198">
        <v>0</v>
      </c>
      <c r="CV198">
        <v>0</v>
      </c>
      <c r="CW198">
        <v>0</v>
      </c>
      <c r="CX198">
        <v>0</v>
      </c>
      <c r="CY198">
        <v>0</v>
      </c>
      <c r="CZ198">
        <v>0</v>
      </c>
      <c r="DA198">
        <v>0</v>
      </c>
      <c r="DB198">
        <v>0</v>
      </c>
      <c r="DC198">
        <v>0</v>
      </c>
      <c r="DD198">
        <v>0</v>
      </c>
      <c r="DE198">
        <v>0</v>
      </c>
      <c r="DF198">
        <v>0</v>
      </c>
      <c r="DG198">
        <v>0</v>
      </c>
      <c r="DH198">
        <v>0</v>
      </c>
      <c r="DI198">
        <v>0</v>
      </c>
      <c r="DJ198">
        <v>0</v>
      </c>
      <c r="DK198">
        <v>0</v>
      </c>
      <c r="DL198">
        <v>0</v>
      </c>
    </row>
    <row r="199" spans="1:116" x14ac:dyDescent="0.25">
      <c r="A199" t="s">
        <v>1291</v>
      </c>
      <c r="G199" s="67" t="s">
        <v>1243</v>
      </c>
      <c r="M199" s="67" t="s">
        <v>1243</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c r="BL199">
        <v>0</v>
      </c>
      <c r="BM199">
        <v>0</v>
      </c>
      <c r="BN199">
        <v>0</v>
      </c>
      <c r="BO199">
        <v>0</v>
      </c>
      <c r="BP199">
        <v>0</v>
      </c>
      <c r="BQ199">
        <v>0</v>
      </c>
      <c r="BR199">
        <v>0</v>
      </c>
      <c r="BS199">
        <v>0</v>
      </c>
      <c r="BT199">
        <v>0</v>
      </c>
      <c r="BU199">
        <v>0</v>
      </c>
      <c r="BV199">
        <v>0</v>
      </c>
      <c r="BW199">
        <v>0</v>
      </c>
      <c r="BX199">
        <v>0</v>
      </c>
      <c r="BY199">
        <v>0</v>
      </c>
      <c r="BZ199">
        <v>0</v>
      </c>
      <c r="CA199">
        <v>0</v>
      </c>
      <c r="CB199">
        <v>0</v>
      </c>
      <c r="CC199">
        <v>0</v>
      </c>
      <c r="CD199">
        <v>0</v>
      </c>
      <c r="CE199">
        <v>0</v>
      </c>
      <c r="CF199">
        <v>0</v>
      </c>
      <c r="CG199">
        <v>0</v>
      </c>
      <c r="CH199">
        <v>0</v>
      </c>
      <c r="CI199">
        <v>0</v>
      </c>
      <c r="CJ199">
        <v>0</v>
      </c>
      <c r="CK199">
        <v>0</v>
      </c>
      <c r="CL199">
        <v>0</v>
      </c>
      <c r="CM199">
        <v>0</v>
      </c>
      <c r="CN199">
        <v>0</v>
      </c>
      <c r="CO199">
        <v>0</v>
      </c>
      <c r="CP199">
        <v>0</v>
      </c>
      <c r="CQ199">
        <v>0</v>
      </c>
      <c r="CR199">
        <v>0</v>
      </c>
      <c r="CS199">
        <v>0</v>
      </c>
      <c r="CT199">
        <v>0</v>
      </c>
      <c r="CU199">
        <v>0</v>
      </c>
      <c r="CV199">
        <v>0</v>
      </c>
      <c r="CW199">
        <v>0</v>
      </c>
      <c r="CX199">
        <v>0</v>
      </c>
      <c r="CY199">
        <v>0</v>
      </c>
      <c r="CZ199">
        <v>0</v>
      </c>
      <c r="DA199">
        <v>0</v>
      </c>
      <c r="DB199">
        <v>0</v>
      </c>
      <c r="DC199">
        <v>0</v>
      </c>
      <c r="DD199">
        <v>0</v>
      </c>
      <c r="DE199">
        <v>0</v>
      </c>
      <c r="DF199">
        <v>0</v>
      </c>
      <c r="DG199">
        <v>0</v>
      </c>
      <c r="DH199">
        <v>0</v>
      </c>
      <c r="DI199">
        <v>0</v>
      </c>
      <c r="DJ199">
        <v>0</v>
      </c>
      <c r="DK199">
        <v>0</v>
      </c>
      <c r="DL199">
        <v>0</v>
      </c>
    </row>
    <row r="200" spans="1:116" x14ac:dyDescent="0.25">
      <c r="A200" t="s">
        <v>1291</v>
      </c>
      <c r="G200" s="67" t="s">
        <v>1243</v>
      </c>
      <c r="M200" s="67" t="s">
        <v>1243</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c r="BM200">
        <v>0</v>
      </c>
      <c r="BN200">
        <v>0</v>
      </c>
      <c r="BO200">
        <v>0</v>
      </c>
      <c r="BP200">
        <v>0</v>
      </c>
      <c r="BQ200">
        <v>0</v>
      </c>
      <c r="BR200">
        <v>0</v>
      </c>
      <c r="BS200">
        <v>0</v>
      </c>
      <c r="BT200">
        <v>0</v>
      </c>
      <c r="BU200">
        <v>0</v>
      </c>
      <c r="BV200">
        <v>0</v>
      </c>
      <c r="BW200">
        <v>0</v>
      </c>
      <c r="BX200">
        <v>0</v>
      </c>
      <c r="BY200">
        <v>0</v>
      </c>
      <c r="BZ200">
        <v>0</v>
      </c>
      <c r="CA200">
        <v>0</v>
      </c>
      <c r="CB200">
        <v>0</v>
      </c>
      <c r="CC200">
        <v>0</v>
      </c>
      <c r="CD200">
        <v>0</v>
      </c>
      <c r="CE200">
        <v>0</v>
      </c>
      <c r="CF200">
        <v>0</v>
      </c>
      <c r="CG200">
        <v>0</v>
      </c>
      <c r="CH200">
        <v>0</v>
      </c>
      <c r="CI200">
        <v>0</v>
      </c>
      <c r="CJ200">
        <v>0</v>
      </c>
      <c r="CK200">
        <v>0</v>
      </c>
      <c r="CL200">
        <v>0</v>
      </c>
      <c r="CM200">
        <v>0</v>
      </c>
      <c r="CN200">
        <v>0</v>
      </c>
      <c r="CO200">
        <v>0</v>
      </c>
      <c r="CP200">
        <v>0</v>
      </c>
      <c r="CQ200">
        <v>0</v>
      </c>
      <c r="CR200">
        <v>0</v>
      </c>
      <c r="CS200">
        <v>0</v>
      </c>
      <c r="CT200">
        <v>0</v>
      </c>
      <c r="CU200">
        <v>0</v>
      </c>
      <c r="CV200">
        <v>0</v>
      </c>
      <c r="CW200">
        <v>0</v>
      </c>
      <c r="CX200">
        <v>0</v>
      </c>
      <c r="CY200">
        <v>0</v>
      </c>
      <c r="CZ200">
        <v>0</v>
      </c>
      <c r="DA200">
        <v>0</v>
      </c>
      <c r="DB200">
        <v>0</v>
      </c>
      <c r="DC200">
        <v>0</v>
      </c>
      <c r="DD200">
        <v>0</v>
      </c>
      <c r="DE200">
        <v>0</v>
      </c>
      <c r="DF200">
        <v>0</v>
      </c>
      <c r="DG200">
        <v>0</v>
      </c>
      <c r="DH200">
        <v>0</v>
      </c>
      <c r="DI200">
        <v>0</v>
      </c>
      <c r="DJ200">
        <v>0</v>
      </c>
      <c r="DK200">
        <v>0</v>
      </c>
      <c r="DL200">
        <v>0</v>
      </c>
    </row>
    <row r="201" spans="1:116" x14ac:dyDescent="0.25">
      <c r="A201" t="s">
        <v>1291</v>
      </c>
      <c r="G201" s="67" t="s">
        <v>1243</v>
      </c>
      <c r="M201" s="67" t="s">
        <v>1243</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0</v>
      </c>
      <c r="BL201">
        <v>0</v>
      </c>
      <c r="BM201">
        <v>0</v>
      </c>
      <c r="BN201">
        <v>0</v>
      </c>
      <c r="BO201">
        <v>0</v>
      </c>
      <c r="BP201">
        <v>0</v>
      </c>
      <c r="BQ201">
        <v>0</v>
      </c>
      <c r="BR201">
        <v>0</v>
      </c>
      <c r="BS201">
        <v>0</v>
      </c>
      <c r="BT201">
        <v>0</v>
      </c>
      <c r="BU201">
        <v>0</v>
      </c>
      <c r="BV201">
        <v>0</v>
      </c>
      <c r="BW201">
        <v>0</v>
      </c>
      <c r="BX201">
        <v>0</v>
      </c>
      <c r="BY201">
        <v>0</v>
      </c>
      <c r="BZ201">
        <v>0</v>
      </c>
      <c r="CA201">
        <v>0</v>
      </c>
      <c r="CB201">
        <v>0</v>
      </c>
      <c r="CC201">
        <v>0</v>
      </c>
      <c r="CD201">
        <v>0</v>
      </c>
      <c r="CE201">
        <v>0</v>
      </c>
      <c r="CF201">
        <v>0</v>
      </c>
      <c r="CG201">
        <v>0</v>
      </c>
      <c r="CH201">
        <v>0</v>
      </c>
      <c r="CI201">
        <v>0</v>
      </c>
      <c r="CJ201">
        <v>0</v>
      </c>
      <c r="CK201">
        <v>0</v>
      </c>
      <c r="CL201">
        <v>0</v>
      </c>
      <c r="CM201">
        <v>0</v>
      </c>
      <c r="CN201">
        <v>0</v>
      </c>
      <c r="CO201">
        <v>0</v>
      </c>
      <c r="CP201">
        <v>0</v>
      </c>
      <c r="CQ201">
        <v>0</v>
      </c>
      <c r="CR201">
        <v>0</v>
      </c>
      <c r="CS201">
        <v>0</v>
      </c>
      <c r="CT201">
        <v>0</v>
      </c>
      <c r="CU201">
        <v>0</v>
      </c>
      <c r="CV201">
        <v>0</v>
      </c>
      <c r="CW201">
        <v>0</v>
      </c>
      <c r="CX201">
        <v>0</v>
      </c>
      <c r="CY201">
        <v>0</v>
      </c>
      <c r="CZ201">
        <v>0</v>
      </c>
      <c r="DA201">
        <v>0</v>
      </c>
      <c r="DB201">
        <v>0</v>
      </c>
      <c r="DC201">
        <v>0</v>
      </c>
      <c r="DD201">
        <v>0</v>
      </c>
      <c r="DE201">
        <v>0</v>
      </c>
      <c r="DF201">
        <v>0</v>
      </c>
      <c r="DG201">
        <v>0</v>
      </c>
      <c r="DH201">
        <v>0</v>
      </c>
      <c r="DI201">
        <v>0</v>
      </c>
      <c r="DJ201">
        <v>0</v>
      </c>
      <c r="DK201">
        <v>0</v>
      </c>
      <c r="DL201">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G16" sqref="G1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3"/>
  <sheetViews>
    <sheetView showGridLines="0" showRowColHeaders="0" topLeftCell="A4" zoomScale="102" zoomScaleNormal="100" workbookViewId="0">
      <selection activeCell="G22" sqref="G22"/>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38" t="s">
        <v>884</v>
      </c>
      <c r="C4" s="438"/>
      <c r="D4" s="438"/>
      <c r="E4" s="438"/>
    </row>
    <row r="6" spans="2:21" x14ac:dyDescent="0.25">
      <c r="B6" s="2" t="s">
        <v>304</v>
      </c>
    </row>
    <row r="7" spans="2:21" x14ac:dyDescent="0.25">
      <c r="B7" t="s">
        <v>489</v>
      </c>
      <c r="C7" s="153" t="s">
        <v>421</v>
      </c>
    </row>
    <row r="8" spans="2:21" x14ac:dyDescent="0.25">
      <c r="B8" t="s">
        <v>490</v>
      </c>
      <c r="C8" s="153" t="s">
        <v>19</v>
      </c>
    </row>
    <row r="12" spans="2:21" x14ac:dyDescent="0.25">
      <c r="B12" s="325" t="s">
        <v>426</v>
      </c>
      <c r="C12" s="67"/>
    </row>
    <row r="13" spans="2:21" x14ac:dyDescent="0.25">
      <c r="B13" s="457">
        <f>Capacity!C3</f>
        <v>43969</v>
      </c>
    </row>
    <row r="15" spans="2:21" s="67" customFormat="1" x14ac:dyDescent="0.25">
      <c r="B15" s="371" t="s">
        <v>1274</v>
      </c>
    </row>
    <row r="16" spans="2:21" s="67" customFormat="1" ht="42.45" customHeight="1" x14ac:dyDescent="0.25">
      <c r="B16" s="152">
        <v>1</v>
      </c>
    </row>
    <row r="17" spans="2:16" x14ac:dyDescent="0.25">
      <c r="B17" s="451" t="s">
        <v>1275</v>
      </c>
    </row>
    <row r="18" spans="2:16" ht="48" customHeight="1" x14ac:dyDescent="0.25">
      <c r="B18" s="452" t="s">
        <v>22</v>
      </c>
    </row>
    <row r="19" spans="2:16" s="82" customFormat="1" x14ac:dyDescent="0.25">
      <c r="B19" s="329" t="s">
        <v>945</v>
      </c>
    </row>
    <row r="20" spans="2:16" x14ac:dyDescent="0.25">
      <c r="B20" s="330" t="s">
        <v>22</v>
      </c>
    </row>
    <row r="25" spans="2:16" x14ac:dyDescent="0.25">
      <c r="B25" s="2" t="s">
        <v>493</v>
      </c>
    </row>
    <row r="26" spans="2:16" x14ac:dyDescent="0.25">
      <c r="B26" s="161" t="s">
        <v>20</v>
      </c>
      <c r="D26" s="445" t="str">
        <f ca="1">"On aggregate, 1 patient = "&amp;TEXT('Demand background (hide)'!$BN$16,"#.#")&amp;" "&amp;Setup!$I$17</f>
        <v>On aggregate, 1 patient = 37. Minutes</v>
      </c>
      <c r="E26" s="445"/>
      <c r="F26" s="445"/>
      <c r="G26" s="445"/>
      <c r="H26" s="445"/>
      <c r="I26" s="445"/>
      <c r="J26" s="445"/>
      <c r="K26" s="445"/>
      <c r="P26" s="170" t="s">
        <v>500</v>
      </c>
    </row>
    <row r="28" spans="2:16" s="67" customFormat="1" x14ac:dyDescent="0.25">
      <c r="B28" s="67" t="s">
        <v>1286</v>
      </c>
    </row>
    <row r="29" spans="2:16" s="67" customFormat="1" x14ac:dyDescent="0.25">
      <c r="B29" s="439" t="s">
        <v>1287</v>
      </c>
      <c r="C29" s="439"/>
      <c r="D29" s="280" t="s">
        <v>497</v>
      </c>
      <c r="E29" s="280" t="s">
        <v>128</v>
      </c>
    </row>
    <row r="30" spans="2:16" s="67" customFormat="1" x14ac:dyDescent="0.25">
      <c r="B30" s="464" t="s">
        <v>1234</v>
      </c>
      <c r="C30" s="464"/>
      <c r="D30" s="465">
        <f ca="1">IFERROR('Summary Calculations (hide)'!N70,"")</f>
        <v>13.684720740242048</v>
      </c>
      <c r="E30" s="466" t="s">
        <v>499</v>
      </c>
      <c r="G30" s="228" t="str">
        <f ca="1">IF(D30&lt;&gt;"",IF(SUM(D34:D35)&lt;D30,"You need an additional "&amp;CEILING((D30-SUM(D34:D35)),1)&amp;IF($C$8="Patients"," slots",IF($C$8="Minutes"," minutes"," points"))&amp;" to meet the 85th percentile of demand. It may be advisable to review your capacity if you have an urgent, or very variable service.",""),"")</f>
        <v/>
      </c>
    </row>
    <row r="31" spans="2:16" s="67" customFormat="1" x14ac:dyDescent="0.25">
      <c r="B31" s="440" t="s">
        <v>1235</v>
      </c>
      <c r="C31" s="440"/>
      <c r="D31" s="275">
        <f ca="1">IFERROR('Summary Calculations (hide)'!M70,"")</f>
        <v>12.983876697900113</v>
      </c>
      <c r="E31" s="276" t="s">
        <v>499</v>
      </c>
      <c r="G31" s="274" t="str">
        <f ca="1">IF(D31&lt;&gt;"",IF(SUM(D34:D35)&lt;D31,"You need an additional "&amp;CEILING((D31-SUM(D34:D35)),1)&amp;IF($C$8="Patients"," slots",IF($C$8="Minutes"," minutes"," points"))&amp;" to meet the "&amp;Setup!$I$19&amp;"th percentile of demand. Your waiting list size is likely to increase over time.",""),"")</f>
        <v/>
      </c>
    </row>
    <row r="32" spans="2:16" s="67" customFormat="1" x14ac:dyDescent="0.25">
      <c r="B32" s="441" t="s">
        <v>503</v>
      </c>
      <c r="C32" s="442"/>
      <c r="D32" s="349">
        <f ca="1">IFERROR('Summary Calculations (hide)'!X70,"")</f>
        <v>12.05286361903684</v>
      </c>
      <c r="E32" s="349">
        <f ca="1">IFERROR('Summary Calculations (hide)'!X71,"")</f>
        <v>638.80177180895248</v>
      </c>
    </row>
    <row r="33" spans="2:21" s="67" customFormat="1" x14ac:dyDescent="0.25">
      <c r="B33" s="144" t="s">
        <v>303</v>
      </c>
      <c r="C33" s="142"/>
    </row>
    <row r="34" spans="2:21" s="67" customFormat="1" x14ac:dyDescent="0.25">
      <c r="B34" s="443" t="s">
        <v>495</v>
      </c>
      <c r="C34" s="444"/>
      <c r="D34" s="275">
        <f ca="1">IFERROR('Summary Calculations (hide)'!R70,"")</f>
        <v>19.953168901183449</v>
      </c>
      <c r="E34" s="275">
        <f ca="1">IFERROR('Summary Calculations (hide)'!R71,"")</f>
        <v>1057.5179517627228</v>
      </c>
      <c r="H34" s="5"/>
    </row>
    <row r="35" spans="2:21" s="67" customFormat="1" x14ac:dyDescent="0.25">
      <c r="B35" s="443" t="s">
        <v>496</v>
      </c>
      <c r="C35" s="444"/>
      <c r="D35" s="275">
        <f ca="1">IFERROR('Summary Calculations (hide)'!S70,"")</f>
        <v>0</v>
      </c>
      <c r="E35" s="275">
        <f ca="1">IFERROR('Summary Calculations (hide)'!S71,"")</f>
        <v>0</v>
      </c>
    </row>
    <row r="36" spans="2:21" s="67" customFormat="1" x14ac:dyDescent="0.25">
      <c r="B36" s="144" t="s">
        <v>928</v>
      </c>
    </row>
    <row r="37" spans="2:21" s="67" customFormat="1" x14ac:dyDescent="0.25">
      <c r="B37" s="443" t="s">
        <v>927</v>
      </c>
      <c r="C37" s="444"/>
      <c r="D37" s="275">
        <f>IFERROR('Summary Calculations (hide)'!V70,"")</f>
        <v>0</v>
      </c>
      <c r="E37" s="275">
        <f>IFERROR('Summary Calculations (hide)'!V71,"")</f>
        <v>0</v>
      </c>
    </row>
    <row r="39" spans="2:21" x14ac:dyDescent="0.25">
      <c r="B39" s="31"/>
      <c r="C39" s="31"/>
      <c r="D39" s="31"/>
      <c r="E39" s="31"/>
      <c r="F39" s="31"/>
      <c r="G39" s="31"/>
      <c r="H39" s="31"/>
      <c r="I39" s="31"/>
      <c r="J39" s="31"/>
      <c r="K39" s="31"/>
      <c r="L39" s="31"/>
      <c r="M39" s="31"/>
      <c r="N39" s="31"/>
      <c r="O39" s="31"/>
      <c r="P39" s="31"/>
      <c r="Q39" s="31"/>
      <c r="R39" s="31"/>
      <c r="S39" s="31"/>
      <c r="T39" s="31"/>
      <c r="U39" s="31"/>
    </row>
    <row r="40" spans="2:21" x14ac:dyDescent="0.25">
      <c r="B40" s="438" t="str">
        <f>"Current waiting list vs Estimated sustainable waiting list ("&amp;C8&amp;")"</f>
        <v>Current waiting list vs Estimated sustainable waiting list (Patients)</v>
      </c>
      <c r="C40" s="438"/>
      <c r="D40" s="438"/>
      <c r="E40" s="438"/>
      <c r="F40" s="438"/>
      <c r="G40" s="438"/>
      <c r="H40" s="438"/>
    </row>
    <row r="42" spans="2:21" x14ac:dyDescent="0.25">
      <c r="B42" s="449" t="s">
        <v>489</v>
      </c>
      <c r="C42" s="449"/>
      <c r="D42" s="387" t="s">
        <v>249</v>
      </c>
      <c r="E42" s="388"/>
    </row>
    <row r="43" spans="2:21" x14ac:dyDescent="0.25">
      <c r="B43" s="346" t="str">
        <f>IF(AND(LEFT(Demand!C8,1)="H",'Demand adjustments for Covid'!F9="No"),"","WL predictions are disabled when forecast demand or Covid adjustments are enabled.")</f>
        <v>WL predictions are disabled when forecast demand or Covid adjustments are enabled.</v>
      </c>
    </row>
    <row r="44" spans="2:21" x14ac:dyDescent="0.25">
      <c r="B44" s="448" t="s">
        <v>1139</v>
      </c>
      <c r="C44" s="448"/>
      <c r="D44" s="331">
        <v>0</v>
      </c>
    </row>
    <row r="45" spans="2:21" x14ac:dyDescent="0.25">
      <c r="B45" s="448" t="s">
        <v>1140</v>
      </c>
      <c r="C45" s="448"/>
      <c r="D45" s="331">
        <v>0</v>
      </c>
    </row>
    <row r="51" spans="2:4" x14ac:dyDescent="0.25">
      <c r="B51" s="137" t="s">
        <v>305</v>
      </c>
      <c r="C51" s="446">
        <f ca="1">'Parameters calculator (hide)'!H67</f>
        <v>60</v>
      </c>
      <c r="D51" s="446"/>
    </row>
    <row r="52" spans="2:4" x14ac:dyDescent="0.25">
      <c r="B52" s="138" t="s">
        <v>306</v>
      </c>
      <c r="C52" s="447" t="str">
        <f ca="1">IFERROR(TEXT('Parameters calculator (hide)'!H66,"#,#")&amp;" - "&amp;TEXT('Parameters calculator (hide)'!I66,"#,#"),"")</f>
        <v>43 - 47</v>
      </c>
      <c r="D52" s="447"/>
    </row>
    <row r="55" spans="2:4" x14ac:dyDescent="0.25">
      <c r="B55" s="20" t="s">
        <v>307</v>
      </c>
      <c r="C55" s="447" t="str">
        <f ca="1">IFERROR('Parameters calculator (hide)'!H69,"")</f>
        <v>0 - 17</v>
      </c>
      <c r="D55" s="447"/>
    </row>
    <row r="57" spans="2:4" x14ac:dyDescent="0.25">
      <c r="B57" t="s">
        <v>929</v>
      </c>
    </row>
    <row r="59" spans="2:4" x14ac:dyDescent="0.25">
      <c r="B59" t="s">
        <v>930</v>
      </c>
    </row>
    <row r="60" spans="2:4" x14ac:dyDescent="0.25">
      <c r="B60" s="283"/>
      <c r="C60" t="s">
        <v>402</v>
      </c>
    </row>
    <row r="62" spans="2:4" x14ac:dyDescent="0.25">
      <c r="B62" t="s">
        <v>931</v>
      </c>
    </row>
    <row r="63" spans="2:4" x14ac:dyDescent="0.25">
      <c r="B63" s="281" t="str">
        <f ca="1">IF(OR(C55=0,B60=0,C55=""),"--",TEXT('Parameters calculator (hide)'!I71/B60,"#")&amp;" - "&amp;TEXT('Parameters calculator (hide)'!H71/B60,"#"))</f>
        <v>--</v>
      </c>
      <c r="C63" t="str">
        <f>LOWER(C8)&amp;" per week to clear in the time specified"</f>
        <v>patients per week to clear in the time specified</v>
      </c>
    </row>
  </sheetData>
  <mergeCells count="17">
    <mergeCell ref="D42:E42"/>
    <mergeCell ref="D26:K26"/>
    <mergeCell ref="C51:D51"/>
    <mergeCell ref="C52:D52"/>
    <mergeCell ref="C55:D55"/>
    <mergeCell ref="B44:C44"/>
    <mergeCell ref="B45:C45"/>
    <mergeCell ref="B42:C42"/>
    <mergeCell ref="B4:E4"/>
    <mergeCell ref="B40:H40"/>
    <mergeCell ref="B29:C29"/>
    <mergeCell ref="B30:C30"/>
    <mergeCell ref="B31:C31"/>
    <mergeCell ref="B32:C32"/>
    <mergeCell ref="B34:C34"/>
    <mergeCell ref="B35:C35"/>
    <mergeCell ref="B37:C37"/>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45</xdr:row>
                    <xdr:rowOff>144780</xdr:rowOff>
                  </from>
                  <to>
                    <xdr:col>4</xdr:col>
                    <xdr:colOff>274320</xdr:colOff>
                    <xdr:row>47</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22860</xdr:colOff>
                    <xdr:row>15</xdr:row>
                    <xdr:rowOff>7620</xdr:rowOff>
                  </from>
                  <to>
                    <xdr:col>1</xdr:col>
                    <xdr:colOff>937260</xdr:colOff>
                    <xdr:row>16</xdr:row>
                    <xdr:rowOff>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22860</xdr:colOff>
                    <xdr:row>15</xdr:row>
                    <xdr:rowOff>0</xdr:rowOff>
                  </from>
                  <to>
                    <xdr:col>2</xdr:col>
                    <xdr:colOff>937260</xdr:colOff>
                    <xdr:row>15</xdr:row>
                    <xdr:rowOff>533400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7620</xdr:colOff>
                    <xdr:row>17</xdr:row>
                    <xdr:rowOff>38100</xdr:rowOff>
                  </from>
                  <to>
                    <xdr:col>1</xdr:col>
                    <xdr:colOff>922020</xdr:colOff>
                    <xdr:row>17</xdr:row>
                    <xdr:rowOff>556260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D26</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B19:B20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D42</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B20</xm:sqref>
        </x14:dataValidation>
        <x14:dataValidation type="list" allowBlank="1" showInputMessage="1" showErrorMessage="1" xr:uid="{00000000-0002-0000-1600-000005000000}">
          <x14:formula1>
            <xm:f>'Control sheet (hide)'!$C$3:$C$4</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30" workbookViewId="0">
      <selection activeCell="A30" sqref="A30"/>
    </sheetView>
  </sheetViews>
  <sheetFormatPr defaultRowHeight="13.8" x14ac:dyDescent="0.25"/>
  <cols>
    <col min="1" max="1" width="32.89843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1239</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3" workbookViewId="0">
      <selection activeCell="D15" sqref="D15"/>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1.0999999999999999E-2</v>
      </c>
      <c r="J4">
        <f>IF(Planning!C15="",'Summary Calculations (hide)'!I4,Planning!C15)</f>
        <v>0.05</v>
      </c>
      <c r="L4" s="67">
        <f ca="1">(1-J4)*(1-J5+(J6*J7))</f>
        <v>0.93479999999999996</v>
      </c>
    </row>
    <row r="5" spans="1:24" x14ac:dyDescent="0.25">
      <c r="D5" t="s">
        <v>240</v>
      </c>
      <c r="E5" t="str">
        <f ca="1">IFERROR('SPC background (hide)'!D6,"")</f>
        <v/>
      </c>
      <c r="F5" t="e">
        <f ca="1">'SPC background (hide)'!H7+'Summary Calculations (hide)'!E5-1</f>
        <v>#VALUE!</v>
      </c>
      <c r="H5" t="s">
        <v>251</v>
      </c>
      <c r="I5" s="100">
        <f ca="1">'Parameters calculator (hide)'!B44</f>
        <v>0.1134830082198503</v>
      </c>
      <c r="J5" s="67">
        <f>IF(Planning!C16="",'Summary Calculations (hide)'!I5,Planning!C16)</f>
        <v>0.08</v>
      </c>
    </row>
    <row r="6" spans="1:24" x14ac:dyDescent="0.25">
      <c r="D6" t="s">
        <v>241</v>
      </c>
      <c r="E6" t="str">
        <f ca="1">IFERROR('SPC background (hide)'!D8,"")</f>
        <v/>
      </c>
      <c r="F6" t="str">
        <f ca="1">IFERROR('SPC background (hide)'!H9-'Summary Calculations (hide)'!E6-1,"")</f>
        <v/>
      </c>
      <c r="H6" t="s">
        <v>99</v>
      </c>
      <c r="I6" s="100">
        <f ca="1">'Parameters calculator (hide)'!B45</f>
        <v>2.9999999999999992E-2</v>
      </c>
      <c r="J6" s="67">
        <f>IF(Planning!C17="",'Summary Calculations (hide)'!I6,Planning!C17)</f>
        <v>0.08</v>
      </c>
    </row>
    <row r="7" spans="1:24" x14ac:dyDescent="0.25">
      <c r="D7" t="s">
        <v>242</v>
      </c>
      <c r="E7" t="str">
        <f ca="1">IFERROR('SPC background (hide)'!D10,"")</f>
        <v/>
      </c>
      <c r="F7" t="str">
        <f ca="1">IFERROR('SPC background (hide)'!H11-'Summary Calculations (hide)'!E7-1,"")</f>
        <v/>
      </c>
      <c r="H7" t="s">
        <v>418</v>
      </c>
      <c r="I7" s="100">
        <f ca="1">'Parameters calculator (hide)'!B47</f>
        <v>0.79999999999999993</v>
      </c>
      <c r="J7" s="67">
        <f ca="1">IF(Planning!C18="",'Summary Calculations (hide)'!I7,1-Planning!C18)</f>
        <v>0.79999999999999993</v>
      </c>
    </row>
    <row r="9" spans="1:24" x14ac:dyDescent="0.25">
      <c r="H9" t="s">
        <v>422</v>
      </c>
      <c r="I9" s="5">
        <f ca="1">'Demand background (hide)'!BN16</f>
        <v>36.982758620689658</v>
      </c>
    </row>
    <row r="11" spans="1:24" x14ac:dyDescent="0.25">
      <c r="D11" t="s">
        <v>243</v>
      </c>
      <c r="E11" s="87">
        <f>IF(Summary!$B$13="",'Critical resources (hide)'!B6,Summary!$B$13)</f>
        <v>43969</v>
      </c>
    </row>
    <row r="12" spans="1:24" x14ac:dyDescent="0.25">
      <c r="E12" s="318"/>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4.3679397525551371</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4.3679397525551371</v>
      </c>
      <c r="L15" s="5">
        <f ca="1">J15</f>
        <v>0</v>
      </c>
      <c r="M15" s="5">
        <f ca="1">(IF('Demand adjustments for Covid'!$F$9="No",E15,SUM('Demand background (hide)'!DS4,'Demand background (hide)'!DV4:DW4))*(1-'Parameters calculator (hide)'!$B$43))*(1-'Parameters calculator (hide)'!$B$44+('Parameters calculator (hide)'!$B$45*'Parameters calculator (hide)'!$B$47))</f>
        <v>180.10026097411361</v>
      </c>
      <c r="N15" s="5">
        <f ca="1">(IF('Demand adjustments for Covid'!$F$9="No",F15,SUM('Demand background (hide)'!DT4,'Demand background (hide)'!DV4:DW4))*(1-'Parameters calculator (hide)'!$B$43))*(1-'Parameters calculator (hide)'!$B$44+('Parameters calculator (hide)'!$B$45*'Parameters calculator (hide)'!$B$47))</f>
        <v>182.8017648887253</v>
      </c>
      <c r="P15" s="5">
        <f ca="1">I15</f>
        <v>4.3679397525551371</v>
      </c>
      <c r="Q15" s="5">
        <f ca="1">J15</f>
        <v>0</v>
      </c>
      <c r="R15" s="5">
        <f ca="1">IF(P15-V15&lt;0,0,P15-V15)</f>
        <v>4.3679397525551371</v>
      </c>
      <c r="S15" s="5">
        <f ca="1">IF(R15=0,IF(P15+Q15-V15&lt;0,0,P15+Q15-V15),Q15)</f>
        <v>0</v>
      </c>
      <c r="T15" s="5">
        <f ca="1">M15/IF(Summary!$C$8&lt;&gt;"Patients",1,$I$9)</f>
        <v>4.8698438864795284</v>
      </c>
      <c r="U15" s="5">
        <f ca="1">((N15-M15)/IF(Summary!$C$8&lt;&gt;"Patients",1,$I$9))</f>
        <v>7.3047658297192591E-2</v>
      </c>
      <c r="V15" s="5">
        <f>SUM(G15:H15)</f>
        <v>0</v>
      </c>
      <c r="X15" s="5">
        <f ca="1">(VLOOKUP(D15,'SPC background (hide)'!$AG$2:$AN$54,8,0)/IF(Summary!$C$8&lt;&gt;"Patients",1,$I$9))*(1-$I$4)*(1-$I$5+($I$6*$I$7))</f>
        <v>12.052863619036831</v>
      </c>
    </row>
    <row r="16" spans="1:24" x14ac:dyDescent="0.25">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4.3679397525551371</v>
      </c>
      <c r="J16" s="5">
        <f ca="1">HLOOKUP(D16,'Capacity calculation (hide)'!$BK$110:$DJ$111,2,0)</f>
        <v>0</v>
      </c>
      <c r="K16" s="5">
        <f ca="1">IF(I16-IF(Setup!$I$15="Yes",$G16,0)-IF(Setup!$I$13="Yes",$H16,0)&lt;0,0,I16-IF(Setup!$I$15="Yes",$G16,0)-IF(Setup!$I$13="Yes",$H16,0))</f>
        <v>4.3679397525551371</v>
      </c>
      <c r="L16" s="5">
        <f t="shared" ref="L16:L66" ca="1" si="2">J16</f>
        <v>0</v>
      </c>
      <c r="M16" s="5">
        <f ca="1">(IF('Demand adjustments for Covid'!$F$9="No",E16,SUM('Demand background (hide)'!DS5,'Demand background (hide)'!DV5:DW5))*(1-'Parameters calculator (hide)'!$B$43))*(1-'Parameters calculator (hide)'!$B$44+('Parameters calculator (hide)'!$B$45*'Parameters calculator (hide)'!$B$47))</f>
        <v>180.10026097411361</v>
      </c>
      <c r="N16" s="5">
        <f ca="1">(IF('Demand adjustments for Covid'!$F$9="No",F16,SUM('Demand background (hide)'!DT5,'Demand background (hide)'!DV5:DW5))*(1-'Parameters calculator (hide)'!$B$43))*(1-'Parameters calculator (hide)'!$B$44+('Parameters calculator (hide)'!$B$45*'Parameters calculator (hide)'!$B$47))</f>
        <v>182.8017648887253</v>
      </c>
      <c r="P16" s="5">
        <f t="shared" ref="P16:P66" ca="1" si="3">I16</f>
        <v>4.3679397525551371</v>
      </c>
      <c r="Q16" s="5">
        <f t="shared" ref="Q16:Q66" ca="1" si="4">J16</f>
        <v>0</v>
      </c>
      <c r="R16" s="5">
        <f t="shared" ref="R16:R66" ca="1" si="5">IF(P16-V16&lt;0,0,P16-V16)</f>
        <v>4.3679397525551371</v>
      </c>
      <c r="S16" s="5">
        <f t="shared" ref="S16:S66" ca="1" si="6">IF(R16=0,IF(P16+Q16-V16&lt;0,0,P16+Q16-V16),Q16)</f>
        <v>0</v>
      </c>
      <c r="T16" s="5">
        <f ca="1">M16/IF(Summary!$C$8&lt;&gt;"Patients",1,$I$9)</f>
        <v>4.8698438864795284</v>
      </c>
      <c r="U16" s="5">
        <f ca="1">((N16-M16)/IF(Summary!$C$8&lt;&gt;"Patients",1,$I$9))</f>
        <v>7.3047658297192591E-2</v>
      </c>
      <c r="V16" s="5">
        <f t="shared" ref="V16:V66" si="7">SUM(G16:H16)</f>
        <v>0</v>
      </c>
      <c r="X16" s="5">
        <f ca="1">(VLOOKUP(D16,'SPC background (hide)'!$AG$2:$AN$54,8,0)/IF(Summary!$C$8&lt;&gt;"Patients",1,$I$9))*(1-$I$4)*(1-$I$5+($I$6*$I$7))</f>
        <v>12.052863619036831</v>
      </c>
    </row>
    <row r="17" spans="1:24" x14ac:dyDescent="0.25">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4.3679397525551371</v>
      </c>
      <c r="J17" s="5">
        <f ca="1">HLOOKUP(D17,'Capacity calculation (hide)'!$BK$110:$DJ$111,2,0)</f>
        <v>0</v>
      </c>
      <c r="K17" s="5">
        <f ca="1">IF(I17-IF(Setup!$I$15="Yes",$G17,0)-IF(Setup!$I$13="Yes",$H17,0)&lt;0,0,I17-IF(Setup!$I$15="Yes",$G17,0)-IF(Setup!$I$13="Yes",$H17,0))</f>
        <v>4.3679397525551371</v>
      </c>
      <c r="L17" s="5">
        <f t="shared" ca="1" si="2"/>
        <v>0</v>
      </c>
      <c r="M17" s="5">
        <f ca="1">(IF('Demand adjustments for Covid'!$F$9="No",E17,SUM('Demand background (hide)'!DS6,'Demand background (hide)'!DV6:DW6))*(1-'Parameters calculator (hide)'!$B$43))*(1-'Parameters calculator (hide)'!$B$44+('Parameters calculator (hide)'!$B$45*'Parameters calculator (hide)'!$B$47))</f>
        <v>180.10026097411361</v>
      </c>
      <c r="N17" s="5">
        <f ca="1">(IF('Demand adjustments for Covid'!$F$9="No",F17,SUM('Demand background (hide)'!DT6,'Demand background (hide)'!DV6:DW6))*(1-'Parameters calculator (hide)'!$B$43))*(1-'Parameters calculator (hide)'!$B$44+('Parameters calculator (hide)'!$B$45*'Parameters calculator (hide)'!$B$47))</f>
        <v>182.8017648887253</v>
      </c>
      <c r="P17" s="5">
        <f t="shared" ca="1" si="3"/>
        <v>4.3679397525551371</v>
      </c>
      <c r="Q17" s="5">
        <f t="shared" ca="1" si="4"/>
        <v>0</v>
      </c>
      <c r="R17" s="5">
        <f t="shared" ca="1" si="5"/>
        <v>4.3679397525551371</v>
      </c>
      <c r="S17" s="5">
        <f t="shared" ca="1" si="6"/>
        <v>0</v>
      </c>
      <c r="T17" s="5">
        <f ca="1">M17/IF(Summary!$C$8&lt;&gt;"Patients",1,$I$9)</f>
        <v>4.8698438864795284</v>
      </c>
      <c r="U17" s="5">
        <f ca="1">((N17-M17)/IF(Summary!$C$8&lt;&gt;"Patients",1,$I$9))</f>
        <v>7.3047658297192591E-2</v>
      </c>
      <c r="V17" s="5">
        <f t="shared" si="7"/>
        <v>0</v>
      </c>
      <c r="X17" s="5">
        <f ca="1">(VLOOKUP(D17,'SPC background (hide)'!$AG$2:$AN$54,8,0)/IF(Summary!$C$8&lt;&gt;"Patients",1,$I$9))*(1-$I$4)*(1-$I$5+($I$6*$I$7))</f>
        <v>12.052863619036831</v>
      </c>
    </row>
    <row r="18" spans="1:24" x14ac:dyDescent="0.25">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4.3679397525551371</v>
      </c>
      <c r="J18" s="5">
        <f ca="1">HLOOKUP(D18,'Capacity calculation (hide)'!$BK$110:$DJ$111,2,0)</f>
        <v>0</v>
      </c>
      <c r="K18" s="5">
        <f ca="1">IF(I18-IF(Setup!$I$15="Yes",$G18,0)-IF(Setup!$I$13="Yes",$H18,0)&lt;0,0,I18-IF(Setup!$I$15="Yes",$G18,0)-IF(Setup!$I$13="Yes",$H18,0))</f>
        <v>4.3679397525551371</v>
      </c>
      <c r="L18" s="5">
        <f t="shared" ca="1" si="2"/>
        <v>0</v>
      </c>
      <c r="M18" s="5">
        <f ca="1">(IF('Demand adjustments for Covid'!$F$9="No",E18,SUM('Demand background (hide)'!DS7,'Demand background (hide)'!DV7:DW7))*(1-'Parameters calculator (hide)'!$B$43))*(1-'Parameters calculator (hide)'!$B$44+('Parameters calculator (hide)'!$B$45*'Parameters calculator (hide)'!$B$47))</f>
        <v>180.10026097411361</v>
      </c>
      <c r="N18" s="5">
        <f ca="1">(IF('Demand adjustments for Covid'!$F$9="No",F18,SUM('Demand background (hide)'!DT7,'Demand background (hide)'!DV7:DW7))*(1-'Parameters calculator (hide)'!$B$43))*(1-'Parameters calculator (hide)'!$B$44+('Parameters calculator (hide)'!$B$45*'Parameters calculator (hide)'!$B$47))</f>
        <v>182.8017648887253</v>
      </c>
      <c r="P18" s="5">
        <f t="shared" ca="1" si="3"/>
        <v>4.3679397525551371</v>
      </c>
      <c r="Q18" s="5">
        <f t="shared" ca="1" si="4"/>
        <v>0</v>
      </c>
      <c r="R18" s="5">
        <f t="shared" ca="1" si="5"/>
        <v>4.3679397525551371</v>
      </c>
      <c r="S18" s="5">
        <f t="shared" ca="1" si="6"/>
        <v>0</v>
      </c>
      <c r="T18" s="5">
        <f ca="1">M18/IF(Summary!$C$8&lt;&gt;"Patients",1,$I$9)</f>
        <v>4.8698438864795284</v>
      </c>
      <c r="U18" s="5">
        <f ca="1">((N18-M18)/IF(Summary!$C$8&lt;&gt;"Patients",1,$I$9))</f>
        <v>7.3047658297192591E-2</v>
      </c>
      <c r="V18" s="5">
        <f t="shared" si="7"/>
        <v>0</v>
      </c>
      <c r="X18" s="5">
        <f ca="1">(VLOOKUP(D18,'SPC background (hide)'!$AG$2:$AN$54,8,0)/IF(Summary!$C$8&lt;&gt;"Patients",1,$I$9))*(1-$I$4)*(1-$I$5+($I$6*$I$7))</f>
        <v>12.052863619036831</v>
      </c>
    </row>
    <row r="19" spans="1:24" x14ac:dyDescent="0.25">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4.3679397525551371</v>
      </c>
      <c r="J19" s="5">
        <f ca="1">HLOOKUP(D19,'Capacity calculation (hide)'!$BK$110:$DJ$111,2,0)</f>
        <v>0</v>
      </c>
      <c r="K19" s="5">
        <f ca="1">IF(I19-IF(Setup!$I$15="Yes",$G19,0)-IF(Setup!$I$13="Yes",$H19,0)&lt;0,0,I19-IF(Setup!$I$15="Yes",$G19,0)-IF(Setup!$I$13="Yes",$H19,0))</f>
        <v>4.3679397525551371</v>
      </c>
      <c r="L19" s="5">
        <f t="shared" ca="1" si="2"/>
        <v>0</v>
      </c>
      <c r="M19" s="5">
        <f ca="1">(IF('Demand adjustments for Covid'!$F$9="No",E19,SUM('Demand background (hide)'!DS8,'Demand background (hide)'!DV8:DW8))*(1-'Parameters calculator (hide)'!$B$43))*(1-'Parameters calculator (hide)'!$B$44+('Parameters calculator (hide)'!$B$45*'Parameters calculator (hide)'!$B$47))</f>
        <v>180.10026097411361</v>
      </c>
      <c r="N19" s="5">
        <f ca="1">(IF('Demand adjustments for Covid'!$F$9="No",F19,SUM('Demand background (hide)'!DT8,'Demand background (hide)'!DV8:DW8))*(1-'Parameters calculator (hide)'!$B$43))*(1-'Parameters calculator (hide)'!$B$44+('Parameters calculator (hide)'!$B$45*'Parameters calculator (hide)'!$B$47))</f>
        <v>182.8017648887253</v>
      </c>
      <c r="P19" s="5">
        <f t="shared" ca="1" si="3"/>
        <v>4.3679397525551371</v>
      </c>
      <c r="Q19" s="5">
        <f t="shared" ca="1" si="4"/>
        <v>0</v>
      </c>
      <c r="R19" s="5">
        <f t="shared" ca="1" si="5"/>
        <v>4.3679397525551371</v>
      </c>
      <c r="S19" s="5">
        <f t="shared" ca="1" si="6"/>
        <v>0</v>
      </c>
      <c r="T19" s="5">
        <f ca="1">M19/IF(Summary!$C$8&lt;&gt;"Patients",1,$I$9)</f>
        <v>4.8698438864795284</v>
      </c>
      <c r="U19" s="5">
        <f ca="1">((N19-M19)/IF(Summary!$C$8&lt;&gt;"Patients",1,$I$9))</f>
        <v>7.3047658297192591E-2</v>
      </c>
      <c r="V19" s="5">
        <f t="shared" si="7"/>
        <v>0</v>
      </c>
      <c r="X19" s="5">
        <f ca="1">(VLOOKUP(D19,'SPC background (hide)'!$AG$2:$AN$54,8,0)/IF(Summary!$C$8&lt;&gt;"Patients",1,$I$9))*(1-$I$4)*(1-$I$5+($I$6*$I$7))</f>
        <v>12.052863619036831</v>
      </c>
    </row>
    <row r="20" spans="1:24" x14ac:dyDescent="0.25">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4.3679397525551371</v>
      </c>
      <c r="J20" s="5">
        <f ca="1">HLOOKUP(D20,'Capacity calculation (hide)'!$BK$110:$DJ$111,2,0)</f>
        <v>0</v>
      </c>
      <c r="K20" s="5">
        <f ca="1">IF(I20-IF(Setup!$I$15="Yes",$G20,0)-IF(Setup!$I$13="Yes",$H20,0)&lt;0,0,I20-IF(Setup!$I$15="Yes",$G20,0)-IF(Setup!$I$13="Yes",$H20,0))</f>
        <v>4.3679397525551371</v>
      </c>
      <c r="L20" s="5">
        <f t="shared" ca="1" si="2"/>
        <v>0</v>
      </c>
      <c r="M20" s="5">
        <f ca="1">(IF('Demand adjustments for Covid'!$F$9="No",E20,SUM('Demand background (hide)'!DS9,'Demand background (hide)'!DV9:DW9))*(1-'Parameters calculator (hide)'!$B$43))*(1-'Parameters calculator (hide)'!$B$44+('Parameters calculator (hide)'!$B$45*'Parameters calculator (hide)'!$B$47))</f>
        <v>180.10026097411361</v>
      </c>
      <c r="N20" s="5">
        <f ca="1">(IF('Demand adjustments for Covid'!$F$9="No",F20,SUM('Demand background (hide)'!DT9,'Demand background (hide)'!DV9:DW9))*(1-'Parameters calculator (hide)'!$B$43))*(1-'Parameters calculator (hide)'!$B$44+('Parameters calculator (hide)'!$B$45*'Parameters calculator (hide)'!$B$47))</f>
        <v>182.8017648887253</v>
      </c>
      <c r="P20" s="5">
        <f t="shared" ca="1" si="3"/>
        <v>4.3679397525551371</v>
      </c>
      <c r="Q20" s="5">
        <f t="shared" ca="1" si="4"/>
        <v>0</v>
      </c>
      <c r="R20" s="5">
        <f t="shared" ca="1" si="5"/>
        <v>4.3679397525551371</v>
      </c>
      <c r="S20" s="5">
        <f t="shared" ca="1" si="6"/>
        <v>0</v>
      </c>
      <c r="T20" s="5">
        <f ca="1">M20/IF(Summary!$C$8&lt;&gt;"Patients",1,$I$9)</f>
        <v>4.8698438864795284</v>
      </c>
      <c r="U20" s="5">
        <f ca="1">((N20-M20)/IF(Summary!$C$8&lt;&gt;"Patients",1,$I$9))</f>
        <v>7.3047658297192591E-2</v>
      </c>
      <c r="V20" s="5">
        <f t="shared" si="7"/>
        <v>0</v>
      </c>
      <c r="X20" s="5">
        <f ca="1">(VLOOKUP(D20,'SPC background (hide)'!$AG$2:$AN$54,8,0)/IF(Summary!$C$8&lt;&gt;"Patients",1,$I$9))*(1-$I$4)*(1-$I$5+($I$6*$I$7))</f>
        <v>12.052863619036831</v>
      </c>
    </row>
    <row r="21" spans="1:24" x14ac:dyDescent="0.25">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5.9884249201052793</v>
      </c>
      <c r="J21" s="5">
        <f ca="1">HLOOKUP(D21,'Capacity calculation (hide)'!$BK$110:$DJ$111,2,0)</f>
        <v>0</v>
      </c>
      <c r="K21" s="5">
        <f ca="1">IF(I21-IF(Setup!$I$15="Yes",$G21,0)-IF(Setup!$I$13="Yes",$H21,0)&lt;0,0,I21-IF(Setup!$I$15="Yes",$G21,0)-IF(Setup!$I$13="Yes",$H21,0))</f>
        <v>5.9884249201052793</v>
      </c>
      <c r="L21" s="5">
        <f t="shared" ca="1" si="2"/>
        <v>0</v>
      </c>
      <c r="M21" s="5">
        <f ca="1">(IF('Demand adjustments for Covid'!$F$9="No",E21,SUM('Demand background (hide)'!DS10,'Demand background (hide)'!DV10:DW10))*(1-'Parameters calculator (hide)'!$B$43))*(1-'Parameters calculator (hide)'!$B$44+('Parameters calculator (hide)'!$B$45*'Parameters calculator (hide)'!$B$47))</f>
        <v>180.10026097411361</v>
      </c>
      <c r="N21" s="5">
        <f ca="1">(IF('Demand adjustments for Covid'!$F$9="No",F21,SUM('Demand background (hide)'!DT10,'Demand background (hide)'!DV10:DW10))*(1-'Parameters calculator (hide)'!$B$43))*(1-'Parameters calculator (hide)'!$B$44+('Parameters calculator (hide)'!$B$45*'Parameters calculator (hide)'!$B$47))</f>
        <v>182.8017648887253</v>
      </c>
      <c r="P21" s="5">
        <f t="shared" ca="1" si="3"/>
        <v>5.9884249201052793</v>
      </c>
      <c r="Q21" s="5">
        <f t="shared" ca="1" si="4"/>
        <v>0</v>
      </c>
      <c r="R21" s="5">
        <f t="shared" ca="1" si="5"/>
        <v>5.9884249201052793</v>
      </c>
      <c r="S21" s="5">
        <f t="shared" ca="1" si="6"/>
        <v>0</v>
      </c>
      <c r="T21" s="5">
        <f ca="1">M21/IF(Summary!$C$8&lt;&gt;"Patients",1,$I$9)</f>
        <v>4.8698438864795284</v>
      </c>
      <c r="U21" s="5">
        <f ca="1">((N21-M21)/IF(Summary!$C$8&lt;&gt;"Patients",1,$I$9))</f>
        <v>7.3047658297192591E-2</v>
      </c>
      <c r="V21" s="5">
        <f t="shared" si="7"/>
        <v>0</v>
      </c>
      <c r="X21" s="5">
        <f ca="1">(VLOOKUP(D21,'SPC background (hide)'!$AG$2:$AN$54,8,0)/IF(Summary!$C$8&lt;&gt;"Patients",1,$I$9))*(1-$I$4)*(1-$I$5+($I$6*$I$7))</f>
        <v>12.052863619036831</v>
      </c>
    </row>
    <row r="22" spans="1:24" x14ac:dyDescent="0.25">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5.9884249201052793</v>
      </c>
      <c r="J22" s="5">
        <f ca="1">HLOOKUP(D22,'Capacity calculation (hide)'!$BK$110:$DJ$111,2,0)</f>
        <v>0</v>
      </c>
      <c r="K22" s="5">
        <f ca="1">IF(I22-IF(Setup!$I$15="Yes",$G22,0)-IF(Setup!$I$13="Yes",$H22,0)&lt;0,0,I22-IF(Setup!$I$15="Yes",$G22,0)-IF(Setup!$I$13="Yes",$H22,0))</f>
        <v>5.9884249201052793</v>
      </c>
      <c r="L22" s="5">
        <f t="shared" ca="1" si="2"/>
        <v>0</v>
      </c>
      <c r="M22" s="5">
        <f ca="1">(IF('Demand adjustments for Covid'!$F$9="No",E22,SUM('Demand background (hide)'!DS11,'Demand background (hide)'!DV11:DW11))*(1-'Parameters calculator (hide)'!$B$43))*(1-'Parameters calculator (hide)'!$B$44+('Parameters calculator (hide)'!$B$45*'Parameters calculator (hide)'!$B$47))</f>
        <v>197.20978576665439</v>
      </c>
      <c r="N22" s="5">
        <f ca="1">(IF('Demand adjustments for Covid'!$F$9="No",F22,SUM('Demand background (hide)'!DT11,'Demand background (hide)'!DV11:DW11))*(1-'Parameters calculator (hide)'!$B$43))*(1-'Parameters calculator (hide)'!$B$44+('Parameters calculator (hide)'!$B$45*'Parameters calculator (hide)'!$B$47))</f>
        <v>199.91128968126608</v>
      </c>
      <c r="P22" s="5">
        <f t="shared" ca="1" si="3"/>
        <v>5.9884249201052793</v>
      </c>
      <c r="Q22" s="5">
        <f t="shared" ca="1" si="4"/>
        <v>0</v>
      </c>
      <c r="R22" s="5">
        <f t="shared" ca="1" si="5"/>
        <v>5.9884249201052793</v>
      </c>
      <c r="S22" s="5">
        <f t="shared" ca="1" si="6"/>
        <v>0</v>
      </c>
      <c r="T22" s="5">
        <f ca="1">M22/IF(Summary!$C$8&lt;&gt;"Patients",1,$I$9)</f>
        <v>5.3324790556950834</v>
      </c>
      <c r="U22" s="5">
        <f ca="1">((N22-M22)/IF(Summary!$C$8&lt;&gt;"Patients",1,$I$9))</f>
        <v>7.3047658297192591E-2</v>
      </c>
      <c r="V22" s="5">
        <f t="shared" si="7"/>
        <v>0</v>
      </c>
      <c r="X22" s="5">
        <f ca="1">(VLOOKUP(D22,'SPC background (hide)'!$AG$2:$AN$54,8,0)/IF(Summary!$C$8&lt;&gt;"Patients",1,$I$9))*(1-$I$4)*(1-$I$5+($I$6*$I$7))</f>
        <v>12.052863619036831</v>
      </c>
    </row>
    <row r="23" spans="1:24" x14ac:dyDescent="0.25">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5.9884249201052793</v>
      </c>
      <c r="J23" s="5">
        <f ca="1">HLOOKUP(D23,'Capacity calculation (hide)'!$BK$110:$DJ$111,2,0)</f>
        <v>0</v>
      </c>
      <c r="K23" s="5">
        <f ca="1">IF(I23-IF(Setup!$I$15="Yes",$G23,0)-IF(Setup!$I$13="Yes",$H23,0)&lt;0,0,I23-IF(Setup!$I$15="Yes",$G23,0)-IF(Setup!$I$13="Yes",$H23,0))</f>
        <v>5.9884249201052793</v>
      </c>
      <c r="L23" s="5">
        <f t="shared" ca="1" si="2"/>
        <v>0</v>
      </c>
      <c r="M23" s="5">
        <f ca="1">(IF('Demand adjustments for Covid'!$F$9="No",E23,SUM('Demand background (hide)'!DS12,'Demand background (hide)'!DV12:DW12))*(1-'Parameters calculator (hide)'!$B$43))*(1-'Parameters calculator (hide)'!$B$44+('Parameters calculator (hide)'!$B$45*'Parameters calculator (hide)'!$B$47))</f>
        <v>214.3193105591952</v>
      </c>
      <c r="N23" s="5">
        <f ca="1">(IF('Demand adjustments for Covid'!$F$9="No",F23,SUM('Demand background (hide)'!DT12,'Demand background (hide)'!DV12:DW12))*(1-'Parameters calculator (hide)'!$B$43))*(1-'Parameters calculator (hide)'!$B$44+('Parameters calculator (hide)'!$B$45*'Parameters calculator (hide)'!$B$47))</f>
        <v>217.02081447380689</v>
      </c>
      <c r="P23" s="5">
        <f t="shared" ca="1" si="3"/>
        <v>5.9884249201052793</v>
      </c>
      <c r="Q23" s="5">
        <f t="shared" ca="1" si="4"/>
        <v>0</v>
      </c>
      <c r="R23" s="5">
        <f t="shared" ca="1" si="5"/>
        <v>5.9884249201052793</v>
      </c>
      <c r="S23" s="5">
        <f t="shared" ca="1" si="6"/>
        <v>0</v>
      </c>
      <c r="T23" s="5">
        <f ca="1">M23/IF(Summary!$C$8&lt;&gt;"Patients",1,$I$9)</f>
        <v>5.7951142249106393</v>
      </c>
      <c r="U23" s="5">
        <f ca="1">((N23-M23)/IF(Summary!$C$8&lt;&gt;"Patients",1,$I$9))</f>
        <v>7.3047658297192591E-2</v>
      </c>
      <c r="V23" s="5">
        <f t="shared" si="7"/>
        <v>0</v>
      </c>
      <c r="X23" s="5">
        <f ca="1">(VLOOKUP(D23,'SPC background (hide)'!$AG$2:$AN$54,8,0)/IF(Summary!$C$8&lt;&gt;"Patients",1,$I$9))*(1-$I$4)*(1-$I$5+($I$6*$I$7))</f>
        <v>12.052863619036831</v>
      </c>
    </row>
    <row r="24" spans="1:24" x14ac:dyDescent="0.25">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5.9884249201052793</v>
      </c>
      <c r="J24" s="5">
        <f ca="1">HLOOKUP(D24,'Capacity calculation (hide)'!$BK$110:$DJ$111,2,0)</f>
        <v>0</v>
      </c>
      <c r="K24" s="5">
        <f ca="1">IF(I24-IF(Setup!$I$15="Yes",$G24,0)-IF(Setup!$I$13="Yes",$H24,0)&lt;0,0,I24-IF(Setup!$I$15="Yes",$G24,0)-IF(Setup!$I$13="Yes",$H24,0))</f>
        <v>5.9884249201052793</v>
      </c>
      <c r="L24" s="5">
        <f t="shared" ca="1" si="2"/>
        <v>0</v>
      </c>
      <c r="M24" s="5">
        <f ca="1">(IF('Demand adjustments for Covid'!$F$9="No",E24,SUM('Demand background (hide)'!DS13,'Demand background (hide)'!DV13:DW13))*(1-'Parameters calculator (hide)'!$B$43))*(1-'Parameters calculator (hide)'!$B$44+('Parameters calculator (hide)'!$B$45*'Parameters calculator (hide)'!$B$47))</f>
        <v>231.42883535173598</v>
      </c>
      <c r="N24" s="5">
        <f ca="1">(IF('Demand adjustments for Covid'!$F$9="No",F24,SUM('Demand background (hide)'!DT13,'Demand background (hide)'!DV13:DW13))*(1-'Parameters calculator (hide)'!$B$43))*(1-'Parameters calculator (hide)'!$B$44+('Parameters calculator (hide)'!$B$45*'Parameters calculator (hide)'!$B$47))</f>
        <v>234.13033926634768</v>
      </c>
      <c r="P24" s="5">
        <f t="shared" ca="1" si="3"/>
        <v>5.9884249201052793</v>
      </c>
      <c r="Q24" s="5">
        <f t="shared" ca="1" si="4"/>
        <v>0</v>
      </c>
      <c r="R24" s="5">
        <f t="shared" ca="1" si="5"/>
        <v>5.9884249201052793</v>
      </c>
      <c r="S24" s="5">
        <f t="shared" ca="1" si="6"/>
        <v>0</v>
      </c>
      <c r="T24" s="5">
        <f ca="1">M24/IF(Summary!$C$8&lt;&gt;"Patients",1,$I$9)</f>
        <v>6.2577493941261935</v>
      </c>
      <c r="U24" s="5">
        <f ca="1">((N24-M24)/IF(Summary!$C$8&lt;&gt;"Patients",1,$I$9))</f>
        <v>7.3047658297192591E-2</v>
      </c>
      <c r="V24" s="5">
        <f t="shared" si="7"/>
        <v>0</v>
      </c>
      <c r="X24" s="5">
        <f ca="1">(VLOOKUP(D24,'SPC background (hide)'!$AG$2:$AN$54,8,0)/IF(Summary!$C$8&lt;&gt;"Patients",1,$I$9))*(1-$I$4)*(1-$I$5+($I$6*$I$7))</f>
        <v>12.052863619036831</v>
      </c>
    </row>
    <row r="25" spans="1:24" x14ac:dyDescent="0.25">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7.8404079687340129</v>
      </c>
      <c r="J25" s="5">
        <f ca="1">HLOOKUP(D25,'Capacity calculation (hide)'!$BK$110:$DJ$111,2,0)</f>
        <v>0</v>
      </c>
      <c r="K25" s="5">
        <f ca="1">IF(I25-IF(Setup!$I$15="Yes",$G25,0)-IF(Setup!$I$13="Yes",$H25,0)&lt;0,0,I25-IF(Setup!$I$15="Yes",$G25,0)-IF(Setup!$I$13="Yes",$H25,0))</f>
        <v>7.8404079687340129</v>
      </c>
      <c r="L25" s="5">
        <f t="shared" ca="1" si="2"/>
        <v>0</v>
      </c>
      <c r="M25" s="5">
        <f ca="1">(IF('Demand adjustments for Covid'!$F$9="No",E25,SUM('Demand background (hide)'!DS14,'Demand background (hide)'!DV14:DW14))*(1-'Parameters calculator (hide)'!$B$43))*(1-'Parameters calculator (hide)'!$B$44+('Parameters calculator (hide)'!$B$45*'Parameters calculator (hide)'!$B$47))</f>
        <v>248.53836014427677</v>
      </c>
      <c r="N25" s="5">
        <f ca="1">(IF('Demand adjustments for Covid'!$F$9="No",F25,SUM('Demand background (hide)'!DT14,'Demand background (hide)'!DV14:DW14))*(1-'Parameters calculator (hide)'!$B$43))*(1-'Parameters calculator (hide)'!$B$44+('Parameters calculator (hide)'!$B$45*'Parameters calculator (hide)'!$B$47))</f>
        <v>251.23986405888846</v>
      </c>
      <c r="P25" s="5">
        <f t="shared" ca="1" si="3"/>
        <v>7.8404079687340129</v>
      </c>
      <c r="Q25" s="5">
        <f t="shared" ca="1" si="4"/>
        <v>0</v>
      </c>
      <c r="R25" s="5">
        <f t="shared" ca="1" si="5"/>
        <v>7.8404079687340129</v>
      </c>
      <c r="S25" s="5">
        <f t="shared" ca="1" si="6"/>
        <v>0</v>
      </c>
      <c r="T25" s="5">
        <f ca="1">M25/IF(Summary!$C$8&lt;&gt;"Patients",1,$I$9)</f>
        <v>6.7203845633417485</v>
      </c>
      <c r="U25" s="5">
        <f ca="1">((N25-M25)/IF(Summary!$C$8&lt;&gt;"Patients",1,$I$9))</f>
        <v>7.3047658297192591E-2</v>
      </c>
      <c r="V25" s="5">
        <f t="shared" si="7"/>
        <v>0</v>
      </c>
      <c r="X25" s="5">
        <f ca="1">(VLOOKUP(D25,'SPC background (hide)'!$AG$2:$AN$54,8,0)/IF(Summary!$C$8&lt;&gt;"Patients",1,$I$9))*(1-$I$4)*(1-$I$5+($I$6*$I$7))</f>
        <v>12.052863619036831</v>
      </c>
    </row>
    <row r="26" spans="1:24" x14ac:dyDescent="0.25">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10.039637838980635</v>
      </c>
      <c r="J26" s="5">
        <f ca="1">HLOOKUP(D26,'Capacity calculation (hide)'!$BK$110:$DJ$111,2,0)</f>
        <v>0</v>
      </c>
      <c r="K26" s="5">
        <f ca="1">IF(I26-IF(Setup!$I$15="Yes",$G26,0)-IF(Setup!$I$13="Yes",$H26,0)&lt;0,0,I26-IF(Setup!$I$15="Yes",$G26,0)-IF(Setup!$I$13="Yes",$H26,0))</f>
        <v>10.039637838980635</v>
      </c>
      <c r="L26" s="5">
        <f t="shared" ca="1" si="2"/>
        <v>0</v>
      </c>
      <c r="M26" s="5">
        <f ca="1">(IF('Demand adjustments for Covid'!$F$9="No",E26,SUM('Demand background (hide)'!DS15,'Demand background (hide)'!DV15:DW15))*(1-'Parameters calculator (hide)'!$B$43))*(1-'Parameters calculator (hide)'!$B$44+('Parameters calculator (hide)'!$B$45*'Parameters calculator (hide)'!$B$47))</f>
        <v>265.64788493681755</v>
      </c>
      <c r="N26" s="5">
        <f ca="1">(IF('Demand adjustments for Covid'!$F$9="No",F26,SUM('Demand background (hide)'!DT15,'Demand background (hide)'!DV15:DW15))*(1-'Parameters calculator (hide)'!$B$43))*(1-'Parameters calculator (hide)'!$B$44+('Parameters calculator (hide)'!$B$45*'Parameters calculator (hide)'!$B$47))</f>
        <v>268.34938885142924</v>
      </c>
      <c r="P26" s="5">
        <f t="shared" ca="1" si="3"/>
        <v>10.039637838980635</v>
      </c>
      <c r="Q26" s="5">
        <f t="shared" ca="1" si="4"/>
        <v>0</v>
      </c>
      <c r="R26" s="5">
        <f t="shared" ca="1" si="5"/>
        <v>10.039637838980635</v>
      </c>
      <c r="S26" s="5">
        <f t="shared" ca="1" si="6"/>
        <v>0</v>
      </c>
      <c r="T26" s="5">
        <f ca="1">M26/IF(Summary!$C$8&lt;&gt;"Patients",1,$I$9)</f>
        <v>7.1830197325573035</v>
      </c>
      <c r="U26" s="5">
        <f ca="1">((N26-M26)/IF(Summary!$C$8&lt;&gt;"Patients",1,$I$9))</f>
        <v>7.3047658297192591E-2</v>
      </c>
      <c r="V26" s="5">
        <f t="shared" si="7"/>
        <v>0</v>
      </c>
      <c r="X26" s="5">
        <f ca="1">(VLOOKUP(D26,'SPC background (hide)'!$AG$2:$AN$54,8,0)/IF(Summary!$C$8&lt;&gt;"Patients",1,$I$9))*(1-$I$4)*(1-$I$5+($I$6*$I$7))</f>
        <v>12.052863619036831</v>
      </c>
    </row>
    <row r="27" spans="1:24" x14ac:dyDescent="0.25">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10.039637838980635</v>
      </c>
      <c r="J27" s="5">
        <f ca="1">HLOOKUP(D27,'Capacity calculation (hide)'!$BK$110:$DJ$111,2,0)</f>
        <v>0</v>
      </c>
      <c r="K27" s="5">
        <f ca="1">IF(I27-IF(Setup!$I$15="Yes",$G27,0)-IF(Setup!$I$13="Yes",$H27,0)&lt;0,0,I27-IF(Setup!$I$15="Yes",$G27,0)-IF(Setup!$I$13="Yes",$H27,0))</f>
        <v>10.039637838980635</v>
      </c>
      <c r="L27" s="5">
        <f t="shared" ca="1" si="2"/>
        <v>0</v>
      </c>
      <c r="M27" s="5">
        <f ca="1">(IF('Demand adjustments for Covid'!$F$9="No",E27,SUM('Demand background (hide)'!DS16,'Demand background (hide)'!DV16:DW16))*(1-'Parameters calculator (hide)'!$B$43))*(1-'Parameters calculator (hide)'!$B$44+('Parameters calculator (hide)'!$B$45*'Parameters calculator (hide)'!$B$47))</f>
        <v>282.75740972935836</v>
      </c>
      <c r="N27" s="5">
        <f ca="1">(IF('Demand adjustments for Covid'!$F$9="No",F27,SUM('Demand background (hide)'!DT16,'Demand background (hide)'!DV16:DW16))*(1-'Parameters calculator (hide)'!$B$43))*(1-'Parameters calculator (hide)'!$B$44+('Parameters calculator (hide)'!$B$45*'Parameters calculator (hide)'!$B$47))</f>
        <v>285.45891364397005</v>
      </c>
      <c r="P27" s="5">
        <f t="shared" ca="1" si="3"/>
        <v>10.039637838980635</v>
      </c>
      <c r="Q27" s="5">
        <f t="shared" ca="1" si="4"/>
        <v>0</v>
      </c>
      <c r="R27" s="5">
        <f t="shared" ca="1" si="5"/>
        <v>10.039637838980635</v>
      </c>
      <c r="S27" s="5">
        <f t="shared" ca="1" si="6"/>
        <v>0</v>
      </c>
      <c r="T27" s="5">
        <f ca="1">M27/IF(Summary!$C$8&lt;&gt;"Patients",1,$I$9)</f>
        <v>7.6456549017728594</v>
      </c>
      <c r="U27" s="5">
        <f ca="1">((N27-M27)/IF(Summary!$C$8&lt;&gt;"Patients",1,$I$9))</f>
        <v>7.3047658297192591E-2</v>
      </c>
      <c r="V27" s="5">
        <f t="shared" si="7"/>
        <v>0</v>
      </c>
      <c r="X27" s="5">
        <f ca="1">(VLOOKUP(D27,'SPC background (hide)'!$AG$2:$AN$54,8,0)/IF(Summary!$C$8&lt;&gt;"Patients",1,$I$9))*(1-$I$4)*(1-$I$5+($I$6*$I$7))</f>
        <v>12.052863619036831</v>
      </c>
    </row>
    <row r="28" spans="1:24" x14ac:dyDescent="0.25">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10.039637838980635</v>
      </c>
      <c r="J28" s="5">
        <f ca="1">HLOOKUP(D28,'Capacity calculation (hide)'!$BK$110:$DJ$111,2,0)</f>
        <v>0</v>
      </c>
      <c r="K28" s="5">
        <f ca="1">IF(I28-IF(Setup!$I$15="Yes",$G28,0)-IF(Setup!$I$13="Yes",$H28,0)&lt;0,0,I28-IF(Setup!$I$15="Yes",$G28,0)-IF(Setup!$I$13="Yes",$H28,0))</f>
        <v>10.039637838980635</v>
      </c>
      <c r="L28" s="5">
        <f t="shared" ca="1" si="2"/>
        <v>0</v>
      </c>
      <c r="M28" s="5">
        <f ca="1">(IF('Demand adjustments for Covid'!$F$9="No",E28,SUM('Demand background (hide)'!DS17,'Demand background (hide)'!DV17:DW17))*(1-'Parameters calculator (hide)'!$B$43))*(1-'Parameters calculator (hide)'!$B$44+('Parameters calculator (hide)'!$B$45*'Parameters calculator (hide)'!$B$47))</f>
        <v>299.86693452189917</v>
      </c>
      <c r="N28" s="5">
        <f ca="1">(IF('Demand adjustments for Covid'!$F$9="No",F28,SUM('Demand background (hide)'!DT17,'Demand background (hide)'!DV17:DW17))*(1-'Parameters calculator (hide)'!$B$43))*(1-'Parameters calculator (hide)'!$B$44+('Parameters calculator (hide)'!$B$45*'Parameters calculator (hide)'!$B$47))</f>
        <v>302.5684384365108</v>
      </c>
      <c r="P28" s="5">
        <f t="shared" ca="1" si="3"/>
        <v>10.039637838980635</v>
      </c>
      <c r="Q28" s="5">
        <f t="shared" ca="1" si="4"/>
        <v>0</v>
      </c>
      <c r="R28" s="5">
        <f t="shared" ca="1" si="5"/>
        <v>10.039637838980635</v>
      </c>
      <c r="S28" s="5">
        <f t="shared" ca="1" si="6"/>
        <v>0</v>
      </c>
      <c r="T28" s="5">
        <f ca="1">M28/IF(Summary!$C$8&lt;&gt;"Patients",1,$I$9)</f>
        <v>8.1082900709884154</v>
      </c>
      <c r="U28" s="5">
        <f ca="1">((N28-M28)/IF(Summary!$C$8&lt;&gt;"Patients",1,$I$9))</f>
        <v>7.3047658297191065E-2</v>
      </c>
      <c r="V28" s="5">
        <f t="shared" si="7"/>
        <v>0</v>
      </c>
      <c r="X28" s="5">
        <f ca="1">(VLOOKUP(D28,'SPC background (hide)'!$AG$2:$AN$54,8,0)/IF(Summary!$C$8&lt;&gt;"Patients",1,$I$9))*(1-$I$4)*(1-$I$5+($I$6*$I$7))</f>
        <v>12.052863619036831</v>
      </c>
    </row>
    <row r="29" spans="1:24" x14ac:dyDescent="0.25">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10.039637838980635</v>
      </c>
      <c r="J29" s="5">
        <f ca="1">HLOOKUP(D29,'Capacity calculation (hide)'!$BK$110:$DJ$111,2,0)</f>
        <v>0</v>
      </c>
      <c r="K29" s="5">
        <f ca="1">IF(I29-IF(Setup!$I$15="Yes",$G29,0)-IF(Setup!$I$13="Yes",$H29,0)&lt;0,0,I29-IF(Setup!$I$15="Yes",$G29,0)-IF(Setup!$I$13="Yes",$H29,0))</f>
        <v>10.039637838980635</v>
      </c>
      <c r="L29" s="5">
        <f t="shared" ca="1" si="2"/>
        <v>0</v>
      </c>
      <c r="M29" s="5">
        <f ca="1">(IF('Demand adjustments for Covid'!$F$9="No",E29,SUM('Demand background (hide)'!DS18,'Demand background (hide)'!DV18:DW18))*(1-'Parameters calculator (hide)'!$B$43))*(1-'Parameters calculator (hide)'!$B$44+('Parameters calculator (hide)'!$B$45*'Parameters calculator (hide)'!$B$47))</f>
        <v>316.97645931443992</v>
      </c>
      <c r="N29" s="5">
        <f ca="1">(IF('Demand adjustments for Covid'!$F$9="No",F29,SUM('Demand background (hide)'!DT18,'Demand background (hide)'!DV18:DW18))*(1-'Parameters calculator (hide)'!$B$43))*(1-'Parameters calculator (hide)'!$B$44+('Parameters calculator (hide)'!$B$45*'Parameters calculator (hide)'!$B$47))</f>
        <v>319.67796322905161</v>
      </c>
      <c r="P29" s="5">
        <f t="shared" ca="1" si="3"/>
        <v>10.039637838980635</v>
      </c>
      <c r="Q29" s="5">
        <f t="shared" ca="1" si="4"/>
        <v>0</v>
      </c>
      <c r="R29" s="5">
        <f t="shared" ca="1" si="5"/>
        <v>10.039637838980635</v>
      </c>
      <c r="S29" s="5">
        <f t="shared" ca="1" si="6"/>
        <v>0</v>
      </c>
      <c r="T29" s="5">
        <f ca="1">M29/IF(Summary!$C$8&lt;&gt;"Patients",1,$I$9)</f>
        <v>8.5709252402039695</v>
      </c>
      <c r="U29" s="5">
        <f ca="1">((N29-M29)/IF(Summary!$C$8&lt;&gt;"Patients",1,$I$9))</f>
        <v>7.3047658297192591E-2</v>
      </c>
      <c r="V29" s="5">
        <f t="shared" si="7"/>
        <v>0</v>
      </c>
      <c r="X29" s="5">
        <f ca="1">(VLOOKUP(D29,'SPC background (hide)'!$AG$2:$AN$54,8,0)/IF(Summary!$C$8&lt;&gt;"Patients",1,$I$9))*(1-$I$4)*(1-$I$5+($I$6*$I$7))</f>
        <v>12.052863619036831</v>
      </c>
    </row>
    <row r="30" spans="1:24" x14ac:dyDescent="0.25">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14.090850757855993</v>
      </c>
      <c r="J30" s="5">
        <f ca="1">HLOOKUP(D30,'Capacity calculation (hide)'!$BK$110:$DJ$111,2,0)</f>
        <v>0</v>
      </c>
      <c r="K30" s="5">
        <f ca="1">IF(I30-IF(Setup!$I$15="Yes",$G30,0)-IF(Setup!$I$13="Yes",$H30,0)&lt;0,0,I30-IF(Setup!$I$15="Yes",$G30,0)-IF(Setup!$I$13="Yes",$H30,0))</f>
        <v>14.090850757855993</v>
      </c>
      <c r="L30" s="5">
        <f t="shared" ca="1" si="2"/>
        <v>0</v>
      </c>
      <c r="M30" s="5">
        <f ca="1">(IF('Demand adjustments for Covid'!$F$9="No",E30,SUM('Demand background (hide)'!DS19,'Demand background (hide)'!DV19:DW19))*(1-'Parameters calculator (hide)'!$B$43))*(1-'Parameters calculator (hide)'!$B$44+('Parameters calculator (hide)'!$B$45*'Parameters calculator (hide)'!$B$47))</f>
        <v>334.08598410698073</v>
      </c>
      <c r="N30" s="5">
        <f ca="1">(IF('Demand adjustments for Covid'!$F$9="No",F30,SUM('Demand background (hide)'!DT19,'Demand background (hide)'!DV19:DW19))*(1-'Parameters calculator (hide)'!$B$43))*(1-'Parameters calculator (hide)'!$B$44+('Parameters calculator (hide)'!$B$45*'Parameters calculator (hide)'!$B$47))</f>
        <v>336.78748802159248</v>
      </c>
      <c r="P30" s="5">
        <f t="shared" ca="1" si="3"/>
        <v>14.090850757855993</v>
      </c>
      <c r="Q30" s="5">
        <f t="shared" ca="1" si="4"/>
        <v>0</v>
      </c>
      <c r="R30" s="5">
        <f t="shared" ca="1" si="5"/>
        <v>14.090850757855993</v>
      </c>
      <c r="S30" s="5">
        <f t="shared" ca="1" si="6"/>
        <v>0</v>
      </c>
      <c r="T30" s="5">
        <f ca="1">M30/IF(Summary!$C$8&lt;&gt;"Patients",1,$I$9)</f>
        <v>9.0335604094195254</v>
      </c>
      <c r="U30" s="5">
        <f ca="1">((N30-M30)/IF(Summary!$C$8&lt;&gt;"Patients",1,$I$9))</f>
        <v>7.3047658297194132E-2</v>
      </c>
      <c r="V30" s="5">
        <f t="shared" si="7"/>
        <v>0</v>
      </c>
      <c r="X30" s="5">
        <f ca="1">(VLOOKUP(D30,'SPC background (hide)'!$AG$2:$AN$54,8,0)/IF(Summary!$C$8&lt;&gt;"Patients",1,$I$9))*(1-$I$4)*(1-$I$5+($I$6*$I$7))</f>
        <v>12.052863619036831</v>
      </c>
    </row>
    <row r="31" spans="1:24" x14ac:dyDescent="0.25">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14.090850757855993</v>
      </c>
      <c r="J31" s="5">
        <f ca="1">HLOOKUP(D31,'Capacity calculation (hide)'!$BK$110:$DJ$111,2,0)</f>
        <v>0</v>
      </c>
      <c r="K31" s="5">
        <f ca="1">IF(I31-IF(Setup!$I$15="Yes",$G31,0)-IF(Setup!$I$13="Yes",$H31,0)&lt;0,0,I31-IF(Setup!$I$15="Yes",$G31,0)-IF(Setup!$I$13="Yes",$H31,0))</f>
        <v>14.090850757855993</v>
      </c>
      <c r="L31" s="5">
        <f t="shared" ca="1" si="2"/>
        <v>0</v>
      </c>
      <c r="M31" s="5">
        <f ca="1">(IF('Demand adjustments for Covid'!$F$9="No",E31,SUM('Demand background (hide)'!DS20,'Demand background (hide)'!DV20:DW20))*(1-'Parameters calculator (hide)'!$B$43))*(1-'Parameters calculator (hide)'!$B$44+('Parameters calculator (hide)'!$B$45*'Parameters calculator (hide)'!$B$47))</f>
        <v>351.19550889952149</v>
      </c>
      <c r="N31" s="5">
        <f ca="1">(IF('Demand adjustments for Covid'!$F$9="No",F31,SUM('Demand background (hide)'!DT20,'Demand background (hide)'!DV20:DW20))*(1-'Parameters calculator (hide)'!$B$43))*(1-'Parameters calculator (hide)'!$B$44+('Parameters calculator (hide)'!$B$45*'Parameters calculator (hide)'!$B$47))</f>
        <v>353.89701281413323</v>
      </c>
      <c r="P31" s="5">
        <f t="shared" ca="1" si="3"/>
        <v>14.090850757855993</v>
      </c>
      <c r="Q31" s="5">
        <f t="shared" ca="1" si="4"/>
        <v>0</v>
      </c>
      <c r="R31" s="5">
        <f t="shared" ca="1" si="5"/>
        <v>14.090850757855993</v>
      </c>
      <c r="S31" s="5">
        <f t="shared" ca="1" si="6"/>
        <v>0</v>
      </c>
      <c r="T31" s="5">
        <f ca="1">M31/IF(Summary!$C$8&lt;&gt;"Patients",1,$I$9)</f>
        <v>9.4961955786350796</v>
      </c>
      <c r="U31" s="5">
        <f ca="1">((N31-M31)/IF(Summary!$C$8&lt;&gt;"Patients",1,$I$9))</f>
        <v>7.3047658297194132E-2</v>
      </c>
      <c r="V31" s="5">
        <f t="shared" si="7"/>
        <v>0</v>
      </c>
      <c r="X31" s="5">
        <f ca="1">(VLOOKUP(D31,'SPC background (hide)'!$AG$2:$AN$54,8,0)/IF(Summary!$C$8&lt;&gt;"Patients",1,$I$9))*(1-$I$4)*(1-$I$5+($I$6*$I$7))</f>
        <v>12.052863619036831</v>
      </c>
    </row>
    <row r="32" spans="1:24" x14ac:dyDescent="0.25">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14.090850757855993</v>
      </c>
      <c r="J32" s="5">
        <f ca="1">HLOOKUP(D32,'Capacity calculation (hide)'!$BK$110:$DJ$111,2,0)</f>
        <v>0</v>
      </c>
      <c r="K32" s="5">
        <f ca="1">IF(I32-IF(Setup!$I$15="Yes",$G32,0)-IF(Setup!$I$13="Yes",$H32,0)&lt;0,0,I32-IF(Setup!$I$15="Yes",$G32,0)-IF(Setup!$I$13="Yes",$H32,0))</f>
        <v>14.090850757855993</v>
      </c>
      <c r="L32" s="5">
        <f t="shared" ca="1" si="2"/>
        <v>0</v>
      </c>
      <c r="M32" s="5">
        <f ca="1">(IF('Demand adjustments for Covid'!$F$9="No",E32,SUM('Demand background (hide)'!DS21,'Demand background (hide)'!DV21:DW21))*(1-'Parameters calculator (hide)'!$B$43))*(1-'Parameters calculator (hide)'!$B$44+('Parameters calculator (hide)'!$B$45*'Parameters calculator (hide)'!$B$47))</f>
        <v>368.3050336920623</v>
      </c>
      <c r="N32" s="5">
        <f ca="1">(IF('Demand adjustments for Covid'!$F$9="No",F32,SUM('Demand background (hide)'!DT21,'Demand background (hide)'!DV21:DW21))*(1-'Parameters calculator (hide)'!$B$43))*(1-'Parameters calculator (hide)'!$B$44+('Parameters calculator (hide)'!$B$45*'Parameters calculator (hide)'!$B$47))</f>
        <v>371.00653760667404</v>
      </c>
      <c r="P32" s="5">
        <f t="shared" ca="1" si="3"/>
        <v>14.090850757855993</v>
      </c>
      <c r="Q32" s="5">
        <f t="shared" ca="1" si="4"/>
        <v>0</v>
      </c>
      <c r="R32" s="5">
        <f t="shared" ca="1" si="5"/>
        <v>14.090850757855993</v>
      </c>
      <c r="S32" s="5">
        <f t="shared" ca="1" si="6"/>
        <v>0</v>
      </c>
      <c r="T32" s="5">
        <f ca="1">M32/IF(Summary!$C$8&lt;&gt;"Patients",1,$I$9)</f>
        <v>9.9588307478506355</v>
      </c>
      <c r="U32" s="5">
        <f ca="1">((N32-M32)/IF(Summary!$C$8&lt;&gt;"Patients",1,$I$9))</f>
        <v>7.3047658297194132E-2</v>
      </c>
      <c r="V32" s="5">
        <f t="shared" si="7"/>
        <v>0</v>
      </c>
      <c r="X32" s="5">
        <f ca="1">(VLOOKUP(D32,'SPC background (hide)'!$AG$2:$AN$54,8,0)/IF(Summary!$C$8&lt;&gt;"Patients",1,$I$9))*(1-$I$4)*(1-$I$5+($I$6*$I$7))</f>
        <v>12.052863619036831</v>
      </c>
    </row>
    <row r="33" spans="1:24" x14ac:dyDescent="0.25">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14.090850757855993</v>
      </c>
      <c r="J33" s="5">
        <f ca="1">HLOOKUP(D33,'Capacity calculation (hide)'!$BK$110:$DJ$111,2,0)</f>
        <v>0</v>
      </c>
      <c r="K33" s="5">
        <f ca="1">IF(I33-IF(Setup!$I$15="Yes",$G33,0)-IF(Setup!$I$13="Yes",$H33,0)&lt;0,0,I33-IF(Setup!$I$15="Yes",$G33,0)-IF(Setup!$I$13="Yes",$H33,0))</f>
        <v>14.090850757855993</v>
      </c>
      <c r="L33" s="5">
        <f t="shared" ca="1" si="2"/>
        <v>0</v>
      </c>
      <c r="M33" s="5">
        <f ca="1">(IF('Demand adjustments for Covid'!$F$9="No",E33,SUM('Demand background (hide)'!DS22,'Demand background (hide)'!DV22:DW22))*(1-'Parameters calculator (hide)'!$B$43))*(1-'Parameters calculator (hide)'!$B$44+('Parameters calculator (hide)'!$B$45*'Parameters calculator (hide)'!$B$47))</f>
        <v>385.41455848460311</v>
      </c>
      <c r="N33" s="5">
        <f ca="1">(IF('Demand adjustments for Covid'!$F$9="No",F33,SUM('Demand background (hide)'!DT22,'Demand background (hide)'!DV22:DW22))*(1-'Parameters calculator (hide)'!$B$43))*(1-'Parameters calculator (hide)'!$B$44+('Parameters calculator (hide)'!$B$45*'Parameters calculator (hide)'!$B$47))</f>
        <v>388.11606239921485</v>
      </c>
      <c r="P33" s="5">
        <f t="shared" ca="1" si="3"/>
        <v>14.090850757855993</v>
      </c>
      <c r="Q33" s="5">
        <f t="shared" ca="1" si="4"/>
        <v>0</v>
      </c>
      <c r="R33" s="5">
        <f t="shared" ca="1" si="5"/>
        <v>14.090850757855993</v>
      </c>
      <c r="S33" s="5">
        <f t="shared" ca="1" si="6"/>
        <v>0</v>
      </c>
      <c r="T33" s="5">
        <f ca="1">M33/IF(Summary!$C$8&lt;&gt;"Patients",1,$I$9)</f>
        <v>10.42146591706619</v>
      </c>
      <c r="U33" s="5">
        <f ca="1">((N33-M33)/IF(Summary!$C$8&lt;&gt;"Patients",1,$I$9))</f>
        <v>7.3047658297194132E-2</v>
      </c>
      <c r="V33" s="5">
        <f t="shared" si="7"/>
        <v>0</v>
      </c>
      <c r="X33" s="5">
        <f ca="1">(VLOOKUP(D33,'SPC background (hide)'!$AG$2:$AN$54,8,0)/IF(Summary!$C$8&lt;&gt;"Patients",1,$I$9))*(1-$I$4)*(1-$I$5+($I$6*$I$7))</f>
        <v>12.052863619036831</v>
      </c>
    </row>
    <row r="34" spans="1:24" x14ac:dyDescent="0.25">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14.090850757855993</v>
      </c>
      <c r="J34" s="5">
        <f ca="1">HLOOKUP(D34,'Capacity calculation (hide)'!$BK$110:$DJ$111,2,0)</f>
        <v>0</v>
      </c>
      <c r="K34" s="5">
        <f ca="1">IF(I34-IF(Setup!$I$15="Yes",$G34,0)-IF(Setup!$I$13="Yes",$H34,0)&lt;0,0,I34-IF(Setup!$I$15="Yes",$G34,0)-IF(Setup!$I$13="Yes",$H34,0))</f>
        <v>14.090850757855993</v>
      </c>
      <c r="L34" s="5">
        <f t="shared" ca="1" si="2"/>
        <v>0</v>
      </c>
      <c r="M34" s="5">
        <f ca="1">(IF('Demand adjustments for Covid'!$F$9="No",E34,SUM('Demand background (hide)'!DS23,'Demand background (hide)'!DV23:DW23))*(1-'Parameters calculator (hide)'!$B$43))*(1-'Parameters calculator (hide)'!$B$44+('Parameters calculator (hide)'!$B$45*'Parameters calculator (hide)'!$B$47))</f>
        <v>402.52408327714386</v>
      </c>
      <c r="N34" s="5">
        <f ca="1">(IF('Demand adjustments for Covid'!$F$9="No",F34,SUM('Demand background (hide)'!DT23,'Demand background (hide)'!DV23:DW23))*(1-'Parameters calculator (hide)'!$B$43))*(1-'Parameters calculator (hide)'!$B$44+('Parameters calculator (hide)'!$B$45*'Parameters calculator (hide)'!$B$47))</f>
        <v>405.22558719175561</v>
      </c>
      <c r="P34" s="5">
        <f t="shared" ca="1" si="3"/>
        <v>14.090850757855993</v>
      </c>
      <c r="Q34" s="5">
        <f t="shared" ca="1" si="4"/>
        <v>0</v>
      </c>
      <c r="R34" s="5">
        <f t="shared" ca="1" si="5"/>
        <v>14.090850757855993</v>
      </c>
      <c r="S34" s="5">
        <f t="shared" ca="1" si="6"/>
        <v>0</v>
      </c>
      <c r="T34" s="5">
        <f ca="1">M34/IF(Summary!$C$8&lt;&gt;"Patients",1,$I$9)</f>
        <v>10.884101086281744</v>
      </c>
      <c r="U34" s="5">
        <f ca="1">((N34-M34)/IF(Summary!$C$8&lt;&gt;"Patients",1,$I$9))</f>
        <v>7.3047658297194132E-2</v>
      </c>
      <c r="V34" s="5">
        <f t="shared" si="7"/>
        <v>0</v>
      </c>
      <c r="X34" s="5">
        <f ca="1">(VLOOKUP(D34,'SPC background (hide)'!$AG$2:$AN$54,8,0)/IF(Summary!$C$8&lt;&gt;"Patients",1,$I$9))*(1-$I$4)*(1-$I$5+($I$6*$I$7))</f>
        <v>12.052863619036831</v>
      </c>
    </row>
    <row r="35" spans="1:24" x14ac:dyDescent="0.25">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14.090850757855993</v>
      </c>
      <c r="J35" s="5">
        <f ca="1">HLOOKUP(D35,'Capacity calculation (hide)'!$BK$110:$DJ$111,2,0)</f>
        <v>0</v>
      </c>
      <c r="K35" s="5">
        <f ca="1">IF(I35-IF(Setup!$I$15="Yes",$G35,0)-IF(Setup!$I$13="Yes",$H35,0)&lt;0,0,I35-IF(Setup!$I$15="Yes",$G35,0)-IF(Setup!$I$13="Yes",$H35,0))</f>
        <v>14.090850757855993</v>
      </c>
      <c r="L35" s="5">
        <f t="shared" ca="1" si="2"/>
        <v>0</v>
      </c>
      <c r="M35" s="5">
        <f ca="1">(IF('Demand adjustments for Covid'!$F$9="No",E35,SUM('Demand background (hide)'!DS24,'Demand background (hide)'!DV24:DW24))*(1-'Parameters calculator (hide)'!$B$43))*(1-'Parameters calculator (hide)'!$B$44+('Parameters calculator (hide)'!$B$45*'Parameters calculator (hide)'!$B$47))</f>
        <v>419.63360806968473</v>
      </c>
      <c r="N35" s="5">
        <f ca="1">(IF('Demand adjustments for Covid'!$F$9="No",F35,SUM('Demand background (hide)'!DT24,'Demand background (hide)'!DV24:DW24))*(1-'Parameters calculator (hide)'!$B$43))*(1-'Parameters calculator (hide)'!$B$44+('Parameters calculator (hide)'!$B$45*'Parameters calculator (hide)'!$B$47))</f>
        <v>422.33511198429642</v>
      </c>
      <c r="P35" s="5">
        <f t="shared" ca="1" si="3"/>
        <v>14.090850757855993</v>
      </c>
      <c r="Q35" s="5">
        <f t="shared" ca="1" si="4"/>
        <v>0</v>
      </c>
      <c r="R35" s="5">
        <f t="shared" ca="1" si="5"/>
        <v>14.090850757855993</v>
      </c>
      <c r="S35" s="5">
        <f t="shared" ca="1" si="6"/>
        <v>0</v>
      </c>
      <c r="T35" s="5">
        <f ca="1">M35/IF(Summary!$C$8&lt;&gt;"Patients",1,$I$9)</f>
        <v>11.346736255497301</v>
      </c>
      <c r="U35" s="5">
        <f ca="1">((N35-M35)/IF(Summary!$C$8&lt;&gt;"Patients",1,$I$9))</f>
        <v>7.3047658297192591E-2</v>
      </c>
      <c r="V35" s="5">
        <f t="shared" si="7"/>
        <v>0</v>
      </c>
      <c r="X35" s="5">
        <f ca="1">(VLOOKUP(D35,'SPC background (hide)'!$AG$2:$AN$54,8,0)/IF(Summary!$C$8&lt;&gt;"Patients",1,$I$9))*(1-$I$4)*(1-$I$5+($I$6*$I$7))</f>
        <v>12.052863619036831</v>
      </c>
    </row>
    <row r="36" spans="1:24" x14ac:dyDescent="0.25">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14.090850757855993</v>
      </c>
      <c r="J36" s="5">
        <f ca="1">HLOOKUP(D36,'Capacity calculation (hide)'!$BK$110:$DJ$111,2,0)</f>
        <v>0</v>
      </c>
      <c r="K36" s="5">
        <f ca="1">IF(I36-IF(Setup!$I$15="Yes",$G36,0)-IF(Setup!$I$13="Yes",$H36,0)&lt;0,0,I36-IF(Setup!$I$15="Yes",$G36,0)-IF(Setup!$I$13="Yes",$H36,0))</f>
        <v>14.090850757855993</v>
      </c>
      <c r="L36" s="5">
        <f t="shared" ca="1" si="2"/>
        <v>0</v>
      </c>
      <c r="M36" s="5">
        <f ca="1">(IF('Demand adjustments for Covid'!$F$9="No",E36,SUM('Demand background (hide)'!DS25,'Demand background (hide)'!DV25:DW25))*(1-'Parameters calculator (hide)'!$B$43))*(1-'Parameters calculator (hide)'!$B$44+('Parameters calculator (hide)'!$B$45*'Parameters calculator (hide)'!$B$47))</f>
        <v>436.74313286222548</v>
      </c>
      <c r="N36" s="5">
        <f ca="1">(IF('Demand adjustments for Covid'!$F$9="No",F36,SUM('Demand background (hide)'!DT25,'Demand background (hide)'!DV25:DW25))*(1-'Parameters calculator (hide)'!$B$43))*(1-'Parameters calculator (hide)'!$B$44+('Parameters calculator (hide)'!$B$45*'Parameters calculator (hide)'!$B$47))</f>
        <v>439.44463677683717</v>
      </c>
      <c r="P36" s="5">
        <f t="shared" ca="1" si="3"/>
        <v>14.090850757855993</v>
      </c>
      <c r="Q36" s="5">
        <f t="shared" ca="1" si="4"/>
        <v>0</v>
      </c>
      <c r="R36" s="5">
        <f t="shared" ca="1" si="5"/>
        <v>14.090850757855993</v>
      </c>
      <c r="S36" s="5">
        <f t="shared" ca="1" si="6"/>
        <v>0</v>
      </c>
      <c r="T36" s="5">
        <f ca="1">M36/IF(Summary!$C$8&lt;&gt;"Patients",1,$I$9)</f>
        <v>11.809371424712856</v>
      </c>
      <c r="U36" s="5">
        <f ca="1">((N36-M36)/IF(Summary!$C$8&lt;&gt;"Patients",1,$I$9))</f>
        <v>7.3047658297192591E-2</v>
      </c>
      <c r="V36" s="5">
        <f t="shared" si="7"/>
        <v>0</v>
      </c>
      <c r="X36" s="5">
        <f ca="1">(VLOOKUP(D36,'SPC background (hide)'!$AG$2:$AN$54,8,0)/IF(Summary!$C$8&lt;&gt;"Patients",1,$I$9))*(1-$I$4)*(1-$I$5+($I$6*$I$7))</f>
        <v>12.052863619036831</v>
      </c>
    </row>
    <row r="37" spans="1:24" x14ac:dyDescent="0.25">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14.090850757855993</v>
      </c>
      <c r="J37" s="5">
        <f ca="1">HLOOKUP(D37,'Capacity calculation (hide)'!$BK$110:$DJ$111,2,0)</f>
        <v>0</v>
      </c>
      <c r="K37" s="5">
        <f ca="1">IF(I37-IF(Setup!$I$15="Yes",$G37,0)-IF(Setup!$I$13="Yes",$H37,0)&lt;0,0,I37-IF(Setup!$I$15="Yes",$G37,0)-IF(Setup!$I$13="Yes",$H37,0))</f>
        <v>14.090850757855993</v>
      </c>
      <c r="L37" s="5">
        <f t="shared" ca="1" si="2"/>
        <v>0</v>
      </c>
      <c r="M37" s="5">
        <f ca="1">(IF('Demand adjustments for Covid'!$F$9="No",E37,SUM('Demand background (hide)'!DS26,'Demand background (hide)'!DV26:DW26))*(1-'Parameters calculator (hide)'!$B$43))*(1-'Parameters calculator (hide)'!$B$44+('Parameters calculator (hide)'!$B$45*'Parameters calculator (hide)'!$B$47))</f>
        <v>453.85265765476629</v>
      </c>
      <c r="N37" s="5">
        <f ca="1">(IF('Demand adjustments for Covid'!$F$9="No",F37,SUM('Demand background (hide)'!DT26,'Demand background (hide)'!DV26:DW26))*(1-'Parameters calculator (hide)'!$B$43))*(1-'Parameters calculator (hide)'!$B$44+('Parameters calculator (hide)'!$B$45*'Parameters calculator (hide)'!$B$47))</f>
        <v>456.55416156937798</v>
      </c>
      <c r="P37" s="5">
        <f t="shared" ca="1" si="3"/>
        <v>14.090850757855993</v>
      </c>
      <c r="Q37" s="5">
        <f t="shared" ca="1" si="4"/>
        <v>0</v>
      </c>
      <c r="R37" s="5">
        <f t="shared" ca="1" si="5"/>
        <v>14.090850757855993</v>
      </c>
      <c r="S37" s="5">
        <f t="shared" ca="1" si="6"/>
        <v>0</v>
      </c>
      <c r="T37" s="5">
        <f ca="1">M37/IF(Summary!$C$8&lt;&gt;"Patients",1,$I$9)</f>
        <v>12.272006593928412</v>
      </c>
      <c r="U37" s="5">
        <f ca="1">((N37-M37)/IF(Summary!$C$8&lt;&gt;"Patients",1,$I$9))</f>
        <v>7.3047658297192591E-2</v>
      </c>
      <c r="V37" s="5">
        <f t="shared" si="7"/>
        <v>0</v>
      </c>
      <c r="X37" s="5">
        <f ca="1">(VLOOKUP(D37,'SPC background (hide)'!$AG$2:$AN$54,8,0)/IF(Summary!$C$8&lt;&gt;"Patients",1,$I$9))*(1-$I$4)*(1-$I$5+($I$6*$I$7))</f>
        <v>12.052863619036831</v>
      </c>
    </row>
    <row r="38" spans="1:24" x14ac:dyDescent="0.25">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14.090850757855993</v>
      </c>
      <c r="J38" s="5">
        <f ca="1">HLOOKUP(D38,'Capacity calculation (hide)'!$BK$110:$DJ$111,2,0)</f>
        <v>0</v>
      </c>
      <c r="K38" s="5">
        <f ca="1">IF(I38-IF(Setup!$I$15="Yes",$G38,0)-IF(Setup!$I$13="Yes",$H38,0)&lt;0,0,I38-IF(Setup!$I$15="Yes",$G38,0)-IF(Setup!$I$13="Yes",$H38,0))</f>
        <v>14.090850757855993</v>
      </c>
      <c r="L38" s="5">
        <f t="shared" ca="1" si="2"/>
        <v>0</v>
      </c>
      <c r="M38" s="5">
        <f ca="1">(IF('Demand adjustments for Covid'!$F$9="No",E38,SUM('Demand background (hide)'!DS27,'Demand background (hide)'!DV27:DW27))*(1-'Parameters calculator (hide)'!$B$43))*(1-'Parameters calculator (hide)'!$B$44+('Parameters calculator (hide)'!$B$45*'Parameters calculator (hide)'!$B$47))</f>
        <v>470.96218244730704</v>
      </c>
      <c r="N38" s="5">
        <f ca="1">(IF('Demand adjustments for Covid'!$F$9="No",F38,SUM('Demand background (hide)'!DT27,'Demand background (hide)'!DV27:DW27))*(1-'Parameters calculator (hide)'!$B$43))*(1-'Parameters calculator (hide)'!$B$44+('Parameters calculator (hide)'!$B$45*'Parameters calculator (hide)'!$B$47))</f>
        <v>473.66368636191874</v>
      </c>
      <c r="P38" s="5">
        <f t="shared" ca="1" si="3"/>
        <v>14.090850757855993</v>
      </c>
      <c r="Q38" s="5">
        <f t="shared" ca="1" si="4"/>
        <v>0</v>
      </c>
      <c r="R38" s="5">
        <f t="shared" ca="1" si="5"/>
        <v>14.090850757855993</v>
      </c>
      <c r="S38" s="5">
        <f t="shared" ca="1" si="6"/>
        <v>0</v>
      </c>
      <c r="T38" s="5">
        <f ca="1">M38/IF(Summary!$C$8&lt;&gt;"Patients",1,$I$9)</f>
        <v>12.734641763143966</v>
      </c>
      <c r="U38" s="5">
        <f ca="1">((N38-M38)/IF(Summary!$C$8&lt;&gt;"Patients",1,$I$9))</f>
        <v>7.3047658297192591E-2</v>
      </c>
      <c r="V38" s="5">
        <f t="shared" si="7"/>
        <v>0</v>
      </c>
      <c r="X38" s="5">
        <f ca="1">(VLOOKUP(D38,'SPC background (hide)'!$AG$2:$AN$54,8,0)/IF(Summary!$C$8&lt;&gt;"Patients",1,$I$9))*(1-$I$4)*(1-$I$5+($I$6*$I$7))</f>
        <v>12.052863619036831</v>
      </c>
    </row>
    <row r="39" spans="1:24" x14ac:dyDescent="0.25">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14.090850757855993</v>
      </c>
      <c r="J39" s="5">
        <f ca="1">HLOOKUP(D39,'Capacity calculation (hide)'!$BK$110:$DJ$111,2,0)</f>
        <v>0</v>
      </c>
      <c r="K39" s="5">
        <f ca="1">IF(I39-IF(Setup!$I$15="Yes",$G39,0)-IF(Setup!$I$13="Yes",$H39,0)&lt;0,0,I39-IF(Setup!$I$15="Yes",$G39,0)-IF(Setup!$I$13="Yes",$H39,0))</f>
        <v>14.090850757855993</v>
      </c>
      <c r="L39" s="5">
        <f t="shared" ca="1" si="2"/>
        <v>0</v>
      </c>
      <c r="M39" s="5">
        <f ca="1">(IF('Demand adjustments for Covid'!$F$9="No",E39,SUM('Demand background (hide)'!DS28,'Demand background (hide)'!DV28:DW28))*(1-'Parameters calculator (hide)'!$B$43))*(1-'Parameters calculator (hide)'!$B$44+('Parameters calculator (hide)'!$B$45*'Parameters calculator (hide)'!$B$47))</f>
        <v>488.07170723984785</v>
      </c>
      <c r="N39" s="5">
        <f ca="1">(IF('Demand adjustments for Covid'!$F$9="No",F39,SUM('Demand background (hide)'!DT28,'Demand background (hide)'!DV28:DW28))*(1-'Parameters calculator (hide)'!$B$43))*(1-'Parameters calculator (hide)'!$B$44+('Parameters calculator (hide)'!$B$45*'Parameters calculator (hide)'!$B$47))</f>
        <v>490.77321115445955</v>
      </c>
      <c r="P39" s="5">
        <f t="shared" ca="1" si="3"/>
        <v>14.090850757855993</v>
      </c>
      <c r="Q39" s="5">
        <f t="shared" ca="1" si="4"/>
        <v>0</v>
      </c>
      <c r="R39" s="5">
        <f t="shared" ca="1" si="5"/>
        <v>14.090850757855993</v>
      </c>
      <c r="S39" s="5">
        <f t="shared" ca="1" si="6"/>
        <v>0</v>
      </c>
      <c r="T39" s="5">
        <f ca="1">M39/IF(Summary!$C$8&lt;&gt;"Patients",1,$I$9)</f>
        <v>13.197276932359522</v>
      </c>
      <c r="U39" s="5">
        <f ca="1">((N39-M39)/IF(Summary!$C$8&lt;&gt;"Patients",1,$I$9))</f>
        <v>7.3047658297192591E-2</v>
      </c>
      <c r="V39" s="5">
        <f t="shared" si="7"/>
        <v>0</v>
      </c>
      <c r="X39" s="5">
        <f ca="1">(VLOOKUP(D39,'SPC background (hide)'!$AG$2:$AN$54,8,0)/IF(Summary!$C$8&lt;&gt;"Patients",1,$I$9))*(1-$I$4)*(1-$I$5+($I$6*$I$7))</f>
        <v>12.052863619036831</v>
      </c>
    </row>
    <row r="40" spans="1:24" x14ac:dyDescent="0.25">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14.090850757855993</v>
      </c>
      <c r="J40" s="5">
        <f ca="1">HLOOKUP(D40,'Capacity calculation (hide)'!$BK$110:$DJ$111,2,0)</f>
        <v>0</v>
      </c>
      <c r="K40" s="5">
        <f ca="1">IF(I40-IF(Setup!$I$15="Yes",$G40,0)-IF(Setup!$I$13="Yes",$H40,0)&lt;0,0,I40-IF(Setup!$I$15="Yes",$G40,0)-IF(Setup!$I$13="Yes",$H40,0))</f>
        <v>14.090850757855993</v>
      </c>
      <c r="L40" s="5">
        <f t="shared" ca="1" si="2"/>
        <v>0</v>
      </c>
      <c r="M40" s="5">
        <f ca="1">(IF('Demand adjustments for Covid'!$F$9="No",E40,SUM('Demand background (hide)'!DS29,'Demand background (hide)'!DV29:DW29))*(1-'Parameters calculator (hide)'!$B$43))*(1-'Parameters calculator (hide)'!$B$44+('Parameters calculator (hide)'!$B$45*'Parameters calculator (hide)'!$B$47))</f>
        <v>505.18123203238861</v>
      </c>
      <c r="N40" s="5">
        <f ca="1">(IF('Demand adjustments for Covid'!$F$9="No",F40,SUM('Demand background (hide)'!DT29,'Demand background (hide)'!DV29:DW29))*(1-'Parameters calculator (hide)'!$B$43))*(1-'Parameters calculator (hide)'!$B$44+('Parameters calculator (hide)'!$B$45*'Parameters calculator (hide)'!$B$47))</f>
        <v>507.88273594700041</v>
      </c>
      <c r="P40" s="5">
        <f t="shared" ca="1" si="3"/>
        <v>14.090850757855993</v>
      </c>
      <c r="Q40" s="5">
        <f t="shared" ca="1" si="4"/>
        <v>0</v>
      </c>
      <c r="R40" s="5">
        <f t="shared" ca="1" si="5"/>
        <v>14.090850757855993</v>
      </c>
      <c r="S40" s="5">
        <f t="shared" ca="1" si="6"/>
        <v>0</v>
      </c>
      <c r="T40" s="5">
        <f ca="1">M40/IF(Summary!$C$8&lt;&gt;"Patients",1,$I$9)</f>
        <v>13.659912101575076</v>
      </c>
      <c r="U40" s="5">
        <f ca="1">((N40-M40)/IF(Summary!$C$8&lt;&gt;"Patients",1,$I$9))</f>
        <v>7.3047658297195672E-2</v>
      </c>
      <c r="V40" s="5">
        <f t="shared" si="7"/>
        <v>0</v>
      </c>
      <c r="X40" s="5">
        <f ca="1">(VLOOKUP(D40,'SPC background (hide)'!$AG$2:$AN$54,8,0)/IF(Summary!$C$8&lt;&gt;"Patients",1,$I$9))*(1-$I$4)*(1-$I$5+($I$6*$I$7))</f>
        <v>12.052863619036831</v>
      </c>
    </row>
    <row r="41" spans="1:24" x14ac:dyDescent="0.25">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14.090850757855993</v>
      </c>
      <c r="J41" s="5">
        <f ca="1">HLOOKUP(D41,'Capacity calculation (hide)'!$BK$110:$DJ$111,2,0)</f>
        <v>0</v>
      </c>
      <c r="K41" s="5">
        <f ca="1">IF(I41-IF(Setup!$I$15="Yes",$G41,0)-IF(Setup!$I$13="Yes",$H41,0)&lt;0,0,I41-IF(Setup!$I$15="Yes",$G41,0)-IF(Setup!$I$13="Yes",$H41,0))</f>
        <v>14.090850757855993</v>
      </c>
      <c r="L41" s="5">
        <f t="shared" ca="1" si="2"/>
        <v>0</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524.99226073954117</v>
      </c>
      <c r="P41" s="5">
        <f t="shared" ca="1" si="3"/>
        <v>14.090850757855993</v>
      </c>
      <c r="Q41" s="5">
        <f t="shared" ca="1" si="4"/>
        <v>0</v>
      </c>
      <c r="R41" s="5">
        <f t="shared" ca="1" si="5"/>
        <v>14.090850757855993</v>
      </c>
      <c r="S41" s="5">
        <f t="shared" ca="1" si="6"/>
        <v>0</v>
      </c>
      <c r="T41" s="5">
        <f ca="1">M41/IF(Summary!$C$8&lt;&gt;"Patients",1,$I$9)</f>
        <v>14.122547270790632</v>
      </c>
      <c r="U41" s="5">
        <f ca="1">((N41-M41)/IF(Summary!$C$8&lt;&gt;"Patients",1,$I$9))</f>
        <v>7.3047658297194132E-2</v>
      </c>
      <c r="V41" s="5">
        <f t="shared" si="7"/>
        <v>0</v>
      </c>
      <c r="X41" s="5">
        <f ca="1">(VLOOKUP(D41,'SPC background (hide)'!$AG$2:$AN$54,8,0)/IF(Summary!$C$8&lt;&gt;"Patients",1,$I$9))*(1-$I$4)*(1-$I$5+($I$6*$I$7))</f>
        <v>12.052863619036831</v>
      </c>
    </row>
    <row r="42" spans="1:24" x14ac:dyDescent="0.25">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34.090850757855989</v>
      </c>
      <c r="J42" s="5">
        <f ca="1">HLOOKUP(D42,'Capacity calculation (hide)'!$BK$110:$DJ$111,2,0)</f>
        <v>0</v>
      </c>
      <c r="K42" s="5">
        <f ca="1">IF(I42-IF(Setup!$I$15="Yes",$G42,0)-IF(Setup!$I$13="Yes",$H42,0)&lt;0,0,I42-IF(Setup!$I$15="Yes",$G42,0)-IF(Setup!$I$13="Yes",$H42,0))</f>
        <v>34.090850757855989</v>
      </c>
      <c r="L42" s="5">
        <f t="shared" ca="1" si="2"/>
        <v>0</v>
      </c>
      <c r="M42" s="5">
        <f ca="1">(IF('Demand adjustments for Covid'!$F$9="No",E42,SUM('Demand background (hide)'!DS31,'Demand background (hide)'!DV31:DW31))*(1-'Parameters calculator (hide)'!$B$43))*(1-'Parameters calculator (hide)'!$B$44+('Parameters calculator (hide)'!$B$45*'Parameters calculator (hide)'!$B$47))</f>
        <v>711.39603084774865</v>
      </c>
      <c r="N42" s="5">
        <f ca="1">(IF('Demand adjustments for Covid'!$F$9="No",F42,SUM('Demand background (hide)'!DT31,'Demand background (hide)'!DV31:DW31))*(1-'Parameters calculator (hide)'!$B$43))*(1-'Parameters calculator (hide)'!$B$44+('Parameters calculator (hide)'!$B$45*'Parameters calculator (hide)'!$B$47))</f>
        <v>737.51056868899525</v>
      </c>
      <c r="P42" s="5">
        <f t="shared" ca="1" si="3"/>
        <v>34.090850757855989</v>
      </c>
      <c r="Q42" s="5">
        <f t="shared" ca="1" si="4"/>
        <v>0</v>
      </c>
      <c r="R42" s="5">
        <f t="shared" ca="1" si="5"/>
        <v>34.090850757855989</v>
      </c>
      <c r="S42" s="5">
        <f t="shared" ca="1" si="6"/>
        <v>0</v>
      </c>
      <c r="T42" s="5">
        <f ca="1">M42/IF(Summary!$C$8&lt;&gt;"Patients",1,$I$9)</f>
        <v>19.235883351594133</v>
      </c>
      <c r="U42" s="5">
        <f ca="1">((N42-M42)/IF(Summary!$C$8&lt;&gt;"Patients",1,$I$9))</f>
        <v>0.70612736353953509</v>
      </c>
      <c r="V42" s="5">
        <f t="shared" si="7"/>
        <v>0</v>
      </c>
      <c r="X42" s="5">
        <f ca="1">(VLOOKUP(D42,'SPC background (hide)'!$AG$2:$AN$54,8,0)/IF(Summary!$C$8&lt;&gt;"Patients",1,$I$9))*(1-$I$4)*(1-$I$5+($I$6*$I$7))</f>
        <v>12.052863619036831</v>
      </c>
    </row>
    <row r="43" spans="1:24" x14ac:dyDescent="0.25">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34.090850757855989</v>
      </c>
      <c r="J43" s="5">
        <f ca="1">HLOOKUP(D43,'Capacity calculation (hide)'!$BK$110:$DJ$111,2,0)</f>
        <v>0</v>
      </c>
      <c r="K43" s="5">
        <f ca="1">IF(I43-IF(Setup!$I$15="Yes",$G43,0)-IF(Setup!$I$13="Yes",$H43,0)&lt;0,0,I43-IF(Setup!$I$15="Yes",$G43,0)-IF(Setup!$I$13="Yes",$H43,0))</f>
        <v>34.090850757855989</v>
      </c>
      <c r="L43" s="5">
        <f t="shared" ca="1" si="2"/>
        <v>0</v>
      </c>
      <c r="M43" s="5">
        <f ca="1">(IF('Demand adjustments for Covid'!$F$9="No",E43,SUM('Demand background (hide)'!DS32,'Demand background (hide)'!DV32:DW32))*(1-'Parameters calculator (hide)'!$B$43))*(1-'Parameters calculator (hide)'!$B$44+('Parameters calculator (hide)'!$B$45*'Parameters calculator (hide)'!$B$47))</f>
        <v>927.51634401668503</v>
      </c>
      <c r="N43" s="5">
        <f ca="1">(IF('Demand adjustments for Covid'!$F$9="No",F43,SUM('Demand background (hide)'!DT32,'Demand background (hide)'!DV32:DW32))*(1-'Parameters calculator (hide)'!$B$43))*(1-'Parameters calculator (hide)'!$B$44+('Parameters calculator (hide)'!$B$45*'Parameters calculator (hide)'!$B$47))</f>
        <v>975.24291317482516</v>
      </c>
      <c r="P43" s="5">
        <f t="shared" ca="1" si="3"/>
        <v>34.090850757855989</v>
      </c>
      <c r="Q43" s="5">
        <f t="shared" ca="1" si="4"/>
        <v>0</v>
      </c>
      <c r="R43" s="5">
        <f t="shared" ca="1" si="5"/>
        <v>34.090850757855989</v>
      </c>
      <c r="S43" s="5">
        <f t="shared" ca="1" si="6"/>
        <v>0</v>
      </c>
      <c r="T43" s="5">
        <f ca="1">M43/IF(Summary!$C$8&lt;&gt;"Patients",1,$I$9)</f>
        <v>25.079696015369571</v>
      </c>
      <c r="U43" s="5">
        <f ca="1">((N43-M43)/IF(Summary!$C$8&lt;&gt;"Patients",1,$I$9))</f>
        <v>1.2905086299170758</v>
      </c>
      <c r="V43" s="5">
        <f t="shared" si="7"/>
        <v>0</v>
      </c>
      <c r="X43" s="5">
        <f ca="1">(VLOOKUP(D43,'SPC background (hide)'!$AG$2:$AN$54,8,0)/IF(Summary!$C$8&lt;&gt;"Patients",1,$I$9))*(1-$I$4)*(1-$I$5+($I$6*$I$7))</f>
        <v>12.052863619036831</v>
      </c>
    </row>
    <row r="44" spans="1:24" x14ac:dyDescent="0.25">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34.090850757855989</v>
      </c>
      <c r="J44" s="5">
        <f ca="1">HLOOKUP(D44,'Capacity calculation (hide)'!$BK$110:$DJ$111,2,0)</f>
        <v>0</v>
      </c>
      <c r="K44" s="5">
        <f ca="1">IF(I44-IF(Setup!$I$15="Yes",$G44,0)-IF(Setup!$I$13="Yes",$H44,0)&lt;0,0,I44-IF(Setup!$I$15="Yes",$G44,0)-IF(Setup!$I$13="Yes",$H44,0))</f>
        <v>34.090850757855989</v>
      </c>
      <c r="L44" s="5">
        <f t="shared" ca="1" si="2"/>
        <v>0</v>
      </c>
      <c r="M44" s="5">
        <f ca="1">(IF('Demand adjustments for Covid'!$F$9="No",E44,SUM('Demand background (hide)'!DS33,'Demand background (hide)'!DV33:DW33))*(1-'Parameters calculator (hide)'!$B$43))*(1-'Parameters calculator (hide)'!$B$44+('Parameters calculator (hide)'!$B$45*'Parameters calculator (hide)'!$B$47))</f>
        <v>738.41106999386579</v>
      </c>
      <c r="N44" s="5">
        <f ca="1">(IF('Demand adjustments for Covid'!$F$9="No",F44,SUM('Demand background (hide)'!DT33,'Demand background (hide)'!DV33:DW33))*(1-'Parameters calculator (hide)'!$B$43))*(1-'Parameters calculator (hide)'!$B$44+('Parameters calculator (hide)'!$B$45*'Parameters calculator (hide)'!$B$47))</f>
        <v>767.22711174972403</v>
      </c>
      <c r="P44" s="5">
        <f t="shared" ca="1" si="3"/>
        <v>34.090850757855989</v>
      </c>
      <c r="Q44" s="5">
        <f t="shared" ca="1" si="4"/>
        <v>0</v>
      </c>
      <c r="R44" s="5">
        <f t="shared" ca="1" si="5"/>
        <v>34.090850757855989</v>
      </c>
      <c r="S44" s="5">
        <f t="shared" ca="1" si="6"/>
        <v>0</v>
      </c>
      <c r="T44" s="5">
        <f ca="1">M44/IF(Summary!$C$8&lt;&gt;"Patients",1,$I$9)</f>
        <v>19.966359934566068</v>
      </c>
      <c r="U44" s="5">
        <f ca="1">((N44-M44)/IF(Summary!$C$8&lt;&gt;"Patients",1,$I$9))</f>
        <v>0.77917502183672616</v>
      </c>
      <c r="V44" s="5">
        <f t="shared" si="7"/>
        <v>0</v>
      </c>
      <c r="X44" s="5">
        <f ca="1">(VLOOKUP(D44,'SPC background (hide)'!$AG$2:$AN$54,8,0)/IF(Summary!$C$8&lt;&gt;"Patients",1,$I$9))*(1-$I$4)*(1-$I$5+($I$6*$I$7))</f>
        <v>12.052863619036831</v>
      </c>
    </row>
    <row r="45" spans="1:24" x14ac:dyDescent="0.25">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34.090850757855989</v>
      </c>
      <c r="J45" s="5">
        <f ca="1">HLOOKUP(D45,'Capacity calculation (hide)'!$BK$110:$DJ$111,2,0)</f>
        <v>0</v>
      </c>
      <c r="K45" s="5">
        <f ca="1">IF(I45-IF(Setup!$I$15="Yes",$G45,0)-IF(Setup!$I$13="Yes",$H45,0)&lt;0,0,I45-IF(Setup!$I$15="Yes",$G45,0)-IF(Setup!$I$13="Yes",$H45,0))</f>
        <v>34.090850757855989</v>
      </c>
      <c r="L45" s="5">
        <f t="shared" ca="1" si="2"/>
        <v>0</v>
      </c>
      <c r="M45" s="5">
        <f ca="1">(IF('Demand adjustments for Covid'!$F$9="No",E45,SUM('Demand background (hide)'!DS34,'Demand background (hide)'!DV34:DW34))*(1-'Parameters calculator (hide)'!$B$43))*(1-'Parameters calculator (hide)'!$B$44+('Parameters calculator (hide)'!$B$45*'Parameters calculator (hide)'!$B$47))</f>
        <v>1107.6166049907986</v>
      </c>
      <c r="N45" s="5">
        <f ca="1">(IF('Demand adjustments for Covid'!$F$9="No",F45,SUM('Demand background (hide)'!DT34,'Demand background (hide)'!DV34:DW34))*(1-'Parameters calculator (hide)'!$B$43))*(1-'Parameters calculator (hide)'!$B$44+('Parameters calculator (hide)'!$B$45*'Parameters calculator (hide)'!$B$47))</f>
        <v>1173.3532002463501</v>
      </c>
      <c r="P45" s="5">
        <f t="shared" ca="1" si="3"/>
        <v>34.090850757855989</v>
      </c>
      <c r="Q45" s="5">
        <f t="shared" ca="1" si="4"/>
        <v>0</v>
      </c>
      <c r="R45" s="5">
        <f t="shared" ca="1" si="5"/>
        <v>34.090850757855989</v>
      </c>
      <c r="S45" s="5">
        <f t="shared" ca="1" si="6"/>
        <v>0</v>
      </c>
      <c r="T45" s="5">
        <f ca="1">M45/IF(Summary!$C$8&lt;&gt;"Patients",1,$I$9)</f>
        <v>29.949539901849096</v>
      </c>
      <c r="U45" s="5">
        <f ca="1">((N45-M45)/IF(Summary!$C$8&lt;&gt;"Patients",1,$I$9))</f>
        <v>1.7774930185650286</v>
      </c>
      <c r="V45" s="5">
        <f t="shared" si="7"/>
        <v>0</v>
      </c>
      <c r="X45" s="5">
        <f ca="1">(VLOOKUP(D45,'SPC background (hide)'!$AG$2:$AN$54,8,0)/IF(Summary!$C$8&lt;&gt;"Patients",1,$I$9))*(1-$I$4)*(1-$I$5+($I$6*$I$7))</f>
        <v>12.052863619036831</v>
      </c>
    </row>
    <row r="46" spans="1:24" x14ac:dyDescent="0.25">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29.722911005300855</v>
      </c>
      <c r="J46" s="5">
        <f ca="1">HLOOKUP(D46,'Capacity calculation (hide)'!$BK$110:$DJ$111,2,0)</f>
        <v>0</v>
      </c>
      <c r="K46" s="5">
        <f ca="1">IF(I46-IF(Setup!$I$15="Yes",$G46,0)-IF(Setup!$I$13="Yes",$H46,0)&lt;0,0,I46-IF(Setup!$I$15="Yes",$G46,0)-IF(Setup!$I$13="Yes",$H46,0))</f>
        <v>29.722911005300855</v>
      </c>
      <c r="L46" s="5">
        <f t="shared" ca="1" si="2"/>
        <v>0</v>
      </c>
      <c r="M46" s="5">
        <f ca="1">(IF('Demand adjustments for Covid'!$F$9="No",E46,SUM('Demand background (hide)'!DS35,'Demand background (hide)'!DV35:DW35))*(1-'Parameters calculator (hide)'!$B$43))*(1-'Parameters calculator (hide)'!$B$44+('Parameters calculator (hide)'!$B$45*'Parameters calculator (hide)'!$B$47))</f>
        <v>972.54140926021341</v>
      </c>
      <c r="N46" s="5">
        <f ca="1">(IF('Demand adjustments for Covid'!$F$9="No",F46,SUM('Demand background (hide)'!DT35,'Demand background (hide)'!DV35:DW35))*(1-'Parameters calculator (hide)'!$B$43))*(1-'Parameters calculator (hide)'!$B$44+('Parameters calculator (hide)'!$B$45*'Parameters calculator (hide)'!$B$47))</f>
        <v>1024.7704849427064</v>
      </c>
      <c r="P46" s="5">
        <f t="shared" ca="1" si="3"/>
        <v>29.722911005300855</v>
      </c>
      <c r="Q46" s="5">
        <f t="shared" ca="1" si="4"/>
        <v>0</v>
      </c>
      <c r="R46" s="5">
        <f t="shared" ca="1" si="5"/>
        <v>29.722911005300855</v>
      </c>
      <c r="S46" s="5">
        <f t="shared" ca="1" si="6"/>
        <v>0</v>
      </c>
      <c r="T46" s="5">
        <f ca="1">M46/IF(Summary!$C$8&lt;&gt;"Patients",1,$I$9)</f>
        <v>26.297156986989453</v>
      </c>
      <c r="U46" s="5">
        <f ca="1">((N46-M46)/IF(Summary!$C$8&lt;&gt;"Patients",1,$I$9))</f>
        <v>1.412254727079064</v>
      </c>
      <c r="V46" s="5">
        <f t="shared" si="7"/>
        <v>0</v>
      </c>
      <c r="X46" s="5">
        <f ca="1">(VLOOKUP(D46,'SPC background (hide)'!$AG$2:$AN$54,8,0)/IF(Summary!$C$8&lt;&gt;"Patients",1,$I$9))*(1-$I$4)*(1-$I$5+($I$6*$I$7))</f>
        <v>12.052863619036831</v>
      </c>
    </row>
    <row r="47" spans="1:24" x14ac:dyDescent="0.25">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29.722911005300855</v>
      </c>
      <c r="J47" s="5">
        <f ca="1">HLOOKUP(D47,'Capacity calculation (hide)'!$BK$110:$DJ$111,2,0)</f>
        <v>0</v>
      </c>
      <c r="K47" s="5">
        <f ca="1">IF(I47-IF(Setup!$I$15="Yes",$G47,0)-IF(Setup!$I$13="Yes",$H47,0)&lt;0,0,I47-IF(Setup!$I$15="Yes",$G47,0)-IF(Setup!$I$13="Yes",$H47,0))</f>
        <v>29.722911005300855</v>
      </c>
      <c r="L47" s="5">
        <f t="shared" ca="1" si="2"/>
        <v>0</v>
      </c>
      <c r="M47" s="5">
        <f ca="1">(IF('Demand adjustments for Covid'!$F$9="No",E47,SUM('Demand background (hide)'!DS36,'Demand background (hide)'!DV36:DW36))*(1-'Parameters calculator (hide)'!$B$43))*(1-'Parameters calculator (hide)'!$B$44+('Parameters calculator (hide)'!$B$45*'Parameters calculator (hide)'!$B$47))</f>
        <v>972.54140926021341</v>
      </c>
      <c r="N47" s="5">
        <f ca="1">(IF('Demand adjustments for Covid'!$F$9="No",F47,SUM('Demand background (hide)'!DT36,'Demand background (hide)'!DV36:DW36))*(1-'Parameters calculator (hide)'!$B$43))*(1-'Parameters calculator (hide)'!$B$44+('Parameters calculator (hide)'!$B$45*'Parameters calculator (hide)'!$B$47))</f>
        <v>1024.7704849427064</v>
      </c>
      <c r="P47" s="5">
        <f t="shared" ca="1" si="3"/>
        <v>29.722911005300855</v>
      </c>
      <c r="Q47" s="5">
        <f t="shared" ca="1" si="4"/>
        <v>0</v>
      </c>
      <c r="R47" s="5">
        <f t="shared" ca="1" si="5"/>
        <v>29.722911005300855</v>
      </c>
      <c r="S47" s="5">
        <f t="shared" ca="1" si="6"/>
        <v>0</v>
      </c>
      <c r="T47" s="5">
        <f ca="1">M47/IF(Summary!$C$8&lt;&gt;"Patients",1,$I$9)</f>
        <v>26.297156986989453</v>
      </c>
      <c r="U47" s="5">
        <f ca="1">((N47-M47)/IF(Summary!$C$8&lt;&gt;"Patients",1,$I$9))</f>
        <v>1.412254727079064</v>
      </c>
      <c r="V47" s="5">
        <f t="shared" si="7"/>
        <v>0</v>
      </c>
      <c r="X47" s="5">
        <f ca="1">(VLOOKUP(D47,'SPC background (hide)'!$AG$2:$AN$54,8,0)/IF(Summary!$C$8&lt;&gt;"Patients",1,$I$9))*(1-$I$4)*(1-$I$5+($I$6*$I$7))</f>
        <v>12.052863619036831</v>
      </c>
    </row>
    <row r="48" spans="1:24" x14ac:dyDescent="0.25">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29.722911005300855</v>
      </c>
      <c r="J48" s="5">
        <f ca="1">HLOOKUP(D48,'Capacity calculation (hide)'!$BK$110:$DJ$111,2,0)</f>
        <v>0</v>
      </c>
      <c r="K48" s="5">
        <f ca="1">IF(I48-IF(Setup!$I$15="Yes",$G48,0)-IF(Setup!$I$13="Yes",$H48,0)&lt;0,0,I48-IF(Setup!$I$15="Yes",$G48,0)-IF(Setup!$I$13="Yes",$H48,0))</f>
        <v>29.722911005300855</v>
      </c>
      <c r="L48" s="5">
        <f t="shared" ca="1" si="2"/>
        <v>0</v>
      </c>
      <c r="M48" s="5">
        <f ca="1">(IF('Demand adjustments for Covid'!$F$9="No",E48,SUM('Demand background (hide)'!DS37,'Demand background (hide)'!DV37:DW37))*(1-'Parameters calculator (hide)'!$B$43))*(1-'Parameters calculator (hide)'!$B$44+('Parameters calculator (hide)'!$B$45*'Parameters calculator (hide)'!$B$47))</f>
        <v>864.48125267574528</v>
      </c>
      <c r="N48" s="5">
        <f ca="1">(IF('Demand adjustments for Covid'!$F$9="No",F48,SUM('Demand background (hide)'!DT37,'Demand background (hide)'!DV37:DW37))*(1-'Parameters calculator (hide)'!$B$43))*(1-'Parameters calculator (hide)'!$B$44+('Parameters calculator (hide)'!$B$45*'Parameters calculator (hide)'!$B$47))</f>
        <v>905.90431269979138</v>
      </c>
      <c r="P48" s="5">
        <f t="shared" ca="1" si="3"/>
        <v>29.722911005300855</v>
      </c>
      <c r="Q48" s="5">
        <f t="shared" ca="1" si="4"/>
        <v>0</v>
      </c>
      <c r="R48" s="5">
        <f t="shared" ca="1" si="5"/>
        <v>29.722911005300855</v>
      </c>
      <c r="S48" s="5">
        <f t="shared" ca="1" si="6"/>
        <v>0</v>
      </c>
      <c r="T48" s="5">
        <f ca="1">M48/IF(Summary!$C$8&lt;&gt;"Patients",1,$I$9)</f>
        <v>23.375250655101734</v>
      </c>
      <c r="U48" s="5">
        <f ca="1">((N48-M48)/IF(Summary!$C$8&lt;&gt;"Patients",1,$I$9))</f>
        <v>1.1200640938902906</v>
      </c>
      <c r="V48" s="5">
        <f t="shared" si="7"/>
        <v>0</v>
      </c>
      <c r="X48" s="5">
        <f ca="1">(VLOOKUP(D48,'SPC background (hide)'!$AG$2:$AN$54,8,0)/IF(Summary!$C$8&lt;&gt;"Patients",1,$I$9))*(1-$I$4)*(1-$I$5+($I$6*$I$7))</f>
        <v>12.052863619036831</v>
      </c>
    </row>
    <row r="49" spans="1:24" x14ac:dyDescent="0.25">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29.722911005300855</v>
      </c>
      <c r="J49" s="5">
        <f ca="1">HLOOKUP(D49,'Capacity calculation (hide)'!$BK$110:$DJ$111,2,0)</f>
        <v>0</v>
      </c>
      <c r="K49" s="5">
        <f ca="1">IF(I49-IF(Setup!$I$15="Yes",$G49,0)-IF(Setup!$I$13="Yes",$H49,0)&lt;0,0,I49-IF(Setup!$I$15="Yes",$G49,0)-IF(Setup!$I$13="Yes",$H49,0))</f>
        <v>29.722911005300855</v>
      </c>
      <c r="L49" s="5">
        <f t="shared" ca="1" si="2"/>
        <v>0</v>
      </c>
      <c r="M49" s="5">
        <f ca="1">(IF('Demand adjustments for Covid'!$F$9="No",E49,SUM('Demand background (hide)'!DS38,'Demand background (hide)'!DV38:DW38))*(1-'Parameters calculator (hide)'!$B$43))*(1-'Parameters calculator (hide)'!$B$44+('Parameters calculator (hide)'!$B$45*'Parameters calculator (hide)'!$B$47))</f>
        <v>1080.6015658446815</v>
      </c>
      <c r="N49" s="5">
        <f ca="1">(IF('Demand adjustments for Covid'!$F$9="No",F49,SUM('Demand background (hide)'!DT38,'Demand background (hide)'!DV38:DW38))*(1-'Parameters calculator (hide)'!$B$43))*(1-'Parameters calculator (hide)'!$B$44+('Parameters calculator (hide)'!$B$45*'Parameters calculator (hide)'!$B$47))</f>
        <v>1143.6366571856213</v>
      </c>
      <c r="P49" s="5">
        <f t="shared" ca="1" si="3"/>
        <v>29.722911005300855</v>
      </c>
      <c r="Q49" s="5">
        <f t="shared" ca="1" si="4"/>
        <v>0</v>
      </c>
      <c r="R49" s="5">
        <f t="shared" ca="1" si="5"/>
        <v>29.722911005300855</v>
      </c>
      <c r="S49" s="5">
        <f t="shared" ca="1" si="6"/>
        <v>0</v>
      </c>
      <c r="T49" s="5">
        <f ca="1">M49/IF(Summary!$C$8&lt;&gt;"Patients",1,$I$9)</f>
        <v>29.219063318877168</v>
      </c>
      <c r="U49" s="5">
        <f ca="1">((N49-M49)/IF(Summary!$C$8&lt;&gt;"Patients",1,$I$9))</f>
        <v>1.7044453602678344</v>
      </c>
      <c r="V49" s="5">
        <f t="shared" si="7"/>
        <v>0</v>
      </c>
      <c r="X49" s="5">
        <f ca="1">(VLOOKUP(D49,'SPC background (hide)'!$AG$2:$AN$54,8,0)/IF(Summary!$C$8&lt;&gt;"Patients",1,$I$9))*(1-$I$4)*(1-$I$5+($I$6*$I$7))</f>
        <v>12.052863619036831</v>
      </c>
    </row>
    <row r="50" spans="1:24" x14ac:dyDescent="0.25">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29.722911005300855</v>
      </c>
      <c r="J50" s="5">
        <f ca="1">HLOOKUP(D50,'Capacity calculation (hide)'!$BK$110:$DJ$111,2,0)</f>
        <v>0</v>
      </c>
      <c r="K50" s="5">
        <f ca="1">IF(I50-IF(Setup!$I$15="Yes",$G50,0)-IF(Setup!$I$13="Yes",$H50,0)&lt;0,0,I50-IF(Setup!$I$15="Yes",$G50,0)-IF(Setup!$I$13="Yes",$H50,0))</f>
        <v>29.722911005300855</v>
      </c>
      <c r="L50" s="5">
        <f t="shared" ca="1" si="2"/>
        <v>0</v>
      </c>
      <c r="M50" s="5">
        <f ca="1">(IF('Demand adjustments for Covid'!$F$9="No",E50,SUM('Demand background (hide)'!DS39,'Demand background (hide)'!DV39:DW39))*(1-'Parameters calculator (hide)'!$B$43))*(1-'Parameters calculator (hide)'!$B$44+('Parameters calculator (hide)'!$B$45*'Parameters calculator (hide)'!$B$47))</f>
        <v>963.53639621150785</v>
      </c>
      <c r="N50" s="5">
        <f ca="1">(IF('Demand adjustments for Covid'!$F$9="No",F50,SUM('Demand background (hide)'!DT39,'Demand background (hide)'!DV39:DW39))*(1-'Parameters calculator (hide)'!$B$43))*(1-'Parameters calculator (hide)'!$B$44+('Parameters calculator (hide)'!$B$45*'Parameters calculator (hide)'!$B$47))</f>
        <v>1014.8649705891302</v>
      </c>
      <c r="P50" s="5">
        <f t="shared" ca="1" si="3"/>
        <v>29.722911005300855</v>
      </c>
      <c r="Q50" s="5">
        <f t="shared" ca="1" si="4"/>
        <v>0</v>
      </c>
      <c r="R50" s="5">
        <f t="shared" ca="1" si="5"/>
        <v>29.722911005300855</v>
      </c>
      <c r="S50" s="5">
        <f t="shared" ca="1" si="6"/>
        <v>0</v>
      </c>
      <c r="T50" s="5">
        <f ca="1">M50/IF(Summary!$C$8&lt;&gt;"Patients",1,$I$9)</f>
        <v>26.053664792665479</v>
      </c>
      <c r="U50" s="5">
        <f ca="1">((N50-M50)/IF(Summary!$C$8&lt;&gt;"Patients",1,$I$9))</f>
        <v>1.387905507646664</v>
      </c>
      <c r="V50" s="5">
        <f t="shared" si="7"/>
        <v>0</v>
      </c>
      <c r="X50" s="5">
        <f ca="1">(VLOOKUP(D50,'SPC background (hide)'!$AG$2:$AN$54,8,0)/IF(Summary!$C$8&lt;&gt;"Patients",1,$I$9))*(1-$I$4)*(1-$I$5+($I$6*$I$7))</f>
        <v>12.052863619036831</v>
      </c>
    </row>
    <row r="51" spans="1:24" x14ac:dyDescent="0.25">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29.722911005300855</v>
      </c>
      <c r="J51" s="5">
        <f ca="1">HLOOKUP(D51,'Capacity calculation (hide)'!$BK$110:$DJ$111,2,0)</f>
        <v>0</v>
      </c>
      <c r="K51" s="5">
        <f ca="1">IF(I51-IF(Setup!$I$15="Yes",$G51,0)-IF(Setup!$I$13="Yes",$H51,0)&lt;0,0,I51-IF(Setup!$I$15="Yes",$G51,0)-IF(Setup!$I$13="Yes",$H51,0))</f>
        <v>29.722911005300855</v>
      </c>
      <c r="L51" s="5">
        <f t="shared" ca="1" si="2"/>
        <v>0</v>
      </c>
      <c r="M51" s="5">
        <f ca="1">(IF('Demand adjustments for Covid'!$F$9="No",E51,SUM('Demand background (hide)'!DS40,'Demand background (hide)'!DV40:DW40))*(1-'Parameters calculator (hide)'!$B$43))*(1-'Parameters calculator (hide)'!$B$44+('Parameters calculator (hide)'!$B$45*'Parameters calculator (hide)'!$B$47))</f>
        <v>990.55143535762488</v>
      </c>
      <c r="N51" s="5">
        <f ca="1">(IF('Demand adjustments for Covid'!$F$9="No",F51,SUM('Demand background (hide)'!DT40,'Demand background (hide)'!DV40:DW40))*(1-'Parameters calculator (hide)'!$B$43))*(1-'Parameters calculator (hide)'!$B$44+('Parameters calculator (hide)'!$B$45*'Parameters calculator (hide)'!$B$47))</f>
        <v>1044.5815136498588</v>
      </c>
      <c r="P51" s="5">
        <f t="shared" ca="1" si="3"/>
        <v>29.722911005300855</v>
      </c>
      <c r="Q51" s="5">
        <f t="shared" ca="1" si="4"/>
        <v>0</v>
      </c>
      <c r="R51" s="5">
        <f t="shared" ca="1" si="5"/>
        <v>29.722911005300855</v>
      </c>
      <c r="S51" s="5">
        <f t="shared" ca="1" si="6"/>
        <v>0</v>
      </c>
      <c r="T51" s="5">
        <f ca="1">M51/IF(Summary!$C$8&lt;&gt;"Patients",1,$I$9)</f>
        <v>26.784141375637407</v>
      </c>
      <c r="U51" s="5">
        <f ca="1">((N51-M51)/IF(Summary!$C$8&lt;&gt;"Patients",1,$I$9))</f>
        <v>1.460953165943855</v>
      </c>
      <c r="V51" s="5">
        <f t="shared" si="7"/>
        <v>0</v>
      </c>
      <c r="X51" s="5">
        <f ca="1">(VLOOKUP(D51,'SPC background (hide)'!$AG$2:$AN$54,8,0)/IF(Summary!$C$8&lt;&gt;"Patients",1,$I$9))*(1-$I$4)*(1-$I$5+($I$6*$I$7))</f>
        <v>12.052863619036831</v>
      </c>
    </row>
    <row r="52" spans="1:24" x14ac:dyDescent="0.25">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29.722911005300855</v>
      </c>
      <c r="J52" s="5">
        <f ca="1">HLOOKUP(D52,'Capacity calculation (hide)'!$BK$110:$DJ$111,2,0)</f>
        <v>0</v>
      </c>
      <c r="K52" s="5">
        <f ca="1">IF(I52-IF(Setup!$I$15="Yes",$G52,0)-IF(Setup!$I$13="Yes",$H52,0)&lt;0,0,I52-IF(Setup!$I$15="Yes",$G52,0)-IF(Setup!$I$13="Yes",$H52,0))</f>
        <v>29.722911005300855</v>
      </c>
      <c r="L52" s="5">
        <f t="shared" ca="1" si="2"/>
        <v>0</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29.722911005300855</v>
      </c>
      <c r="Q52" s="5">
        <f t="shared" ca="1" si="4"/>
        <v>0</v>
      </c>
      <c r="R52" s="5">
        <f t="shared" ca="1" si="5"/>
        <v>29.722911005300855</v>
      </c>
      <c r="S52" s="5">
        <f t="shared" ca="1" si="6"/>
        <v>0</v>
      </c>
      <c r="T52" s="5">
        <f ca="1">M52/IF(Summary!$C$8&lt;&gt;"Patients",1,$I$9)</f>
        <v>12.418101910522797</v>
      </c>
      <c r="U52" s="5">
        <f ca="1">((N52-M52)/IF(Summary!$C$8&lt;&gt;"Patients",1,$I$9))</f>
        <v>1.2418101910522787</v>
      </c>
      <c r="V52" s="5">
        <f t="shared" si="7"/>
        <v>0</v>
      </c>
      <c r="X52" s="5">
        <f ca="1">(VLOOKUP(D52,'SPC background (hide)'!$AG$2:$AN$54,8,0)/IF(Summary!$C$8&lt;&gt;"Patients",1,$I$9))*(1-$I$4)*(1-$I$5+($I$6*$I$7))</f>
        <v>12.052863619036831</v>
      </c>
    </row>
    <row r="53" spans="1:24" x14ac:dyDescent="0.25">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29.722911005300855</v>
      </c>
      <c r="J53" s="5">
        <f ca="1">HLOOKUP(D53,'Capacity calculation (hide)'!$BK$110:$DJ$111,2,0)</f>
        <v>0</v>
      </c>
      <c r="K53" s="5">
        <f ca="1">IF(I53-IF(Setup!$I$15="Yes",$G53,0)-IF(Setup!$I$13="Yes",$H53,0)&lt;0,0,I53-IF(Setup!$I$15="Yes",$G53,0)-IF(Setup!$I$13="Yes",$H53,0))</f>
        <v>29.722911005300855</v>
      </c>
      <c r="L53" s="5">
        <f t="shared" ca="1" si="2"/>
        <v>0</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29.722911005300855</v>
      </c>
      <c r="Q53" s="5">
        <f t="shared" ca="1" si="4"/>
        <v>0</v>
      </c>
      <c r="R53" s="5">
        <f t="shared" ca="1" si="5"/>
        <v>29.722911005300855</v>
      </c>
      <c r="S53" s="5">
        <f t="shared" ca="1" si="6"/>
        <v>0</v>
      </c>
      <c r="T53" s="5">
        <f ca="1">M53/IF(Summary!$C$8&lt;&gt;"Patients",1,$I$9)</f>
        <v>7.3047658297192921</v>
      </c>
      <c r="U53" s="5">
        <f ca="1">((N53-M53)/IF(Summary!$C$8&lt;&gt;"Patients",1,$I$9))</f>
        <v>0.73047658297193052</v>
      </c>
      <c r="V53" s="5">
        <f t="shared" si="7"/>
        <v>0</v>
      </c>
      <c r="X53" s="5">
        <f ca="1">(VLOOKUP(D53,'SPC background (hide)'!$AG$2:$AN$54,8,0)/IF(Summary!$C$8&lt;&gt;"Patients",1,$I$9))*(1-$I$4)*(1-$I$5+($I$6*$I$7))</f>
        <v>12.052863619036831</v>
      </c>
    </row>
    <row r="54" spans="1:24" x14ac:dyDescent="0.25">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29.722911005300855</v>
      </c>
      <c r="J54" s="5">
        <f ca="1">HLOOKUP(D54,'Capacity calculation (hide)'!$BK$110:$DJ$111,2,0)</f>
        <v>0</v>
      </c>
      <c r="K54" s="5">
        <f ca="1">IF(I54-IF(Setup!$I$15="Yes",$G54,0)-IF(Setup!$I$13="Yes",$H54,0)&lt;0,0,I54-IF(Setup!$I$15="Yes",$G54,0)-IF(Setup!$I$13="Yes",$H54,0))</f>
        <v>29.722911005300855</v>
      </c>
      <c r="L54" s="5">
        <f t="shared" ca="1" si="2"/>
        <v>0</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29.722911005300855</v>
      </c>
      <c r="Q54" s="5">
        <f t="shared" ca="1" si="4"/>
        <v>0</v>
      </c>
      <c r="R54" s="5">
        <f t="shared" ca="1" si="5"/>
        <v>29.722911005300855</v>
      </c>
      <c r="S54" s="5">
        <f t="shared" ca="1" si="6"/>
        <v>0</v>
      </c>
      <c r="T54" s="5">
        <f ca="1">M54/IF(Summary!$C$8&lt;&gt;"Patients",1,$I$9)</f>
        <v>18.748898962946186</v>
      </c>
      <c r="U54" s="5">
        <f ca="1">((N54-M54)/IF(Summary!$C$8&lt;&gt;"Patients",1,$I$9))</f>
        <v>1.8748898962946197</v>
      </c>
      <c r="V54" s="5">
        <f t="shared" si="7"/>
        <v>0</v>
      </c>
      <c r="X54" s="5">
        <f ca="1">(VLOOKUP(D54,'SPC background (hide)'!$AG$2:$AN$54,8,0)/IF(Summary!$C$8&lt;&gt;"Patients",1,$I$9))*(1-$I$4)*(1-$I$5+($I$6*$I$7))</f>
        <v>12.052863619036831</v>
      </c>
    </row>
    <row r="55" spans="1:24" x14ac:dyDescent="0.25">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29.722911005300855</v>
      </c>
      <c r="J55" s="5">
        <f ca="1">HLOOKUP(D55,'Capacity calculation (hide)'!$BK$110:$DJ$111,2,0)</f>
        <v>0</v>
      </c>
      <c r="K55" s="5">
        <f ca="1">IF(I55-IF(Setup!$I$15="Yes",$G55,0)-IF(Setup!$I$13="Yes",$H55,0)&lt;0,0,I55-IF(Setup!$I$15="Yes",$G55,0)-IF(Setup!$I$13="Yes",$H55,0))</f>
        <v>29.722911005300855</v>
      </c>
      <c r="L55" s="5">
        <f t="shared" ca="1" si="2"/>
        <v>0</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29.722911005300855</v>
      </c>
      <c r="Q55" s="5">
        <f t="shared" ca="1" si="4"/>
        <v>0</v>
      </c>
      <c r="R55" s="5">
        <f t="shared" ca="1" si="5"/>
        <v>29.722911005300855</v>
      </c>
      <c r="S55" s="5">
        <f t="shared" ca="1" si="6"/>
        <v>0</v>
      </c>
      <c r="T55" s="5">
        <f ca="1">M55/IF(Summary!$C$8&lt;&gt;"Patients",1,$I$9)</f>
        <v>12.418101910522797</v>
      </c>
      <c r="U55" s="5">
        <f ca="1">((N55-M55)/IF(Summary!$C$8&lt;&gt;"Patients",1,$I$9))</f>
        <v>1.2418101910522787</v>
      </c>
      <c r="V55" s="5">
        <f t="shared" si="7"/>
        <v>0</v>
      </c>
      <c r="X55" s="5">
        <f ca="1">(VLOOKUP(D55,'SPC background (hide)'!$AG$2:$AN$54,8,0)/IF(Summary!$C$8&lt;&gt;"Patients",1,$I$9))*(1-$I$4)*(1-$I$5+($I$6*$I$7))</f>
        <v>12.052863619036831</v>
      </c>
    </row>
    <row r="56" spans="1:24" x14ac:dyDescent="0.25">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29.722911005300855</v>
      </c>
      <c r="J56" s="5">
        <f ca="1">HLOOKUP(D56,'Capacity calculation (hide)'!$BK$110:$DJ$111,2,0)</f>
        <v>0</v>
      </c>
      <c r="K56" s="5">
        <f ca="1">IF(I56-IF(Setup!$I$15="Yes",$G56,0)-IF(Setup!$I$13="Yes",$H56,0)&lt;0,0,I56-IF(Setup!$I$15="Yes",$G56,0)-IF(Setup!$I$13="Yes",$H56,0))</f>
        <v>29.722911005300855</v>
      </c>
      <c r="L56" s="5">
        <f t="shared" ca="1" si="2"/>
        <v>0</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29.722911005300855</v>
      </c>
      <c r="Q56" s="5">
        <f t="shared" ca="1" si="4"/>
        <v>0</v>
      </c>
      <c r="R56" s="5">
        <f t="shared" ca="1" si="5"/>
        <v>29.722911005300855</v>
      </c>
      <c r="S56" s="5">
        <f t="shared" ca="1" si="6"/>
        <v>0</v>
      </c>
      <c r="T56" s="5">
        <f ca="1">M56/IF(Summary!$C$8&lt;&gt;"Patients",1,$I$9)</f>
        <v>10.71365655025496</v>
      </c>
      <c r="U56" s="5">
        <f ca="1">((N56-M56)/IF(Summary!$C$8&lt;&gt;"Patients",1,$I$9))</f>
        <v>1.071365655025498</v>
      </c>
      <c r="V56" s="5">
        <f t="shared" si="7"/>
        <v>0</v>
      </c>
      <c r="X56" s="5">
        <f ca="1">(VLOOKUP(D56,'SPC background (hide)'!$AG$2:$AN$54,8,0)/IF(Summary!$C$8&lt;&gt;"Patients",1,$I$9))*(1-$I$4)*(1-$I$5+($I$6*$I$7))</f>
        <v>12.052863619036831</v>
      </c>
    </row>
    <row r="57" spans="1:24" x14ac:dyDescent="0.25">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29.722911005300855</v>
      </c>
      <c r="J57" s="5">
        <f ca="1">HLOOKUP(D57,'Capacity calculation (hide)'!$BK$110:$DJ$111,2,0)</f>
        <v>0</v>
      </c>
      <c r="K57" s="5">
        <f ca="1">IF(I57-IF(Setup!$I$15="Yes",$G57,0)-IF(Setup!$I$13="Yes",$H57,0)&lt;0,0,I57-IF(Setup!$I$15="Yes",$G57,0)-IF(Setup!$I$13="Yes",$H57,0))</f>
        <v>29.722911005300855</v>
      </c>
      <c r="L57" s="5">
        <f t="shared" ca="1" si="2"/>
        <v>0</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29.722911005300855</v>
      </c>
      <c r="Q57" s="5">
        <f t="shared" ca="1" si="4"/>
        <v>0</v>
      </c>
      <c r="R57" s="5">
        <f t="shared" ca="1" si="5"/>
        <v>29.722911005300855</v>
      </c>
      <c r="S57" s="5">
        <f t="shared" ca="1" si="6"/>
        <v>0</v>
      </c>
      <c r="T57" s="5">
        <f ca="1">M57/IF(Summary!$C$8&lt;&gt;"Patients",1,$I$9)</f>
        <v>15.826992631058468</v>
      </c>
      <c r="U57" s="5">
        <f ca="1">((N57-M57)/IF(Summary!$C$8&lt;&gt;"Patients",1,$I$9))</f>
        <v>1.5826992631058463</v>
      </c>
      <c r="V57" s="5">
        <f t="shared" si="7"/>
        <v>0</v>
      </c>
      <c r="X57" s="5">
        <f ca="1">(VLOOKUP(D57,'SPC background (hide)'!$AG$2:$AN$54,8,0)/IF(Summary!$C$8&lt;&gt;"Patients",1,$I$9))*(1-$I$4)*(1-$I$5+($I$6*$I$7))</f>
        <v>12.052863619036831</v>
      </c>
    </row>
    <row r="58" spans="1:24" x14ac:dyDescent="0.25">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29.722911005300855</v>
      </c>
      <c r="J58" s="5">
        <f ca="1">HLOOKUP(D58,'Capacity calculation (hide)'!$BK$110:$DJ$111,2,0)</f>
        <v>0</v>
      </c>
      <c r="K58" s="5">
        <f ca="1">IF(I58-IF(Setup!$I$15="Yes",$G58,0)-IF(Setup!$I$13="Yes",$H58,0)&lt;0,0,I58-IF(Setup!$I$15="Yes",$G58,0)-IF(Setup!$I$13="Yes",$H58,0))</f>
        <v>29.722911005300855</v>
      </c>
      <c r="L58" s="5">
        <f t="shared" ca="1" si="2"/>
        <v>0</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29.722911005300855</v>
      </c>
      <c r="Q58" s="5">
        <f t="shared" ca="1" si="4"/>
        <v>0</v>
      </c>
      <c r="R58" s="5">
        <f t="shared" ca="1" si="5"/>
        <v>29.722911005300855</v>
      </c>
      <c r="S58" s="5">
        <f t="shared" ca="1" si="6"/>
        <v>0</v>
      </c>
      <c r="T58" s="5">
        <f ca="1">M58/IF(Summary!$C$8&lt;&gt;"Patients",1,$I$9)</f>
        <v>15.096516048086537</v>
      </c>
      <c r="U58" s="5">
        <f ca="1">((N58-M58)/IF(Summary!$C$8&lt;&gt;"Patients",1,$I$9))</f>
        <v>1.5096516048086552</v>
      </c>
      <c r="V58" s="5">
        <f t="shared" si="7"/>
        <v>0</v>
      </c>
      <c r="X58" s="5">
        <f ca="1">(VLOOKUP(D58,'SPC background (hide)'!$AG$2:$AN$54,8,0)/IF(Summary!$C$8&lt;&gt;"Patients",1,$I$9))*(1-$I$4)*(1-$I$5+($I$6*$I$7))</f>
        <v>12.052863619036831</v>
      </c>
    </row>
    <row r="59" spans="1:24" x14ac:dyDescent="0.25">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29.722911005300855</v>
      </c>
      <c r="J59" s="5">
        <f ca="1">HLOOKUP(D59,'Capacity calculation (hide)'!$BK$110:$DJ$111,2,0)</f>
        <v>0</v>
      </c>
      <c r="K59" s="5">
        <f ca="1">IF(I59-IF(Setup!$I$15="Yes",$G59,0)-IF(Setup!$I$13="Yes",$H59,0)&lt;0,0,I59-IF(Setup!$I$15="Yes",$G59,0)-IF(Setup!$I$13="Yes",$H59,0))</f>
        <v>29.722911005300855</v>
      </c>
      <c r="L59" s="5">
        <f t="shared" ca="1" si="2"/>
        <v>0</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29.722911005300855</v>
      </c>
      <c r="Q59" s="5">
        <f t="shared" ca="1" si="4"/>
        <v>0</v>
      </c>
      <c r="R59" s="5">
        <f t="shared" ca="1" si="5"/>
        <v>29.722911005300855</v>
      </c>
      <c r="S59" s="5">
        <f t="shared" ca="1" si="6"/>
        <v>0</v>
      </c>
      <c r="T59" s="5">
        <f ca="1">M59/IF(Summary!$C$8&lt;&gt;"Patients",1,$I$9)</f>
        <v>7.7917502183672465</v>
      </c>
      <c r="U59" s="5">
        <f ca="1">((N59-M59)/IF(Summary!$C$8&lt;&gt;"Patients",1,$I$9))</f>
        <v>0.77917502183672305</v>
      </c>
      <c r="V59" s="5">
        <f t="shared" si="7"/>
        <v>0</v>
      </c>
      <c r="X59" s="5">
        <f ca="1">(VLOOKUP(D59,'SPC background (hide)'!$AG$2:$AN$54,8,0)/IF(Summary!$C$8&lt;&gt;"Patients",1,$I$9))*(1-$I$4)*(1-$I$5+($I$6*$I$7))</f>
        <v>12.052863619036831</v>
      </c>
    </row>
    <row r="60" spans="1:24" x14ac:dyDescent="0.25">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29.722911005300855</v>
      </c>
      <c r="J60" s="5">
        <f ca="1">HLOOKUP(D60,'Capacity calculation (hide)'!$BK$110:$DJ$111,2,0)</f>
        <v>0</v>
      </c>
      <c r="K60" s="5">
        <f ca="1">IF(I60-IF(Setup!$I$15="Yes",$G60,0)-IF(Setup!$I$13="Yes",$H60,0)&lt;0,0,I60-IF(Setup!$I$15="Yes",$G60,0)-IF(Setup!$I$13="Yes",$H60,0))</f>
        <v>29.722911005300855</v>
      </c>
      <c r="L60" s="5">
        <f t="shared" ca="1" si="2"/>
        <v>0</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29.722911005300855</v>
      </c>
      <c r="Q60" s="5">
        <f t="shared" ca="1" si="4"/>
        <v>0</v>
      </c>
      <c r="R60" s="5">
        <f t="shared" ca="1" si="5"/>
        <v>29.722911005300855</v>
      </c>
      <c r="S60" s="5">
        <f t="shared" ca="1" si="6"/>
        <v>0</v>
      </c>
      <c r="T60" s="5">
        <f ca="1">M60/IF(Summary!$C$8&lt;&gt;"Patients",1,$I$9)</f>
        <v>10.957148744578939</v>
      </c>
      <c r="U60" s="5">
        <f ca="1">((N60-M60)/IF(Summary!$C$8&lt;&gt;"Patients",1,$I$9))</f>
        <v>1.0957148744578951</v>
      </c>
      <c r="V60" s="5">
        <f t="shared" si="7"/>
        <v>0</v>
      </c>
      <c r="X60" s="5">
        <f ca="1">(VLOOKUP(D60,'SPC background (hide)'!$AG$2:$AN$54,8,0)/IF(Summary!$C$8&lt;&gt;"Patients",1,$I$9))*(1-$I$4)*(1-$I$5+($I$6*$I$7))</f>
        <v>12.052863619036831</v>
      </c>
    </row>
    <row r="61" spans="1:24" x14ac:dyDescent="0.25">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29.722911005300855</v>
      </c>
      <c r="J61" s="5">
        <f ca="1">HLOOKUP(D61,'Capacity calculation (hide)'!$BK$110:$DJ$111,2,0)</f>
        <v>0</v>
      </c>
      <c r="K61" s="5">
        <f ca="1">IF(I61-IF(Setup!$I$15="Yes",$G61,0)-IF(Setup!$I$13="Yes",$H61,0)&lt;0,0,I61-IF(Setup!$I$15="Yes",$G61,0)-IF(Setup!$I$13="Yes",$H61,0))</f>
        <v>29.722911005300855</v>
      </c>
      <c r="L61" s="5">
        <f t="shared" ca="1" si="2"/>
        <v>0</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29.722911005300855</v>
      </c>
      <c r="Q61" s="5">
        <f t="shared" ca="1" si="4"/>
        <v>0</v>
      </c>
      <c r="R61" s="5">
        <f t="shared" ca="1" si="5"/>
        <v>29.722911005300855</v>
      </c>
      <c r="S61" s="5">
        <f t="shared" ca="1" si="6"/>
        <v>0</v>
      </c>
      <c r="T61" s="5">
        <f ca="1">M61/IF(Summary!$C$8&lt;&gt;"Patients",1,$I$9)</f>
        <v>11.687625327550867</v>
      </c>
      <c r="U61" s="5">
        <f ca="1">((N61-M61)/IF(Summary!$C$8&lt;&gt;"Patients",1,$I$9))</f>
        <v>1.1687625327550877</v>
      </c>
      <c r="V61" s="5">
        <f t="shared" si="7"/>
        <v>0</v>
      </c>
      <c r="X61" s="5">
        <f ca="1">(VLOOKUP(D61,'SPC background (hide)'!$AG$2:$AN$54,8,0)/IF(Summary!$C$8&lt;&gt;"Patients",1,$I$9))*(1-$I$4)*(1-$I$5+($I$6*$I$7))</f>
        <v>12.052863619036831</v>
      </c>
    </row>
    <row r="62" spans="1:24" x14ac:dyDescent="0.25">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29.722911005300855</v>
      </c>
      <c r="J62" s="5">
        <f ca="1">HLOOKUP(D62,'Capacity calculation (hide)'!$BK$110:$DJ$111,2,0)</f>
        <v>0</v>
      </c>
      <c r="K62" s="5">
        <f ca="1">IF(I62-IF(Setup!$I$15="Yes",$G62,0)-IF(Setup!$I$13="Yes",$H62,0)&lt;0,0,I62-IF(Setup!$I$15="Yes",$G62,0)-IF(Setup!$I$13="Yes",$H62,0))</f>
        <v>29.722911005300855</v>
      </c>
      <c r="L62" s="5">
        <f t="shared" ca="1" si="2"/>
        <v>0</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29.722911005300855</v>
      </c>
      <c r="Q62" s="5">
        <f t="shared" ca="1" si="4"/>
        <v>0</v>
      </c>
      <c r="R62" s="5">
        <f t="shared" ca="1" si="5"/>
        <v>29.722911005300855</v>
      </c>
      <c r="S62" s="5">
        <f t="shared" ca="1" si="6"/>
        <v>0</v>
      </c>
      <c r="T62" s="5">
        <f ca="1">M62/IF(Summary!$C$8&lt;&gt;"Patients",1,$I$9)</f>
        <v>19.235883351594133</v>
      </c>
      <c r="U62" s="5">
        <f ca="1">((N62-M62)/IF(Summary!$C$8&lt;&gt;"Patients",1,$I$9))</f>
        <v>1.9235883351594198</v>
      </c>
      <c r="V62" s="5">
        <f t="shared" si="7"/>
        <v>0</v>
      </c>
      <c r="X62" s="5">
        <f ca="1">(VLOOKUP(D62,'SPC background (hide)'!$AG$2:$AN$54,8,0)/IF(Summary!$C$8&lt;&gt;"Patients",1,$I$9))*(1-$I$4)*(1-$I$5+($I$6*$I$7))</f>
        <v>12.052863619036831</v>
      </c>
    </row>
    <row r="63" spans="1:24" x14ac:dyDescent="0.25">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29.722911005300855</v>
      </c>
      <c r="J63" s="5">
        <f ca="1">HLOOKUP(D63,'Capacity calculation (hide)'!$BK$110:$DJ$111,2,0)</f>
        <v>0</v>
      </c>
      <c r="K63" s="5">
        <f ca="1">IF(I63-IF(Setup!$I$15="Yes",$G63,0)-IF(Setup!$I$13="Yes",$H63,0)&lt;0,0,I63-IF(Setup!$I$15="Yes",$G63,0)-IF(Setup!$I$13="Yes",$H63,0))</f>
        <v>29.722911005300855</v>
      </c>
      <c r="L63" s="5">
        <f t="shared" ca="1" si="2"/>
        <v>0</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29.722911005300855</v>
      </c>
      <c r="Q63" s="5">
        <f t="shared" ca="1" si="4"/>
        <v>0</v>
      </c>
      <c r="R63" s="5">
        <f t="shared" ca="1" si="5"/>
        <v>29.722911005300855</v>
      </c>
      <c r="S63" s="5">
        <f t="shared" ca="1" si="6"/>
        <v>0</v>
      </c>
      <c r="T63" s="5">
        <f ca="1">M63/IF(Summary!$C$8&lt;&gt;"Patients",1,$I$9)</f>
        <v>8.0352424126912219</v>
      </c>
      <c r="U63" s="5">
        <f ca="1">((N63-M63)/IF(Summary!$C$8&lt;&gt;"Patients",1,$I$9))</f>
        <v>0.80352424126912314</v>
      </c>
      <c r="V63" s="5">
        <f t="shared" si="7"/>
        <v>0</v>
      </c>
      <c r="X63" s="5">
        <f ca="1">(VLOOKUP(D63,'SPC background (hide)'!$AG$2:$AN$54,8,0)/IF(Summary!$C$8&lt;&gt;"Patients",1,$I$9))*(1-$I$4)*(1-$I$5+($I$6*$I$7))</f>
        <v>12.052863619036831</v>
      </c>
    </row>
    <row r="64" spans="1:24" x14ac:dyDescent="0.25">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29.722911005300855</v>
      </c>
      <c r="J64" s="5">
        <f ca="1">HLOOKUP(D64,'Capacity calculation (hide)'!$BK$110:$DJ$111,2,0)</f>
        <v>0</v>
      </c>
      <c r="K64" s="5">
        <f ca="1">IF(I64-IF(Setup!$I$15="Yes",$G64,0)-IF(Setup!$I$13="Yes",$H64,0)&lt;0,0,I64-IF(Setup!$I$15="Yes",$G64,0)-IF(Setup!$I$13="Yes",$H64,0))</f>
        <v>29.722911005300855</v>
      </c>
      <c r="L64" s="5">
        <f t="shared" ca="1" si="2"/>
        <v>0</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29.722911005300855</v>
      </c>
      <c r="Q64" s="5">
        <f t="shared" ca="1" si="4"/>
        <v>0</v>
      </c>
      <c r="R64" s="5">
        <f t="shared" ca="1" si="5"/>
        <v>29.722911005300855</v>
      </c>
      <c r="S64" s="5">
        <f t="shared" ca="1" si="6"/>
        <v>0</v>
      </c>
      <c r="T64" s="5">
        <f ca="1">M64/IF(Summary!$C$8&lt;&gt;"Patients",1,$I$9)</f>
        <v>14.366039465114607</v>
      </c>
      <c r="U64" s="5">
        <f ca="1">((N64-M64)/IF(Summary!$C$8&lt;&gt;"Patients",1,$I$9))</f>
        <v>1.4366039465114611</v>
      </c>
      <c r="V64" s="5">
        <f t="shared" si="7"/>
        <v>0</v>
      </c>
      <c r="X64" s="5">
        <f ca="1">(VLOOKUP(D64,'SPC background (hide)'!$AG$2:$AN$54,8,0)/IF(Summary!$C$8&lt;&gt;"Patients",1,$I$9))*(1-$I$4)*(1-$I$5+($I$6*$I$7))</f>
        <v>12.052863619036831</v>
      </c>
    </row>
    <row r="65" spans="1:24" x14ac:dyDescent="0.25">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29.722911005300855</v>
      </c>
      <c r="J65" s="5">
        <f ca="1">HLOOKUP(D65,'Capacity calculation (hide)'!$BK$110:$DJ$111,2,0)</f>
        <v>0</v>
      </c>
      <c r="K65" s="5">
        <f ca="1">IF(I65-IF(Setup!$I$15="Yes",$G65,0)-IF(Setup!$I$13="Yes",$H65,0)&lt;0,0,I65-IF(Setup!$I$15="Yes",$G65,0)-IF(Setup!$I$13="Yes",$H65,0))</f>
        <v>29.722911005300855</v>
      </c>
      <c r="L65" s="5">
        <f t="shared" ca="1" si="2"/>
        <v>0</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29.722911005300855</v>
      </c>
      <c r="Q65" s="5">
        <f t="shared" ca="1" si="4"/>
        <v>0</v>
      </c>
      <c r="R65" s="5">
        <f t="shared" ca="1" si="5"/>
        <v>29.722911005300855</v>
      </c>
      <c r="S65" s="5">
        <f t="shared" ca="1" si="6"/>
        <v>0</v>
      </c>
      <c r="T65" s="5">
        <f ca="1">M65/IF(Summary!$C$8&lt;&gt;"Patients",1,$I$9)</f>
        <v>10.226672161607009</v>
      </c>
      <c r="U65" s="5">
        <f ca="1">((N65-M65)/IF(Summary!$C$8&lt;&gt;"Patients",1,$I$9))</f>
        <v>1.0226672161607024</v>
      </c>
      <c r="V65" s="5">
        <f t="shared" si="7"/>
        <v>0</v>
      </c>
      <c r="X65" s="5">
        <f ca="1">(VLOOKUP(D65,'SPC background (hide)'!$AG$2:$AN$54,8,0)/IF(Summary!$C$8&lt;&gt;"Patients",1,$I$9))*(1-$I$4)*(1-$I$5+($I$6*$I$7))</f>
        <v>12.052863619036831</v>
      </c>
    </row>
    <row r="66" spans="1:24" x14ac:dyDescent="0.25">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29.722911005300855</v>
      </c>
      <c r="J66" s="5">
        <f ca="1">HLOOKUP(D66,'Capacity calculation (hide)'!$BK$110:$DJ$111,2,0)</f>
        <v>0</v>
      </c>
      <c r="K66" s="5">
        <f ca="1">IF(I66-IF(Setup!$I$15="Yes",$G66,0)-IF(Setup!$I$13="Yes",$H66,0)&lt;0,0,I66-IF(Setup!$I$15="Yes",$G66,0)-IF(Setup!$I$13="Yes",$H66,0))</f>
        <v>29.722911005300855</v>
      </c>
      <c r="L66" s="5">
        <f t="shared" ca="1" si="2"/>
        <v>0</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29.722911005300855</v>
      </c>
      <c r="Q66" s="5">
        <f t="shared" ca="1" si="4"/>
        <v>0</v>
      </c>
      <c r="R66" s="5">
        <f t="shared" ca="1" si="5"/>
        <v>29.722911005300855</v>
      </c>
      <c r="S66" s="5">
        <f t="shared" ca="1" si="6"/>
        <v>0</v>
      </c>
      <c r="T66" s="5">
        <f ca="1">M66/IF(Summary!$C$8&lt;&gt;"Patients",1,$I$9)</f>
        <v>18.992391157270159</v>
      </c>
      <c r="U66" s="5">
        <f ca="1">((N66-M66)/IF(Summary!$C$8&lt;&gt;"Patients",1,$I$9))</f>
        <v>1.8992391157270228</v>
      </c>
      <c r="V66" s="5">
        <f t="shared" si="7"/>
        <v>0</v>
      </c>
      <c r="X66" s="5">
        <f ca="1">(VLOOKUP(D66,'SPC background (hide)'!$AG$2:$AN$54,8,0)/IF(Summary!$C$8&lt;&gt;"Patients",1,$I$9))*(1-$I$4)*(1-$I$5+($I$6*$I$7))</f>
        <v>12.052863619036831</v>
      </c>
    </row>
    <row r="67" spans="1:24" x14ac:dyDescent="0.25">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29.722911005300855</v>
      </c>
      <c r="J67" s="299">
        <f ca="1">IF(D67=53,HLOOKUP(52,'Capacity calculation (hide)'!$BK$110:$DJ$111,2,0),J66)</f>
        <v>0</v>
      </c>
      <c r="K67" s="5">
        <f ca="1">IF(I67-IF(Setup!$I$15="Yes",$G67,0)-IF(Setup!$I$13="Yes",$H67,0)&lt;0,0,I67-IF(Setup!$I$15="Yes",$G67,0)-IF(Setup!$I$13="Yes",$H67,0))</f>
        <v>29.722911005300855</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29.722911005300855</v>
      </c>
      <c r="Q67" s="5">
        <f t="shared" ref="Q67" ca="1" si="15">J67</f>
        <v>0</v>
      </c>
      <c r="R67" s="5">
        <f t="shared" ref="R67" ca="1" si="16">IF(P67-V67&lt;0,0,P67-V67)</f>
        <v>29.722911005300855</v>
      </c>
      <c r="S67" s="5">
        <f t="shared" ref="S67" ca="1" si="17">IF(R67=0,IF(P67+Q67-V67&lt;0,0,P67+Q67-V67),Q67)</f>
        <v>0</v>
      </c>
      <c r="T67" s="5">
        <f ca="1">M67/IF(Summary!$C$8&lt;&gt;"Patients",1,$I$9)</f>
        <v>13.4285945169673</v>
      </c>
      <c r="U67" s="5">
        <f ca="1">((N67-M67)/IF(Summary!$C$8&lt;&gt;"Patients",1,$I$9))</f>
        <v>2.7392871861447339</v>
      </c>
      <c r="V67" s="5">
        <f t="shared" ref="V67" si="18">SUM(G67:H67)</f>
        <v>0</v>
      </c>
      <c r="W67" s="67"/>
      <c r="X67" s="5">
        <f ca="1">(VLOOKUP(D67,'SPC background (hide)'!$AG$2:$AN$54,8,0)/IF(Summary!$C$8&lt;&gt;"Patients",1,$I$9))*(1-$I$4)*(1-$I$5+($I$6*$I$7))</f>
        <v>12.052863619036831</v>
      </c>
    </row>
    <row r="68" spans="1:24" s="67" customFormat="1" x14ac:dyDescent="0.25">
      <c r="X68" s="5"/>
    </row>
    <row r="69" spans="1:24" x14ac:dyDescent="0.25">
      <c r="X69" s="5"/>
    </row>
    <row r="70" spans="1:24" x14ac:dyDescent="0.25">
      <c r="D70" t="s">
        <v>290</v>
      </c>
      <c r="E70" s="5">
        <f ca="1">AVERAGE(E15:E67)</f>
        <v>538.89622641509436</v>
      </c>
      <c r="F70" s="5">
        <f ca="1">AVERAGE(F15:F67)</f>
        <v>593.86792452830184</v>
      </c>
      <c r="G70" s="5" t="str">
        <f>IF(Setup!$I$15="Yes",AVERAGE(G15:G67),"")</f>
        <v/>
      </c>
      <c r="H70" s="5" t="str">
        <f>IF(Setup!$I$13="Yes",AVERAGE(H15:H67),"")</f>
        <v/>
      </c>
      <c r="I70" s="5">
        <f ca="1">AVERAGE(I15:I67)</f>
        <v>19.953168901183449</v>
      </c>
      <c r="J70" s="5">
        <f ca="1">AVERAGE(J15:J67)</f>
        <v>0</v>
      </c>
      <c r="K70" s="5">
        <f ca="1">AVERAGE(K15:K67)</f>
        <v>19.953168901183449</v>
      </c>
      <c r="L70" s="5">
        <f ca="1">AVERAGE(L15:L67)</f>
        <v>0</v>
      </c>
      <c r="M70" s="104">
        <f ca="1">AVERAGE(M15:M67)/IF(Summary!$C$8&lt;&gt;"Patients",1,$I$9)</f>
        <v>12.983876697900113</v>
      </c>
      <c r="N70" s="104">
        <f ca="1">AVERAGE(N15:N67)/IF(Summary!$C$8&lt;&gt;"Patients",1,$I$9)</f>
        <v>13.684720740242048</v>
      </c>
      <c r="R70" s="5">
        <f ca="1">AVERAGE(R15:R67)</f>
        <v>19.953168901183449</v>
      </c>
      <c r="S70" s="5">
        <f ca="1">AVERAGE(S15:S67)</f>
        <v>0</v>
      </c>
      <c r="V70" s="104">
        <f>IF(AND(Setup!$I$13="No",Setup!$I$15="No"),0,IF(H70&lt;&gt;"",H70,0)+IF(G70&lt;&gt;"",G70,0))</f>
        <v>0</v>
      </c>
      <c r="X70" s="5">
        <f ca="1">AVERAGE(X15:X67)</f>
        <v>12.05286361903684</v>
      </c>
    </row>
    <row r="71" spans="1:24" x14ac:dyDescent="0.25">
      <c r="E71" s="60"/>
      <c r="I71" t="s">
        <v>308</v>
      </c>
      <c r="K71" s="104">
        <f ca="1">(K70)/IF(Summary!$C$8&lt;&gt;"Patients",1,$I$9)</f>
        <v>0.53952624534668525</v>
      </c>
      <c r="L71" s="104">
        <f ca="1">(L70)/IF(Summary!$C$8&lt;&gt;"Patients",1,$I$9)</f>
        <v>0</v>
      </c>
      <c r="M71" s="5"/>
      <c r="N71" s="5">
        <f ca="1">N70-M70</f>
        <v>0.70084404234193443</v>
      </c>
      <c r="R71" s="5">
        <f ca="1">SUM(R15:R67)</f>
        <v>1057.5179517627228</v>
      </c>
      <c r="S71" s="5">
        <f ca="1">SUM(S15:S67)</f>
        <v>0</v>
      </c>
      <c r="V71" s="5">
        <f>SUM(V15:V67)</f>
        <v>0</v>
      </c>
      <c r="X71" s="5">
        <f ca="1">SUM(X15:X67)</f>
        <v>638.80177180895248</v>
      </c>
    </row>
    <row r="72" spans="1:24" x14ac:dyDescent="0.25">
      <c r="E72" s="5"/>
      <c r="F72" s="5"/>
      <c r="J72" s="5"/>
      <c r="K72" s="5"/>
      <c r="L72" s="5"/>
      <c r="M72" s="5"/>
      <c r="N72" s="5"/>
      <c r="X72" s="5">
        <f ca="1">AVERAGE(X15:X67)</f>
        <v>12.05286361903684</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2">
        <f>Summary!$D$44</f>
        <v>0</v>
      </c>
      <c r="H3" t="s">
        <v>153</v>
      </c>
      <c r="I3" t="s">
        <v>148</v>
      </c>
      <c r="J3" t="s">
        <v>149</v>
      </c>
      <c r="K3" t="s">
        <v>156</v>
      </c>
      <c r="L3" t="s">
        <v>1126</v>
      </c>
      <c r="M3" t="s">
        <v>531</v>
      </c>
      <c r="N3" t="s">
        <v>1127</v>
      </c>
    </row>
    <row r="4" spans="1:29" x14ac:dyDescent="0.25">
      <c r="A4" t="s">
        <v>1115</v>
      </c>
      <c r="B4" s="302">
        <f>Summary!$D$45</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161.53846153846155</v>
      </c>
      <c r="AA13">
        <f ca="1">IF(Summary!$C$8="Patients", 'Parameters calculator (hide)'!$H$63,'Parameters calculator (hide)'!$H$62)</f>
        <v>42.562452931683694</v>
      </c>
      <c r="AB13" s="67">
        <f ca="1">IF(Summary!$C$8="Patients", 'Parameters calculator (hide)'!$I$63,'Parameters calculator (hide)'!$I$62)</f>
        <v>47.04271113501882</v>
      </c>
      <c r="AC13">
        <f ca="1">AB13-AA13</f>
        <v>4.4802582033351257</v>
      </c>
    </row>
    <row r="14" spans="1:29" x14ac:dyDescent="0.25">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161.53846153846155</v>
      </c>
      <c r="AA14" s="67">
        <f ca="1">IF(Summary!$C$8="Patients", 'Parameters calculator (hide)'!$H$63,'Parameters calculator (hide)'!$H$62)</f>
        <v>42.562452931683694</v>
      </c>
      <c r="AB14" s="67">
        <f ca="1">IF(Summary!$C$8="Patients", 'Parameters calculator (hide)'!$I$63,'Parameters calculator (hide)'!$I$62)</f>
        <v>47.04271113501882</v>
      </c>
      <c r="AC14" s="67">
        <f t="shared" ref="AC14:AC64" ca="1" si="2">AB14-AA14</f>
        <v>4.4802582033351257</v>
      </c>
    </row>
    <row r="15" spans="1:29" x14ac:dyDescent="0.25">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161.53846153846155</v>
      </c>
      <c r="AA15" s="67">
        <f ca="1">IF(Summary!$C$8="Patients", 'Parameters calculator (hide)'!$H$63,'Parameters calculator (hide)'!$H$62)</f>
        <v>42.562452931683694</v>
      </c>
      <c r="AB15" s="67">
        <f ca="1">IF(Summary!$C$8="Patients", 'Parameters calculator (hide)'!$I$63,'Parameters calculator (hide)'!$I$62)</f>
        <v>47.04271113501882</v>
      </c>
      <c r="AC15" s="67">
        <f t="shared" ca="1" si="2"/>
        <v>4.4802582033351257</v>
      </c>
    </row>
    <row r="16" spans="1:29" x14ac:dyDescent="0.25">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161.53846153846155</v>
      </c>
      <c r="AA16" s="67">
        <f ca="1">IF(Summary!$C$8="Patients", 'Parameters calculator (hide)'!$H$63,'Parameters calculator (hide)'!$H$62)</f>
        <v>42.562452931683694</v>
      </c>
      <c r="AB16" s="67">
        <f ca="1">IF(Summary!$C$8="Patients", 'Parameters calculator (hide)'!$I$63,'Parameters calculator (hide)'!$I$62)</f>
        <v>47.04271113501882</v>
      </c>
      <c r="AC16" s="67">
        <f t="shared" ca="1" si="2"/>
        <v>4.4802582033351257</v>
      </c>
    </row>
    <row r="17" spans="1:29" x14ac:dyDescent="0.25">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161.53846153846155</v>
      </c>
      <c r="AA17" s="67">
        <f ca="1">IF(Summary!$C$8="Patients", 'Parameters calculator (hide)'!$H$63,'Parameters calculator (hide)'!$H$62)</f>
        <v>42.562452931683694</v>
      </c>
      <c r="AB17" s="67">
        <f ca="1">IF(Summary!$C$8="Patients", 'Parameters calculator (hide)'!$I$63,'Parameters calculator (hide)'!$I$62)</f>
        <v>47.04271113501882</v>
      </c>
      <c r="AC17" s="67">
        <f t="shared" ca="1" si="2"/>
        <v>4.4802582033351257</v>
      </c>
    </row>
    <row r="18" spans="1:29" x14ac:dyDescent="0.25">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161.53846153846155</v>
      </c>
      <c r="AA18" s="67">
        <f ca="1">IF(Summary!$C$8="Patients", 'Parameters calculator (hide)'!$H$63,'Parameters calculator (hide)'!$H$62)</f>
        <v>42.562452931683694</v>
      </c>
      <c r="AB18" s="67">
        <f ca="1">IF(Summary!$C$8="Patients", 'Parameters calculator (hide)'!$I$63,'Parameters calculator (hide)'!$I$62)</f>
        <v>47.04271113501882</v>
      </c>
      <c r="AC18" s="67">
        <f t="shared" ca="1" si="2"/>
        <v>4.4802582033351257</v>
      </c>
    </row>
    <row r="19" spans="1:29" x14ac:dyDescent="0.25">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221.4684733383763</v>
      </c>
      <c r="AA19" s="67">
        <f ca="1">IF(Summary!$C$8="Patients", 'Parameters calculator (hide)'!$H$63,'Parameters calculator (hide)'!$H$62)</f>
        <v>42.562452931683694</v>
      </c>
      <c r="AB19" s="67">
        <f ca="1">IF(Summary!$C$8="Patients", 'Parameters calculator (hide)'!$I$63,'Parameters calculator (hide)'!$I$62)</f>
        <v>47.04271113501882</v>
      </c>
      <c r="AC19" s="67">
        <f t="shared" ca="1" si="2"/>
        <v>4.4802582033351257</v>
      </c>
    </row>
    <row r="20" spans="1:29" x14ac:dyDescent="0.25">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221.4684733383763</v>
      </c>
      <c r="AA20" s="67">
        <f ca="1">IF(Summary!$C$8="Patients", 'Parameters calculator (hide)'!$H$63,'Parameters calculator (hide)'!$H$62)</f>
        <v>42.562452931683694</v>
      </c>
      <c r="AB20" s="67">
        <f ca="1">IF(Summary!$C$8="Patients", 'Parameters calculator (hide)'!$I$63,'Parameters calculator (hide)'!$I$62)</f>
        <v>47.04271113501882</v>
      </c>
      <c r="AC20" s="67">
        <f t="shared" ca="1" si="2"/>
        <v>4.4802582033351257</v>
      </c>
    </row>
    <row r="21" spans="1:29" x14ac:dyDescent="0.25">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221.4684733383763</v>
      </c>
      <c r="AA21" s="67">
        <f ca="1">IF(Summary!$C$8="Patients", 'Parameters calculator (hide)'!$H$63,'Parameters calculator (hide)'!$H$62)</f>
        <v>42.562452931683694</v>
      </c>
      <c r="AB21" s="67">
        <f ca="1">IF(Summary!$C$8="Patients", 'Parameters calculator (hide)'!$I$63,'Parameters calculator (hide)'!$I$62)</f>
        <v>47.04271113501882</v>
      </c>
      <c r="AC21" s="67">
        <f t="shared" ca="1" si="2"/>
        <v>4.4802582033351257</v>
      </c>
    </row>
    <row r="22" spans="1:29" x14ac:dyDescent="0.25">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221.4684733383763</v>
      </c>
      <c r="AA22" s="67">
        <f ca="1">IF(Summary!$C$8="Patients", 'Parameters calculator (hide)'!$H$63,'Parameters calculator (hide)'!$H$62)</f>
        <v>42.562452931683694</v>
      </c>
      <c r="AB22" s="67">
        <f ca="1">IF(Summary!$C$8="Patients", 'Parameters calculator (hide)'!$I$63,'Parameters calculator (hide)'!$I$62)</f>
        <v>47.04271113501882</v>
      </c>
      <c r="AC22" s="67">
        <f t="shared" ca="1" si="2"/>
        <v>4.4802582033351257</v>
      </c>
    </row>
    <row r="23" spans="1:29" x14ac:dyDescent="0.25">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289.95991539542172</v>
      </c>
      <c r="AA23" s="67">
        <f ca="1">IF(Summary!$C$8="Patients", 'Parameters calculator (hide)'!$H$63,'Parameters calculator (hide)'!$H$62)</f>
        <v>42.562452931683694</v>
      </c>
      <c r="AB23" s="67">
        <f ca="1">IF(Summary!$C$8="Patients", 'Parameters calculator (hide)'!$I$63,'Parameters calculator (hide)'!$I$62)</f>
        <v>47.04271113501882</v>
      </c>
      <c r="AC23" s="67">
        <f t="shared" ca="1" si="2"/>
        <v>4.4802582033351257</v>
      </c>
    </row>
    <row r="24" spans="1:29" x14ac:dyDescent="0.25">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371.29350283816319</v>
      </c>
      <c r="AA24" s="67">
        <f ca="1">IF(Summary!$C$8="Patients", 'Parameters calculator (hide)'!$H$63,'Parameters calculator (hide)'!$H$62)</f>
        <v>42.562452931683694</v>
      </c>
      <c r="AB24" s="67">
        <f ca="1">IF(Summary!$C$8="Patients", 'Parameters calculator (hide)'!$I$63,'Parameters calculator (hide)'!$I$62)</f>
        <v>47.04271113501882</v>
      </c>
      <c r="AC24" s="67">
        <f t="shared" ca="1" si="2"/>
        <v>4.4802582033351257</v>
      </c>
    </row>
    <row r="25" spans="1:29" x14ac:dyDescent="0.25">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371.29350283816319</v>
      </c>
      <c r="AA25" s="67">
        <f ca="1">IF(Summary!$C$8="Patients", 'Parameters calculator (hide)'!$H$63,'Parameters calculator (hide)'!$H$62)</f>
        <v>42.562452931683694</v>
      </c>
      <c r="AB25" s="67">
        <f ca="1">IF(Summary!$C$8="Patients", 'Parameters calculator (hide)'!$I$63,'Parameters calculator (hide)'!$I$62)</f>
        <v>47.04271113501882</v>
      </c>
      <c r="AC25" s="67">
        <f t="shared" ca="1" si="2"/>
        <v>4.4802582033351257</v>
      </c>
    </row>
    <row r="26" spans="1:29" x14ac:dyDescent="0.25">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371.29350283816319</v>
      </c>
      <c r="AA26" s="67">
        <f ca="1">IF(Summary!$C$8="Patients", 'Parameters calculator (hide)'!$H$63,'Parameters calculator (hide)'!$H$62)</f>
        <v>42.562452931683694</v>
      </c>
      <c r="AB26" s="67">
        <f ca="1">IF(Summary!$C$8="Patients", 'Parameters calculator (hide)'!$I$63,'Parameters calculator (hide)'!$I$62)</f>
        <v>47.04271113501882</v>
      </c>
      <c r="AC26" s="67">
        <f t="shared" ca="1" si="2"/>
        <v>4.4802582033351257</v>
      </c>
    </row>
    <row r="27" spans="1:29" x14ac:dyDescent="0.25">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371.29350283816319</v>
      </c>
      <c r="AA27" s="67">
        <f ca="1">IF(Summary!$C$8="Patients", 'Parameters calculator (hide)'!$H$63,'Parameters calculator (hide)'!$H$62)</f>
        <v>42.562452931683694</v>
      </c>
      <c r="AB27" s="67">
        <f ca="1">IF(Summary!$C$8="Patients", 'Parameters calculator (hide)'!$I$63,'Parameters calculator (hide)'!$I$62)</f>
        <v>47.04271113501882</v>
      </c>
      <c r="AC27" s="67">
        <f t="shared" ca="1" si="2"/>
        <v>4.4802582033351257</v>
      </c>
    </row>
    <row r="28" spans="1:29" x14ac:dyDescent="0.25">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521.11853233795011</v>
      </c>
      <c r="AA28" s="67">
        <f ca="1">IF(Summary!$C$8="Patients", 'Parameters calculator (hide)'!$H$63,'Parameters calculator (hide)'!$H$62)</f>
        <v>42.562452931683694</v>
      </c>
      <c r="AB28" s="67">
        <f ca="1">IF(Summary!$C$8="Patients", 'Parameters calculator (hide)'!$I$63,'Parameters calculator (hide)'!$I$62)</f>
        <v>47.04271113501882</v>
      </c>
      <c r="AC28" s="67">
        <f t="shared" ca="1" si="2"/>
        <v>4.4802582033351257</v>
      </c>
    </row>
    <row r="29" spans="1:29" x14ac:dyDescent="0.25">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521.11853233795011</v>
      </c>
      <c r="AA29" s="67">
        <f ca="1">IF(Summary!$C$8="Patients", 'Parameters calculator (hide)'!$H$63,'Parameters calculator (hide)'!$H$62)</f>
        <v>42.562452931683694</v>
      </c>
      <c r="AB29" s="67">
        <f ca="1">IF(Summary!$C$8="Patients", 'Parameters calculator (hide)'!$I$63,'Parameters calculator (hide)'!$I$62)</f>
        <v>47.04271113501882</v>
      </c>
      <c r="AC29" s="67">
        <f t="shared" ca="1" si="2"/>
        <v>4.4802582033351257</v>
      </c>
    </row>
    <row r="30" spans="1:29" x14ac:dyDescent="0.25">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521.11853233795011</v>
      </c>
      <c r="AA30" s="67">
        <f ca="1">IF(Summary!$C$8="Patients", 'Parameters calculator (hide)'!$H$63,'Parameters calculator (hide)'!$H$62)</f>
        <v>42.562452931683694</v>
      </c>
      <c r="AB30" s="67">
        <f ca="1">IF(Summary!$C$8="Patients", 'Parameters calculator (hide)'!$I$63,'Parameters calculator (hide)'!$I$62)</f>
        <v>47.04271113501882</v>
      </c>
      <c r="AC30" s="67">
        <f t="shared" ca="1" si="2"/>
        <v>4.4802582033351257</v>
      </c>
    </row>
    <row r="31" spans="1:29" x14ac:dyDescent="0.25">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521.11853233795011</v>
      </c>
      <c r="AA31" s="67">
        <f ca="1">IF(Summary!$C$8="Patients", 'Parameters calculator (hide)'!$H$63,'Parameters calculator (hide)'!$H$62)</f>
        <v>42.562452931683694</v>
      </c>
      <c r="AB31" s="67">
        <f ca="1">IF(Summary!$C$8="Patients", 'Parameters calculator (hide)'!$I$63,'Parameters calculator (hide)'!$I$62)</f>
        <v>47.04271113501882</v>
      </c>
      <c r="AC31" s="67">
        <f t="shared" ca="1" si="2"/>
        <v>4.4802582033351257</v>
      </c>
    </row>
    <row r="32" spans="1:29" x14ac:dyDescent="0.25">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521.11853233795011</v>
      </c>
      <c r="AA32" s="67">
        <f ca="1">IF(Summary!$C$8="Patients", 'Parameters calculator (hide)'!$H$63,'Parameters calculator (hide)'!$H$62)</f>
        <v>42.562452931683694</v>
      </c>
      <c r="AB32" s="67">
        <f ca="1">IF(Summary!$C$8="Patients", 'Parameters calculator (hide)'!$I$63,'Parameters calculator (hide)'!$I$62)</f>
        <v>47.04271113501882</v>
      </c>
      <c r="AC32" s="67">
        <f t="shared" ca="1" si="2"/>
        <v>4.4802582033351257</v>
      </c>
    </row>
    <row r="33" spans="1:29" x14ac:dyDescent="0.25">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521.11853233795011</v>
      </c>
      <c r="AA33" s="67">
        <f ca="1">IF(Summary!$C$8="Patients", 'Parameters calculator (hide)'!$H$63,'Parameters calculator (hide)'!$H$62)</f>
        <v>42.562452931683694</v>
      </c>
      <c r="AB33" s="67">
        <f ca="1">IF(Summary!$C$8="Patients", 'Parameters calculator (hide)'!$I$63,'Parameters calculator (hide)'!$I$62)</f>
        <v>47.04271113501882</v>
      </c>
      <c r="AC33" s="67">
        <f t="shared" ca="1" si="2"/>
        <v>4.4802582033351257</v>
      </c>
    </row>
    <row r="34" spans="1:29" x14ac:dyDescent="0.25">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521.11853233795011</v>
      </c>
      <c r="AA34" s="67">
        <f ca="1">IF(Summary!$C$8="Patients", 'Parameters calculator (hide)'!$H$63,'Parameters calculator (hide)'!$H$62)</f>
        <v>42.562452931683694</v>
      </c>
      <c r="AB34" s="67">
        <f ca="1">IF(Summary!$C$8="Patients", 'Parameters calculator (hide)'!$I$63,'Parameters calculator (hide)'!$I$62)</f>
        <v>47.04271113501882</v>
      </c>
      <c r="AC34" s="67">
        <f t="shared" ca="1" si="2"/>
        <v>4.4802582033351257</v>
      </c>
    </row>
    <row r="35" spans="1:29" x14ac:dyDescent="0.25">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521.11853233795011</v>
      </c>
      <c r="AA35" s="67">
        <f ca="1">IF(Summary!$C$8="Patients", 'Parameters calculator (hide)'!$H$63,'Parameters calculator (hide)'!$H$62)</f>
        <v>42.562452931683694</v>
      </c>
      <c r="AB35" s="67">
        <f ca="1">IF(Summary!$C$8="Patients", 'Parameters calculator (hide)'!$I$63,'Parameters calculator (hide)'!$I$62)</f>
        <v>47.04271113501882</v>
      </c>
      <c r="AC35" s="67">
        <f t="shared" ca="1" si="2"/>
        <v>4.4802582033351257</v>
      </c>
    </row>
    <row r="36" spans="1:29" x14ac:dyDescent="0.25">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521.11853233795011</v>
      </c>
      <c r="AA36" s="67">
        <f ca="1">IF(Summary!$C$8="Patients", 'Parameters calculator (hide)'!$H$63,'Parameters calculator (hide)'!$H$62)</f>
        <v>42.562452931683694</v>
      </c>
      <c r="AB36" s="67">
        <f ca="1">IF(Summary!$C$8="Patients", 'Parameters calculator (hide)'!$I$63,'Parameters calculator (hide)'!$I$62)</f>
        <v>47.04271113501882</v>
      </c>
      <c r="AC36" s="67">
        <f t="shared" ca="1" si="2"/>
        <v>4.4802582033351257</v>
      </c>
    </row>
    <row r="37" spans="1:29" x14ac:dyDescent="0.25">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521.11853233795011</v>
      </c>
      <c r="AA37" s="67">
        <f ca="1">IF(Summary!$C$8="Patients", 'Parameters calculator (hide)'!$H$63,'Parameters calculator (hide)'!$H$62)</f>
        <v>42.562452931683694</v>
      </c>
      <c r="AB37" s="67">
        <f ca="1">IF(Summary!$C$8="Patients", 'Parameters calculator (hide)'!$I$63,'Parameters calculator (hide)'!$I$62)</f>
        <v>47.04271113501882</v>
      </c>
      <c r="AC37" s="67">
        <f t="shared" ca="1" si="2"/>
        <v>4.4802582033351257</v>
      </c>
    </row>
    <row r="38" spans="1:29" x14ac:dyDescent="0.25">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521.11853233795011</v>
      </c>
      <c r="AA38" s="67">
        <f ca="1">IF(Summary!$C$8="Patients", 'Parameters calculator (hide)'!$H$63,'Parameters calculator (hide)'!$H$62)</f>
        <v>42.562452931683694</v>
      </c>
      <c r="AB38" s="67">
        <f ca="1">IF(Summary!$C$8="Patients", 'Parameters calculator (hide)'!$I$63,'Parameters calculator (hide)'!$I$62)</f>
        <v>47.04271113501882</v>
      </c>
      <c r="AC38" s="67">
        <f t="shared" ca="1" si="2"/>
        <v>4.4802582033351257</v>
      </c>
    </row>
    <row r="39" spans="1:29" x14ac:dyDescent="0.25">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521.11853233795011</v>
      </c>
      <c r="AA39" s="67">
        <f ca="1">IF(Summary!$C$8="Patients", 'Parameters calculator (hide)'!$H$63,'Parameters calculator (hide)'!$H$62)</f>
        <v>42.562452931683694</v>
      </c>
      <c r="AB39" s="67">
        <f ca="1">IF(Summary!$C$8="Patients", 'Parameters calculator (hide)'!$I$63,'Parameters calculator (hide)'!$I$62)</f>
        <v>47.04271113501882</v>
      </c>
      <c r="AC39" s="67">
        <f t="shared" ca="1" si="2"/>
        <v>4.4802582033351257</v>
      </c>
    </row>
    <row r="40" spans="1:29" x14ac:dyDescent="0.25">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1260.7737047517433</v>
      </c>
      <c r="AA40" s="67">
        <f ca="1">IF(Summary!$C$8="Patients", 'Parameters calculator (hide)'!$H$63,'Parameters calculator (hide)'!$H$62)</f>
        <v>42.562452931683694</v>
      </c>
      <c r="AB40" s="67">
        <f ca="1">IF(Summary!$C$8="Patients", 'Parameters calculator (hide)'!$I$63,'Parameters calculator (hide)'!$I$62)</f>
        <v>47.04271113501882</v>
      </c>
      <c r="AC40" s="67">
        <f t="shared" ca="1" si="2"/>
        <v>4.4802582033351257</v>
      </c>
    </row>
    <row r="41" spans="1:29" x14ac:dyDescent="0.25">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1260.7737047517433</v>
      </c>
      <c r="AA41" s="67">
        <f ca="1">IF(Summary!$C$8="Patients", 'Parameters calculator (hide)'!$H$63,'Parameters calculator (hide)'!$H$62)</f>
        <v>42.562452931683694</v>
      </c>
      <c r="AB41" s="67">
        <f ca="1">IF(Summary!$C$8="Patients", 'Parameters calculator (hide)'!$I$63,'Parameters calculator (hide)'!$I$62)</f>
        <v>47.04271113501882</v>
      </c>
      <c r="AC41" s="67">
        <f t="shared" ca="1" si="2"/>
        <v>4.4802582033351257</v>
      </c>
    </row>
    <row r="42" spans="1:29" x14ac:dyDescent="0.25">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1260.7737047517433</v>
      </c>
      <c r="AA42" s="67">
        <f ca="1">IF(Summary!$C$8="Patients", 'Parameters calculator (hide)'!$H$63,'Parameters calculator (hide)'!$H$62)</f>
        <v>42.562452931683694</v>
      </c>
      <c r="AB42" s="67">
        <f ca="1">IF(Summary!$C$8="Patients", 'Parameters calculator (hide)'!$I$63,'Parameters calculator (hide)'!$I$62)</f>
        <v>47.04271113501882</v>
      </c>
      <c r="AC42" s="67">
        <f t="shared" ca="1" si="2"/>
        <v>4.4802582033351257</v>
      </c>
    </row>
    <row r="43" spans="1:29" x14ac:dyDescent="0.25">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1260.7737047517433</v>
      </c>
      <c r="AA43" s="67">
        <f ca="1">IF(Summary!$C$8="Patients", 'Parameters calculator (hide)'!$H$63,'Parameters calculator (hide)'!$H$62)</f>
        <v>42.562452931683694</v>
      </c>
      <c r="AB43" s="67">
        <f ca="1">IF(Summary!$C$8="Patients", 'Parameters calculator (hide)'!$I$63,'Parameters calculator (hide)'!$I$62)</f>
        <v>47.04271113501882</v>
      </c>
      <c r="AC43" s="67">
        <f t="shared" ca="1" si="2"/>
        <v>4.4802582033351257</v>
      </c>
    </row>
    <row r="44" spans="1:29" x14ac:dyDescent="0.25">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1099.2352432132816</v>
      </c>
      <c r="AA44" s="67">
        <f ca="1">IF(Summary!$C$8="Patients", 'Parameters calculator (hide)'!$H$63,'Parameters calculator (hide)'!$H$62)</f>
        <v>42.562452931683694</v>
      </c>
      <c r="AB44" s="67">
        <f ca="1">IF(Summary!$C$8="Patients", 'Parameters calculator (hide)'!$I$63,'Parameters calculator (hide)'!$I$62)</f>
        <v>47.04271113501882</v>
      </c>
      <c r="AC44" s="67">
        <f t="shared" ca="1" si="2"/>
        <v>4.4802582033351257</v>
      </c>
    </row>
    <row r="45" spans="1:29" x14ac:dyDescent="0.25">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1099.2352432132816</v>
      </c>
      <c r="AA45" s="67">
        <f ca="1">IF(Summary!$C$8="Patients", 'Parameters calculator (hide)'!$H$63,'Parameters calculator (hide)'!$H$62)</f>
        <v>42.562452931683694</v>
      </c>
      <c r="AB45" s="67">
        <f ca="1">IF(Summary!$C$8="Patients", 'Parameters calculator (hide)'!$I$63,'Parameters calculator (hide)'!$I$62)</f>
        <v>47.04271113501882</v>
      </c>
      <c r="AC45" s="67">
        <f t="shared" ca="1" si="2"/>
        <v>4.4802582033351257</v>
      </c>
    </row>
    <row r="46" spans="1:29" x14ac:dyDescent="0.25">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1099.2352432132816</v>
      </c>
      <c r="AA46" s="67">
        <f ca="1">IF(Summary!$C$8="Patients", 'Parameters calculator (hide)'!$H$63,'Parameters calculator (hide)'!$H$62)</f>
        <v>42.562452931683694</v>
      </c>
      <c r="AB46" s="67">
        <f ca="1">IF(Summary!$C$8="Patients", 'Parameters calculator (hide)'!$I$63,'Parameters calculator (hide)'!$I$62)</f>
        <v>47.04271113501882</v>
      </c>
      <c r="AC46" s="67">
        <f t="shared" ca="1" si="2"/>
        <v>4.4802582033351257</v>
      </c>
    </row>
    <row r="47" spans="1:29" x14ac:dyDescent="0.25">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1099.2352432132816</v>
      </c>
      <c r="AA47" s="67">
        <f ca="1">IF(Summary!$C$8="Patients", 'Parameters calculator (hide)'!$H$63,'Parameters calculator (hide)'!$H$62)</f>
        <v>42.562452931683694</v>
      </c>
      <c r="AB47" s="67">
        <f ca="1">IF(Summary!$C$8="Patients", 'Parameters calculator (hide)'!$I$63,'Parameters calculator (hide)'!$I$62)</f>
        <v>47.04271113501882</v>
      </c>
      <c r="AC47" s="67">
        <f t="shared" ca="1" si="2"/>
        <v>4.4802582033351257</v>
      </c>
    </row>
    <row r="48" spans="1:29" x14ac:dyDescent="0.25">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1099.2352432132816</v>
      </c>
      <c r="AA48" s="67">
        <f ca="1">IF(Summary!$C$8="Patients", 'Parameters calculator (hide)'!$H$63,'Parameters calculator (hide)'!$H$62)</f>
        <v>42.562452931683694</v>
      </c>
      <c r="AB48" s="67">
        <f ca="1">IF(Summary!$C$8="Patients", 'Parameters calculator (hide)'!$I$63,'Parameters calculator (hide)'!$I$62)</f>
        <v>47.04271113501882</v>
      </c>
      <c r="AC48" s="67">
        <f t="shared" ca="1" si="2"/>
        <v>4.4802582033351257</v>
      </c>
    </row>
    <row r="49" spans="8:29" x14ac:dyDescent="0.25">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1099.2352432132816</v>
      </c>
      <c r="AA49" s="67">
        <f ca="1">IF(Summary!$C$8="Patients", 'Parameters calculator (hide)'!$H$63,'Parameters calculator (hide)'!$H$62)</f>
        <v>42.562452931683694</v>
      </c>
      <c r="AB49" s="67">
        <f ca="1">IF(Summary!$C$8="Patients", 'Parameters calculator (hide)'!$I$63,'Parameters calculator (hide)'!$I$62)</f>
        <v>47.04271113501882</v>
      </c>
      <c r="AC49" s="67">
        <f t="shared" ca="1" si="2"/>
        <v>4.4802582033351257</v>
      </c>
    </row>
    <row r="50" spans="8:29" x14ac:dyDescent="0.25">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1099.2352432132816</v>
      </c>
      <c r="AA50" s="67">
        <f ca="1">IF(Summary!$C$8="Patients", 'Parameters calculator (hide)'!$H$63,'Parameters calculator (hide)'!$H$62)</f>
        <v>42.562452931683694</v>
      </c>
      <c r="AB50" s="67">
        <f ca="1">IF(Summary!$C$8="Patients", 'Parameters calculator (hide)'!$I$63,'Parameters calculator (hide)'!$I$62)</f>
        <v>47.04271113501882</v>
      </c>
      <c r="AC50" s="67">
        <f t="shared" ca="1" si="2"/>
        <v>4.4802582033351257</v>
      </c>
    </row>
    <row r="51" spans="8:29" x14ac:dyDescent="0.25">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1099.2352432132816</v>
      </c>
      <c r="AA51" s="67">
        <f ca="1">IF(Summary!$C$8="Patients", 'Parameters calculator (hide)'!$H$63,'Parameters calculator (hide)'!$H$62)</f>
        <v>42.562452931683694</v>
      </c>
      <c r="AB51" s="67">
        <f ca="1">IF(Summary!$C$8="Patients", 'Parameters calculator (hide)'!$I$63,'Parameters calculator (hide)'!$I$62)</f>
        <v>47.04271113501882</v>
      </c>
      <c r="AC51" s="67">
        <f t="shared" ca="1" si="2"/>
        <v>4.4802582033351257</v>
      </c>
    </row>
    <row r="52" spans="8:29" x14ac:dyDescent="0.25">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1099.2352432132816</v>
      </c>
      <c r="AA52" s="67">
        <f ca="1">IF(Summary!$C$8="Patients", 'Parameters calculator (hide)'!$H$63,'Parameters calculator (hide)'!$H$62)</f>
        <v>42.562452931683694</v>
      </c>
      <c r="AB52" s="67">
        <f ca="1">IF(Summary!$C$8="Patients", 'Parameters calculator (hide)'!$I$63,'Parameters calculator (hide)'!$I$62)</f>
        <v>47.04271113501882</v>
      </c>
      <c r="AC52" s="67">
        <f t="shared" ca="1" si="2"/>
        <v>4.4802582033351257</v>
      </c>
    </row>
    <row r="53" spans="8:29" x14ac:dyDescent="0.25">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1099.2352432132816</v>
      </c>
      <c r="AA53" s="67">
        <f ca="1">IF(Summary!$C$8="Patients", 'Parameters calculator (hide)'!$H$63,'Parameters calculator (hide)'!$H$62)</f>
        <v>42.562452931683694</v>
      </c>
      <c r="AB53" s="67">
        <f ca="1">IF(Summary!$C$8="Patients", 'Parameters calculator (hide)'!$I$63,'Parameters calculator (hide)'!$I$62)</f>
        <v>47.04271113501882</v>
      </c>
      <c r="AC53" s="67">
        <f t="shared" ca="1" si="2"/>
        <v>4.4802582033351257</v>
      </c>
    </row>
    <row r="54" spans="8:29" x14ac:dyDescent="0.25">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1099.2352432132816</v>
      </c>
      <c r="AA54" s="67">
        <f ca="1">IF(Summary!$C$8="Patients", 'Parameters calculator (hide)'!$H$63,'Parameters calculator (hide)'!$H$62)</f>
        <v>42.562452931683694</v>
      </c>
      <c r="AB54" s="67">
        <f ca="1">IF(Summary!$C$8="Patients", 'Parameters calculator (hide)'!$I$63,'Parameters calculator (hide)'!$I$62)</f>
        <v>47.04271113501882</v>
      </c>
      <c r="AC54" s="67">
        <f t="shared" ca="1" si="2"/>
        <v>4.4802582033351257</v>
      </c>
    </row>
    <row r="55" spans="8:29" x14ac:dyDescent="0.25">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1099.2352432132816</v>
      </c>
      <c r="AA55" s="67">
        <f ca="1">IF(Summary!$C$8="Patients", 'Parameters calculator (hide)'!$H$63,'Parameters calculator (hide)'!$H$62)</f>
        <v>42.562452931683694</v>
      </c>
      <c r="AB55" s="67">
        <f ca="1">IF(Summary!$C$8="Patients", 'Parameters calculator (hide)'!$I$63,'Parameters calculator (hide)'!$I$62)</f>
        <v>47.04271113501882</v>
      </c>
      <c r="AC55" s="67">
        <f t="shared" ca="1" si="2"/>
        <v>4.4802582033351257</v>
      </c>
    </row>
    <row r="56" spans="8:29" x14ac:dyDescent="0.25">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1099.2352432132816</v>
      </c>
      <c r="AA56" s="67">
        <f ca="1">IF(Summary!$C$8="Patients", 'Parameters calculator (hide)'!$H$63,'Parameters calculator (hide)'!$H$62)</f>
        <v>42.562452931683694</v>
      </c>
      <c r="AB56" s="67">
        <f ca="1">IF(Summary!$C$8="Patients", 'Parameters calculator (hide)'!$I$63,'Parameters calculator (hide)'!$I$62)</f>
        <v>47.04271113501882</v>
      </c>
      <c r="AC56" s="67">
        <f t="shared" ca="1" si="2"/>
        <v>4.4802582033351257</v>
      </c>
    </row>
    <row r="57" spans="8:29" x14ac:dyDescent="0.25">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1099.2352432132816</v>
      </c>
      <c r="AA57" s="67">
        <f ca="1">IF(Summary!$C$8="Patients", 'Parameters calculator (hide)'!$H$63,'Parameters calculator (hide)'!$H$62)</f>
        <v>42.562452931683694</v>
      </c>
      <c r="AB57" s="67">
        <f ca="1">IF(Summary!$C$8="Patients", 'Parameters calculator (hide)'!$I$63,'Parameters calculator (hide)'!$I$62)</f>
        <v>47.04271113501882</v>
      </c>
      <c r="AC57" s="67">
        <f t="shared" ca="1" si="2"/>
        <v>4.4802582033351257</v>
      </c>
    </row>
    <row r="58" spans="8:29" x14ac:dyDescent="0.25">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1099.2352432132816</v>
      </c>
      <c r="AA58" s="67">
        <f ca="1">IF(Summary!$C$8="Patients", 'Parameters calculator (hide)'!$H$63,'Parameters calculator (hide)'!$H$62)</f>
        <v>42.562452931683694</v>
      </c>
      <c r="AB58" s="67">
        <f ca="1">IF(Summary!$C$8="Patients", 'Parameters calculator (hide)'!$I$63,'Parameters calculator (hide)'!$I$62)</f>
        <v>47.04271113501882</v>
      </c>
      <c r="AC58" s="67">
        <f t="shared" ca="1" si="2"/>
        <v>4.4802582033351257</v>
      </c>
    </row>
    <row r="59" spans="8:29" x14ac:dyDescent="0.25">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1099.2352432132816</v>
      </c>
      <c r="AA59" s="67">
        <f ca="1">IF(Summary!$C$8="Patients", 'Parameters calculator (hide)'!$H$63,'Parameters calculator (hide)'!$H$62)</f>
        <v>42.562452931683694</v>
      </c>
      <c r="AB59" s="67">
        <f ca="1">IF(Summary!$C$8="Patients", 'Parameters calculator (hide)'!$I$63,'Parameters calculator (hide)'!$I$62)</f>
        <v>47.04271113501882</v>
      </c>
      <c r="AC59" s="67">
        <f t="shared" ca="1" si="2"/>
        <v>4.4802582033351257</v>
      </c>
    </row>
    <row r="60" spans="8:29" x14ac:dyDescent="0.25">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1099.2352432132816</v>
      </c>
      <c r="AA60" s="67">
        <f ca="1">IF(Summary!$C$8="Patients", 'Parameters calculator (hide)'!$H$63,'Parameters calculator (hide)'!$H$62)</f>
        <v>42.562452931683694</v>
      </c>
      <c r="AB60" s="67">
        <f ca="1">IF(Summary!$C$8="Patients", 'Parameters calculator (hide)'!$I$63,'Parameters calculator (hide)'!$I$62)</f>
        <v>47.04271113501882</v>
      </c>
      <c r="AC60" s="67">
        <f t="shared" ca="1" si="2"/>
        <v>4.4802582033351257</v>
      </c>
    </row>
    <row r="61" spans="8:29" x14ac:dyDescent="0.25">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1099.2352432132816</v>
      </c>
      <c r="AA61" s="67">
        <f ca="1">IF(Summary!$C$8="Patients", 'Parameters calculator (hide)'!$H$63,'Parameters calculator (hide)'!$H$62)</f>
        <v>42.562452931683694</v>
      </c>
      <c r="AB61" s="67">
        <f ca="1">IF(Summary!$C$8="Patients", 'Parameters calculator (hide)'!$I$63,'Parameters calculator (hide)'!$I$62)</f>
        <v>47.04271113501882</v>
      </c>
      <c r="AC61" s="67">
        <f t="shared" ca="1" si="2"/>
        <v>4.4802582033351257</v>
      </c>
    </row>
    <row r="62" spans="8:29" x14ac:dyDescent="0.25">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1099.2352432132816</v>
      </c>
      <c r="AA62" s="67">
        <f ca="1">IF(Summary!$C$8="Patients", 'Parameters calculator (hide)'!$H$63,'Parameters calculator (hide)'!$H$62)</f>
        <v>42.562452931683694</v>
      </c>
      <c r="AB62" s="67">
        <f ca="1">IF(Summary!$C$8="Patients", 'Parameters calculator (hide)'!$I$63,'Parameters calculator (hide)'!$I$62)</f>
        <v>47.04271113501882</v>
      </c>
      <c r="AC62" s="67">
        <f t="shared" ca="1" si="2"/>
        <v>4.4802582033351257</v>
      </c>
    </row>
    <row r="63" spans="8:29" x14ac:dyDescent="0.25">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1099.2352432132816</v>
      </c>
      <c r="AA63" s="67">
        <f ca="1">IF(Summary!$C$8="Patients", 'Parameters calculator (hide)'!$H$63,'Parameters calculator (hide)'!$H$62)</f>
        <v>42.562452931683694</v>
      </c>
      <c r="AB63" s="67">
        <f ca="1">IF(Summary!$C$8="Patients", 'Parameters calculator (hide)'!$I$63,'Parameters calculator (hide)'!$I$62)</f>
        <v>47.04271113501882</v>
      </c>
      <c r="AC63" s="67">
        <f t="shared" ca="1" si="2"/>
        <v>4.4802582033351257</v>
      </c>
    </row>
    <row r="64" spans="8:29" x14ac:dyDescent="0.25">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1099.2352432132816</v>
      </c>
      <c r="AA64" s="67">
        <f ca="1">IF(Summary!$C$8="Patients", 'Parameters calculator (hide)'!$H$63,'Parameters calculator (hide)'!$H$62)</f>
        <v>42.562452931683694</v>
      </c>
      <c r="AB64" s="67">
        <f ca="1">IF(Summary!$C$8="Patients", 'Parameters calculator (hide)'!$I$63,'Parameters calculator (hide)'!$I$62)</f>
        <v>47.04271113501882</v>
      </c>
      <c r="AC64" s="67">
        <f t="shared" ca="1" si="2"/>
        <v>4.4802582033351257</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B18" sqref="B1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458">
        <v>43969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1156</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467">
        <v>0</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7">
        <f ca="1">'Summary Calculations (hide)'!X70</f>
        <v>12.05286361903684</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7" t="str">
        <f>IF(C11&lt;&gt;"","New value","")</f>
        <v>New value</v>
      </c>
      <c r="D13" s="347">
        <f ca="1">IF(OR(C11="",C11=1),"",D12*(1+C11))</f>
        <v>12.05286361903684</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468">
        <v>0.05</v>
      </c>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468">
        <v>0.08</v>
      </c>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468">
        <v>0.08</v>
      </c>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468"/>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397" t="s">
        <v>512</v>
      </c>
      <c r="C22" s="398" t="s">
        <v>511</v>
      </c>
      <c r="D22" s="398"/>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399"/>
      <c r="C23" s="400"/>
      <c r="D23" s="400"/>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50"/>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1243</v>
      </c>
      <c r="V26" s="155" t="s">
        <v>1243</v>
      </c>
      <c r="W26" s="155" t="s">
        <v>1243</v>
      </c>
      <c r="X26" s="155" t="s">
        <v>1243</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1244</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1243</v>
      </c>
      <c r="AY27" s="158" t="s">
        <v>1243</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TmsbFftZFKnyHeF+oMqL0SQHA7U6YdoOzaOVKLWM8T9abrSooUW0WyodIylJlNrWc/pd/kUI9ktcCaRys86Hpw==" saltValue="rdHift3I1nVt0QQINfeURA=="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45720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6"/>
  <sheetViews>
    <sheetView workbookViewId="0">
      <selection activeCell="F22" sqref="F22"/>
    </sheetView>
  </sheetViews>
  <sheetFormatPr defaultColWidth="8.69921875" defaultRowHeight="13.8" x14ac:dyDescent="0.25"/>
  <cols>
    <col min="1" max="1" width="16.8984375" style="67" bestFit="1" customWidth="1"/>
    <col min="2" max="14" width="8.69921875" style="67"/>
    <col min="15" max="15" width="22" style="67" customWidth="1"/>
    <col min="16" max="16384" width="8.69921875" style="67"/>
  </cols>
  <sheetData>
    <row r="1" spans="1:10" x14ac:dyDescent="0.25">
      <c r="A1" s="67" t="s">
        <v>1250</v>
      </c>
      <c r="B1" s="67">
        <v>3</v>
      </c>
    </row>
    <row r="3" spans="1:10" x14ac:dyDescent="0.25">
      <c r="A3" s="67" t="s">
        <v>1251</v>
      </c>
      <c r="B3" s="67" t="s">
        <v>14</v>
      </c>
      <c r="C3" s="67" t="s">
        <v>1252</v>
      </c>
      <c r="D3" s="67" t="s">
        <v>1253</v>
      </c>
      <c r="E3" s="67" t="s">
        <v>529</v>
      </c>
      <c r="F3" s="67" t="s">
        <v>75</v>
      </c>
      <c r="G3" s="67" t="s">
        <v>1254</v>
      </c>
      <c r="H3" s="67" t="s">
        <v>99</v>
      </c>
      <c r="I3" s="67" t="s">
        <v>1255</v>
      </c>
      <c r="J3" s="67" t="s">
        <v>391</v>
      </c>
    </row>
    <row r="4" spans="1:10" x14ac:dyDescent="0.25">
      <c r="A4" s="67" t="s">
        <v>1256</v>
      </c>
      <c r="B4" s="67" t="s">
        <v>19</v>
      </c>
      <c r="C4" s="318">
        <v>44039</v>
      </c>
      <c r="D4" s="67" t="s">
        <v>20</v>
      </c>
      <c r="E4" s="67">
        <v>0.2</v>
      </c>
      <c r="F4" s="67">
        <v>0.05</v>
      </c>
      <c r="G4" s="67">
        <v>0.12</v>
      </c>
      <c r="H4" s="67">
        <v>0.05</v>
      </c>
      <c r="I4" s="67">
        <v>0.25</v>
      </c>
      <c r="J4" s="67" t="s">
        <v>22</v>
      </c>
    </row>
    <row r="5" spans="1:10" x14ac:dyDescent="0.25">
      <c r="A5" s="67" t="s">
        <v>1257</v>
      </c>
      <c r="B5" s="67" t="s">
        <v>19</v>
      </c>
      <c r="C5" s="318">
        <v>44039</v>
      </c>
      <c r="D5" s="67" t="s">
        <v>20</v>
      </c>
      <c r="E5" s="67">
        <v>-0.2</v>
      </c>
      <c r="F5" s="67">
        <v>0.15</v>
      </c>
      <c r="G5" s="67">
        <v>0.12</v>
      </c>
      <c r="H5" s="67">
        <v>0.05</v>
      </c>
      <c r="I5" s="67">
        <v>0.25</v>
      </c>
      <c r="J5" s="67" t="s">
        <v>22</v>
      </c>
    </row>
    <row r="6" spans="1:10" x14ac:dyDescent="0.25">
      <c r="A6" s="67" t="s">
        <v>1290</v>
      </c>
      <c r="B6" s="67" t="s">
        <v>21</v>
      </c>
      <c r="C6" s="318">
        <v>43969</v>
      </c>
      <c r="D6" s="67" t="s">
        <v>20</v>
      </c>
      <c r="E6" s="67">
        <v>0</v>
      </c>
      <c r="F6" s="67">
        <v>0.05</v>
      </c>
      <c r="G6" s="67">
        <v>0.08</v>
      </c>
      <c r="H6" s="67">
        <v>0.08</v>
      </c>
      <c r="J6" s="67" t="s">
        <v>22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17" workbookViewId="0">
      <selection activeCell="D8" sqref="D8"/>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43969</v>
      </c>
      <c r="B4">
        <f ca="1">IF(WEEKNUM(A4)=53,1,WEEKNUM(A4))</f>
        <v>21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5.0553286713286703</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7.5829930069930995E-2</v>
      </c>
      <c r="E4" s="5">
        <f ca="1">VLOOKUP($B4,'Summary Calculations (hide)'!$D$15:$U$67,15,0)</f>
        <v>4.3679397525551371</v>
      </c>
      <c r="F4" s="5">
        <f ca="1">VLOOKUP($B4,'Summary Calculations (hide)'!$D$15:$U$67,16,0)</f>
        <v>0</v>
      </c>
      <c r="G4" s="5">
        <f ca="1">SUM(E4:F4)</f>
        <v>4.3679397525551371</v>
      </c>
      <c r="H4" s="5">
        <f ca="1">IF(G4+SUM(I4:AC4)&lt;0,0,G4+SUM(I4:AC4))</f>
        <v>4.3679397525551371</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4.8698438864795284</v>
      </c>
      <c r="AE4" s="67">
        <f ca="1">VLOOKUP($B4,'Summary Calculations (hide)'!$D$15:$U$67,18,0)</f>
        <v>7.3047658297192591E-2</v>
      </c>
    </row>
    <row r="5" spans="1:31" x14ac:dyDescent="0.25">
      <c r="A5" s="87">
        <f ca="1">A4+7</f>
        <v>43976</v>
      </c>
      <c r="B5" s="67">
        <f t="shared" ref="B5:B55" ca="1" si="0">IF(WEEKNUM(A5)=53,1,WEEKNUM(A5))</f>
        <v>22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5.0553286713286703</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7.5829930069930995E-2</v>
      </c>
      <c r="E5" s="5">
        <f ca="1">VLOOKUP($B5,'Summary Calculations (hide)'!$D$15:$U$67,15,0)</f>
        <v>4.3679397525551371</v>
      </c>
      <c r="F5" s="5">
        <f ca="1">VLOOKUP($B5,'Summary Calculations (hide)'!$D$15:$U$67,16,0)</f>
        <v>0</v>
      </c>
      <c r="G5" s="5">
        <f t="shared" ref="G5:G55" ca="1" si="1">SUM(E5:F5)</f>
        <v>4.3679397525551371</v>
      </c>
      <c r="H5" s="5">
        <f t="shared" ref="H5:H55" ca="1" si="2">IF(G5+SUM(I5:AC5)&lt;0,0,G5+SUM(I5:AC5))</f>
        <v>4.3679397525551371</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4.8698438864795284</v>
      </c>
      <c r="AE5" s="67">
        <f ca="1">VLOOKUP($B5,'Summary Calculations (hide)'!$D$15:$U$67,18,0)</f>
        <v>7.3047658297192591E-2</v>
      </c>
    </row>
    <row r="6" spans="1:31" x14ac:dyDescent="0.25">
      <c r="A6" s="87">
        <f t="shared" ref="A6:A55" ca="1" si="3">A5+7</f>
        <v>43983</v>
      </c>
      <c r="B6" s="67">
        <f t="shared" ca="1" si="0"/>
        <v>23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5.0553286713286703</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7.5829930069930995E-2</v>
      </c>
      <c r="E6" s="5">
        <f ca="1">VLOOKUP($B6,'Summary Calculations (hide)'!$D$15:$U$67,15,0)</f>
        <v>4.3679397525551371</v>
      </c>
      <c r="F6" s="5">
        <f ca="1">VLOOKUP($B6,'Summary Calculations (hide)'!$D$15:$U$67,16,0)</f>
        <v>0</v>
      </c>
      <c r="G6" s="5">
        <f t="shared" ca="1" si="1"/>
        <v>4.3679397525551371</v>
      </c>
      <c r="H6" s="5">
        <f t="shared" ca="1" si="2"/>
        <v>4.3679397525551371</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4.8698438864795284</v>
      </c>
      <c r="AE6" s="67">
        <f ca="1">VLOOKUP($B6,'Summary Calculations (hide)'!$D$15:$U$67,18,0)</f>
        <v>7.3047658297192591E-2</v>
      </c>
    </row>
    <row r="7" spans="1:31" x14ac:dyDescent="0.25">
      <c r="A7" s="87">
        <f t="shared" ca="1" si="3"/>
        <v>43990</v>
      </c>
      <c r="B7" s="67">
        <f t="shared" ca="1" si="0"/>
        <v>24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5.0553286713286703</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7.5829930069930995E-2</v>
      </c>
      <c r="E7" s="5">
        <f ca="1">VLOOKUP($B7,'Summary Calculations (hide)'!$D$15:$U$67,15,0)</f>
        <v>4.3679397525551371</v>
      </c>
      <c r="F7" s="5">
        <f ca="1">VLOOKUP($B7,'Summary Calculations (hide)'!$D$15:$U$67,16,0)</f>
        <v>0</v>
      </c>
      <c r="G7" s="5">
        <f t="shared" ca="1" si="1"/>
        <v>4.3679397525551371</v>
      </c>
      <c r="H7" s="5">
        <f t="shared" ca="1" si="2"/>
        <v>4.3679397525551371</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4.8698438864795284</v>
      </c>
      <c r="AE7" s="67">
        <f ca="1">VLOOKUP($B7,'Summary Calculations (hide)'!$D$15:$U$67,18,0)</f>
        <v>7.3047658297192591E-2</v>
      </c>
    </row>
    <row r="8" spans="1:31" x14ac:dyDescent="0.25">
      <c r="A8" s="87">
        <f t="shared" ca="1" si="3"/>
        <v>43997</v>
      </c>
      <c r="B8" s="67">
        <f t="shared" ca="1" si="0"/>
        <v>25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5.0553286713286703</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7.5829930069930995E-2</v>
      </c>
      <c r="E8" s="5">
        <f ca="1">VLOOKUP($B8,'Summary Calculations (hide)'!$D$15:$U$67,15,0)</f>
        <v>4.3679397525551371</v>
      </c>
      <c r="F8" s="5">
        <f ca="1">VLOOKUP($B8,'Summary Calculations (hide)'!$D$15:$U$67,16,0)</f>
        <v>0</v>
      </c>
      <c r="G8" s="5">
        <f t="shared" ca="1" si="1"/>
        <v>4.3679397525551371</v>
      </c>
      <c r="H8" s="5">
        <f t="shared" ca="1" si="2"/>
        <v>4.3679397525551371</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4.8698438864795284</v>
      </c>
      <c r="AE8" s="67">
        <f ca="1">VLOOKUP($B8,'Summary Calculations (hide)'!$D$15:$U$67,18,0)</f>
        <v>7.3047658297192591E-2</v>
      </c>
    </row>
    <row r="9" spans="1:31" x14ac:dyDescent="0.25">
      <c r="A9" s="87">
        <f t="shared" ca="1" si="3"/>
        <v>44004</v>
      </c>
      <c r="B9" s="67">
        <f t="shared" ca="1" si="0"/>
        <v>26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5.0553286713286703</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7.5829930069930995E-2</v>
      </c>
      <c r="E9" s="5">
        <f ca="1">VLOOKUP($B9,'Summary Calculations (hide)'!$D$15:$U$67,15,0)</f>
        <v>4.3679397525551371</v>
      </c>
      <c r="F9" s="5">
        <f ca="1">VLOOKUP($B9,'Summary Calculations (hide)'!$D$15:$U$67,16,0)</f>
        <v>0</v>
      </c>
      <c r="G9" s="5">
        <f t="shared" ca="1" si="1"/>
        <v>4.3679397525551371</v>
      </c>
      <c r="H9" s="5">
        <f t="shared" ca="1" si="2"/>
        <v>4.3679397525551371</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4.8698438864795284</v>
      </c>
      <c r="AE9" s="67">
        <f ca="1">VLOOKUP($B9,'Summary Calculations (hide)'!$D$15:$U$67,18,0)</f>
        <v>7.3047658297192591E-2</v>
      </c>
    </row>
    <row r="10" spans="1:31" x14ac:dyDescent="0.25">
      <c r="A10" s="87">
        <f t="shared" ca="1" si="3"/>
        <v>44011</v>
      </c>
      <c r="B10" s="67">
        <f t="shared" ca="1" si="0"/>
        <v>27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5.0553286713286703</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7.5829930069930995E-2</v>
      </c>
      <c r="E10" s="5">
        <f ca="1">VLOOKUP($B10,'Summary Calculations (hide)'!$D$15:$U$67,15,0)</f>
        <v>5.9884249201052793</v>
      </c>
      <c r="F10" s="5">
        <f ca="1">VLOOKUP($B10,'Summary Calculations (hide)'!$D$15:$U$67,16,0)</f>
        <v>0</v>
      </c>
      <c r="G10" s="5">
        <f t="shared" ca="1" si="1"/>
        <v>5.9884249201052793</v>
      </c>
      <c r="H10" s="5">
        <f t="shared" ca="1" si="2"/>
        <v>3779.9884249201054</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4.8698438864795284</v>
      </c>
      <c r="AE10" s="67">
        <f ca="1">VLOOKUP($B10,'Summary Calculations (hide)'!$D$15:$U$67,18,0)</f>
        <v>7.3047658297192591E-2</v>
      </c>
    </row>
    <row r="11" spans="1:31" x14ac:dyDescent="0.25">
      <c r="A11" s="87">
        <f t="shared" ca="1" si="3"/>
        <v>44018</v>
      </c>
      <c r="B11" s="67">
        <f t="shared" ca="1" si="0"/>
        <v>28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5.5355848951048943</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7.5829930069930107E-2</v>
      </c>
      <c r="E11" s="5">
        <f ca="1">VLOOKUP($B11,'Summary Calculations (hide)'!$D$15:$U$67,15,0)</f>
        <v>5.9884249201052793</v>
      </c>
      <c r="F11" s="5">
        <f ca="1">VLOOKUP($B11,'Summary Calculations (hide)'!$D$15:$U$67,16,0)</f>
        <v>0</v>
      </c>
      <c r="G11" s="5">
        <f t="shared" ca="1" si="1"/>
        <v>5.9884249201052793</v>
      </c>
      <c r="H11" s="5">
        <f t="shared" ca="1" si="2"/>
        <v>5.9884249201052793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5.3324790556950834</v>
      </c>
      <c r="AE11" s="67">
        <f ca="1">VLOOKUP($B11,'Summary Calculations (hide)'!$D$15:$U$67,18,0)</f>
        <v>7.3047658297192591E-2</v>
      </c>
    </row>
    <row r="12" spans="1:31" x14ac:dyDescent="0.25">
      <c r="A12" s="87">
        <f t="shared" ca="1" si="3"/>
        <v>44025</v>
      </c>
      <c r="B12" s="67">
        <f t="shared" ca="1" si="0"/>
        <v>29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6.0158411188811183</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7.5829930069930107E-2</v>
      </c>
      <c r="E12" s="5">
        <f ca="1">VLOOKUP($B12,'Summary Calculations (hide)'!$D$15:$U$67,15,0)</f>
        <v>5.9884249201052793</v>
      </c>
      <c r="F12" s="5">
        <f ca="1">VLOOKUP($B12,'Summary Calculations (hide)'!$D$15:$U$67,16,0)</f>
        <v>0</v>
      </c>
      <c r="G12" s="5">
        <f t="shared" ca="1" si="1"/>
        <v>5.9884249201052793</v>
      </c>
      <c r="H12" s="5">
        <f t="shared" ca="1" si="2"/>
        <v>3779.9884249201054</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5.7951142249106393</v>
      </c>
      <c r="AE12" s="67">
        <f ca="1">VLOOKUP($B12,'Summary Calculations (hide)'!$D$15:$U$67,18,0)</f>
        <v>7.3047658297192591E-2</v>
      </c>
    </row>
    <row r="13" spans="1:31" x14ac:dyDescent="0.25">
      <c r="A13" s="87">
        <f t="shared" ca="1" si="3"/>
        <v>44032</v>
      </c>
      <c r="B13" s="67">
        <f t="shared" ca="1" si="0"/>
        <v>30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6.4960973426573414</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7.5829930069930995E-2</v>
      </c>
      <c r="E13" s="5">
        <f ca="1">VLOOKUP($B13,'Summary Calculations (hide)'!$D$15:$U$67,15,0)</f>
        <v>5.9884249201052793</v>
      </c>
      <c r="F13" s="5">
        <f ca="1">VLOOKUP($B13,'Summary Calculations (hide)'!$D$15:$U$67,16,0)</f>
        <v>0</v>
      </c>
      <c r="G13" s="5">
        <f t="shared" ca="1" si="1"/>
        <v>5.9884249201052793</v>
      </c>
      <c r="H13" s="5">
        <f t="shared" ca="1" si="2"/>
        <v>3150.9884249201054</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6.2577493941261935</v>
      </c>
      <c r="AE13" s="67">
        <f ca="1">VLOOKUP($B13,'Summary Calculations (hide)'!$D$15:$U$67,18,0)</f>
        <v>7.3047658297192591E-2</v>
      </c>
    </row>
    <row r="14" spans="1:31" x14ac:dyDescent="0.25">
      <c r="A14" s="87">
        <f t="shared" ca="1" si="3"/>
        <v>44039</v>
      </c>
      <c r="B14" s="67">
        <f t="shared" ca="1" si="0"/>
        <v>31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6.9763535664335654</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7.5829930069930107E-2</v>
      </c>
      <c r="E14" s="5">
        <f ca="1">VLOOKUP($B14,'Summary Calculations (hide)'!$D$15:$U$67,15,0)</f>
        <v>7.8404079687340129</v>
      </c>
      <c r="F14" s="5">
        <f ca="1">VLOOKUP($B14,'Summary Calculations (hide)'!$D$15:$U$67,16,0)</f>
        <v>0</v>
      </c>
      <c r="G14" s="5">
        <f t="shared" ca="1" si="1"/>
        <v>7.8404079687340129</v>
      </c>
      <c r="H14" s="5">
        <f t="shared" ca="1" si="2"/>
        <v>7.8404079687340129</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6.7203845633417485</v>
      </c>
      <c r="AE14" s="67">
        <f ca="1">VLOOKUP($B14,'Summary Calculations (hide)'!$D$15:$U$67,18,0)</f>
        <v>7.3047658297192591E-2</v>
      </c>
    </row>
    <row r="15" spans="1:31" x14ac:dyDescent="0.25">
      <c r="A15" s="87">
        <f t="shared" ca="1" si="3"/>
        <v>44046</v>
      </c>
      <c r="B15" s="67">
        <f t="shared" ca="1" si="0"/>
        <v>32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7.4566097902097885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7.5829930069930995E-2</v>
      </c>
      <c r="E15" s="5">
        <f ca="1">VLOOKUP($B15,'Summary Calculations (hide)'!$D$15:$U$67,15,0)</f>
        <v>10.039637838980635</v>
      </c>
      <c r="F15" s="5">
        <f ca="1">VLOOKUP($B15,'Summary Calculations (hide)'!$D$15:$U$67,16,0)</f>
        <v>0</v>
      </c>
      <c r="G15" s="5">
        <f t="shared" ca="1" si="1"/>
        <v>10.039637838980635</v>
      </c>
      <c r="H15" s="5">
        <f t="shared" ca="1" si="2"/>
        <v>10.039637838980635</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7.1830197325573035</v>
      </c>
      <c r="AE15" s="67">
        <f ca="1">VLOOKUP($B15,'Summary Calculations (hide)'!$D$15:$U$67,18,0)</f>
        <v>7.3047658297192591E-2</v>
      </c>
    </row>
    <row r="16" spans="1:31" x14ac:dyDescent="0.25">
      <c r="A16" s="87">
        <f t="shared" ca="1" si="3"/>
        <v>44053</v>
      </c>
      <c r="B16" s="67">
        <f t="shared" ca="1" si="0"/>
        <v>33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7.9368660139860134</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7.5829930069930107E-2</v>
      </c>
      <c r="E16" s="5">
        <f ca="1">VLOOKUP($B16,'Summary Calculations (hide)'!$D$15:$U$67,15,0)</f>
        <v>10.039637838980635</v>
      </c>
      <c r="F16" s="5">
        <f ca="1">VLOOKUP($B16,'Summary Calculations (hide)'!$D$15:$U$67,16,0)</f>
        <v>0</v>
      </c>
      <c r="G16" s="5">
        <f t="shared" ca="1" si="1"/>
        <v>10.039637838980635</v>
      </c>
      <c r="H16" s="5">
        <f t="shared" ca="1" si="2"/>
        <v>3784.0396378389805</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7.6456549017728594</v>
      </c>
      <c r="AE16" s="67">
        <f ca="1">VLOOKUP($B16,'Summary Calculations (hide)'!$D$15:$U$67,18,0)</f>
        <v>7.3047658297192591E-2</v>
      </c>
    </row>
    <row r="17" spans="1:31" x14ac:dyDescent="0.25">
      <c r="A17" s="87">
        <f t="shared" ca="1" si="3"/>
        <v>44060</v>
      </c>
      <c r="B17" s="67">
        <f t="shared" ca="1" si="0"/>
        <v>34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8.4171222377622357</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7.5829930069930995E-2</v>
      </c>
      <c r="E17" s="5">
        <f ca="1">VLOOKUP($B17,'Summary Calculations (hide)'!$D$15:$U$67,15,0)</f>
        <v>10.039637838980635</v>
      </c>
      <c r="F17" s="5">
        <f ca="1">VLOOKUP($B17,'Summary Calculations (hide)'!$D$15:$U$67,16,0)</f>
        <v>0</v>
      </c>
      <c r="G17" s="5">
        <f t="shared" ca="1" si="1"/>
        <v>10.039637838980635</v>
      </c>
      <c r="H17" s="5">
        <f t="shared" ca="1" si="2"/>
        <v>10.039637838980635</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8.1082900709884154</v>
      </c>
      <c r="AE17" s="67">
        <f ca="1">VLOOKUP($B17,'Summary Calculations (hide)'!$D$15:$U$67,18,0)</f>
        <v>7.3047658297191065E-2</v>
      </c>
    </row>
    <row r="18" spans="1:31" x14ac:dyDescent="0.25">
      <c r="A18" s="87">
        <f t="shared" ca="1" si="3"/>
        <v>44067</v>
      </c>
      <c r="B18" s="67">
        <f t="shared" ca="1" si="0"/>
        <v>35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8.8973784615384606</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7.5829930069929219E-2</v>
      </c>
      <c r="E18" s="5">
        <f ca="1">VLOOKUP($B18,'Summary Calculations (hide)'!$D$15:$U$67,15,0)</f>
        <v>10.039637838980635</v>
      </c>
      <c r="F18" s="5">
        <f ca="1">VLOOKUP($B18,'Summary Calculations (hide)'!$D$15:$U$67,16,0)</f>
        <v>0</v>
      </c>
      <c r="G18" s="5">
        <f t="shared" ca="1" si="1"/>
        <v>10.039637838980635</v>
      </c>
      <c r="H18" s="5">
        <f t="shared" ca="1" si="2"/>
        <v>10.039637838980635</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8.5709252402039695</v>
      </c>
      <c r="AE18" s="67">
        <f ca="1">VLOOKUP($B18,'Summary Calculations (hide)'!$D$15:$U$67,18,0)</f>
        <v>7.3047658297192591E-2</v>
      </c>
    </row>
    <row r="19" spans="1:31" x14ac:dyDescent="0.25">
      <c r="A19" s="87">
        <f t="shared" ca="1" si="3"/>
        <v>44074</v>
      </c>
      <c r="B19" s="67">
        <f t="shared" ca="1" si="0"/>
        <v>36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9.3776346853146837</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7.5829930069929219E-2</v>
      </c>
      <c r="E19" s="5">
        <f ca="1">VLOOKUP($B19,'Summary Calculations (hide)'!$D$15:$U$67,15,0)</f>
        <v>14.090850757855993</v>
      </c>
      <c r="F19" s="5">
        <f ca="1">VLOOKUP($B19,'Summary Calculations (hide)'!$D$15:$U$67,16,0)</f>
        <v>0</v>
      </c>
      <c r="G19" s="5">
        <f t="shared" ca="1" si="1"/>
        <v>14.090850757855993</v>
      </c>
      <c r="H19" s="5">
        <f t="shared" ca="1" si="2"/>
        <v>3159.0908507578561</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9.0335604094195254</v>
      </c>
      <c r="AE19" s="67">
        <f ca="1">VLOOKUP($B19,'Summary Calculations (hide)'!$D$15:$U$67,18,0)</f>
        <v>7.3047658297194132E-2</v>
      </c>
    </row>
    <row r="20" spans="1:31" x14ac:dyDescent="0.25">
      <c r="A20" s="87">
        <f t="shared" ca="1" si="3"/>
        <v>44081</v>
      </c>
      <c r="B20" s="67">
        <f t="shared" ca="1" si="0"/>
        <v>37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9.8578909090909086</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7.5829930069929219E-2</v>
      </c>
      <c r="E20" s="5">
        <f ca="1">VLOOKUP($B20,'Summary Calculations (hide)'!$D$15:$U$67,15,0)</f>
        <v>14.090850757855993</v>
      </c>
      <c r="F20" s="5">
        <f ca="1">VLOOKUP($B20,'Summary Calculations (hide)'!$D$15:$U$67,16,0)</f>
        <v>0</v>
      </c>
      <c r="G20" s="5">
        <f t="shared" ca="1" si="1"/>
        <v>14.090850757855993</v>
      </c>
      <c r="H20" s="5">
        <f t="shared" ca="1" si="2"/>
        <v>3159.0908507578561</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9.4961955786350796</v>
      </c>
      <c r="AE20" s="67">
        <f ca="1">VLOOKUP($B20,'Summary Calculations (hide)'!$D$15:$U$67,18,0)</f>
        <v>7.3047658297194132E-2</v>
      </c>
    </row>
    <row r="21" spans="1:31" x14ac:dyDescent="0.25">
      <c r="A21" s="87">
        <f t="shared" ca="1" si="3"/>
        <v>44088</v>
      </c>
      <c r="B21" s="67">
        <f t="shared" ca="1" si="0"/>
        <v>38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10.338147132867132</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7.5829930069929219E-2</v>
      </c>
      <c r="E21" s="5">
        <f ca="1">VLOOKUP($B21,'Summary Calculations (hide)'!$D$15:$U$67,15,0)</f>
        <v>14.090850757855993</v>
      </c>
      <c r="F21" s="5">
        <f ca="1">VLOOKUP($B21,'Summary Calculations (hide)'!$D$15:$U$67,16,0)</f>
        <v>0</v>
      </c>
      <c r="G21" s="5">
        <f t="shared" ca="1" si="1"/>
        <v>14.090850757855993</v>
      </c>
      <c r="H21" s="5">
        <f t="shared" ca="1" si="2"/>
        <v>3159.0908507578561</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9.9588307478506355</v>
      </c>
      <c r="AE21" s="67">
        <f ca="1">VLOOKUP($B21,'Summary Calculations (hide)'!$D$15:$U$67,18,0)</f>
        <v>7.3047658297194132E-2</v>
      </c>
    </row>
    <row r="22" spans="1:31" x14ac:dyDescent="0.25">
      <c r="A22" s="87">
        <f t="shared" ca="1" si="3"/>
        <v>44095</v>
      </c>
      <c r="B22" s="67">
        <f t="shared" ca="1" si="0"/>
        <v>39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10.818403356643357</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7.5829930069929219E-2</v>
      </c>
      <c r="E22" s="5">
        <f ca="1">VLOOKUP($B22,'Summary Calculations (hide)'!$D$15:$U$67,15,0)</f>
        <v>14.090850757855993</v>
      </c>
      <c r="F22" s="5">
        <f ca="1">VLOOKUP($B22,'Summary Calculations (hide)'!$D$15:$U$67,16,0)</f>
        <v>0</v>
      </c>
      <c r="G22" s="5">
        <f t="shared" ca="1" si="1"/>
        <v>14.090850757855993</v>
      </c>
      <c r="H22" s="5">
        <f t="shared" ca="1" si="2"/>
        <v>3159.0908507578561</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10.42146591706619</v>
      </c>
      <c r="AE22" s="67">
        <f ca="1">VLOOKUP($B22,'Summary Calculations (hide)'!$D$15:$U$67,18,0)</f>
        <v>7.3047658297194132E-2</v>
      </c>
    </row>
    <row r="23" spans="1:31" x14ac:dyDescent="0.25">
      <c r="A23" s="87">
        <f t="shared" ca="1" si="3"/>
        <v>44102</v>
      </c>
      <c r="B23" s="67">
        <f t="shared" ca="1" si="0"/>
        <v>40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11.29865958041958</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7.5829930069929219E-2</v>
      </c>
      <c r="E23" s="5">
        <f ca="1">VLOOKUP($B23,'Summary Calculations (hide)'!$D$15:$U$67,15,0)</f>
        <v>14.090850757855993</v>
      </c>
      <c r="F23" s="5">
        <f ca="1">VLOOKUP($B23,'Summary Calculations (hide)'!$D$15:$U$67,16,0)</f>
        <v>0</v>
      </c>
      <c r="G23" s="5">
        <f t="shared" ca="1" si="1"/>
        <v>14.090850757855993</v>
      </c>
      <c r="H23" s="5">
        <f t="shared" ca="1" si="2"/>
        <v>14.090850757855993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10.884101086281744</v>
      </c>
      <c r="AE23" s="67">
        <f ca="1">VLOOKUP($B23,'Summary Calculations (hide)'!$D$15:$U$67,18,0)</f>
        <v>7.3047658297194132E-2</v>
      </c>
    </row>
    <row r="24" spans="1:31" x14ac:dyDescent="0.25">
      <c r="A24" s="87">
        <f t="shared" ca="1" si="3"/>
        <v>44109</v>
      </c>
      <c r="B24" s="67">
        <f t="shared" ca="1" si="0"/>
        <v>41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11.778915804195801</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7.5829930069932772E-2</v>
      </c>
      <c r="E24" s="5">
        <f ca="1">VLOOKUP($B24,'Summary Calculations (hide)'!$D$15:$U$67,15,0)</f>
        <v>14.090850757855993</v>
      </c>
      <c r="F24" s="5">
        <f ca="1">VLOOKUP($B24,'Summary Calculations (hide)'!$D$15:$U$67,16,0)</f>
        <v>0</v>
      </c>
      <c r="G24" s="5">
        <f t="shared" ca="1" si="1"/>
        <v>14.090850757855993</v>
      </c>
      <c r="H24" s="5">
        <f t="shared" ca="1" si="2"/>
        <v>3788.0908507578561</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11.346736255497301</v>
      </c>
      <c r="AE24" s="67">
        <f ca="1">VLOOKUP($B24,'Summary Calculations (hide)'!$D$15:$U$67,18,0)</f>
        <v>7.3047658297192591E-2</v>
      </c>
    </row>
    <row r="25" spans="1:31" x14ac:dyDescent="0.25">
      <c r="A25" s="87">
        <f t="shared" ca="1" si="3"/>
        <v>44116</v>
      </c>
      <c r="B25" s="67">
        <f t="shared" ca="1" si="0"/>
        <v>42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12.259172027972026</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7.5829930069930995E-2</v>
      </c>
      <c r="E25" s="5">
        <f ca="1">VLOOKUP($B25,'Summary Calculations (hide)'!$D$15:$U$67,15,0)</f>
        <v>14.090850757855993</v>
      </c>
      <c r="F25" s="5">
        <f ca="1">VLOOKUP($B25,'Summary Calculations (hide)'!$D$15:$U$67,16,0)</f>
        <v>0</v>
      </c>
      <c r="G25" s="5">
        <f t="shared" ca="1" si="1"/>
        <v>14.090850757855993</v>
      </c>
      <c r="H25" s="5">
        <f t="shared" ca="1" si="2"/>
        <v>3788.0908507578561</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11.809371424712856</v>
      </c>
      <c r="AE25" s="67">
        <f ca="1">VLOOKUP($B25,'Summary Calculations (hide)'!$D$15:$U$67,18,0)</f>
        <v>7.3047658297192591E-2</v>
      </c>
    </row>
    <row r="26" spans="1:31" x14ac:dyDescent="0.25">
      <c r="A26" s="87">
        <f t="shared" ca="1" si="3"/>
        <v>44123</v>
      </c>
      <c r="B26" s="67">
        <f t="shared" ca="1" si="0"/>
        <v>43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12.739428251748249</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7.5829930069930995E-2</v>
      </c>
      <c r="E26" s="5">
        <f ca="1">VLOOKUP($B26,'Summary Calculations (hide)'!$D$15:$U$67,15,0)</f>
        <v>14.090850757855993</v>
      </c>
      <c r="F26" s="5">
        <f ca="1">VLOOKUP($B26,'Summary Calculations (hide)'!$D$15:$U$67,16,0)</f>
        <v>0</v>
      </c>
      <c r="G26" s="5">
        <f t="shared" ca="1" si="1"/>
        <v>14.090850757855993</v>
      </c>
      <c r="H26" s="5">
        <f t="shared" ca="1" si="2"/>
        <v>14.090850757855993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12.272006593928412</v>
      </c>
      <c r="AE26" s="67">
        <f ca="1">VLOOKUP($B26,'Summary Calculations (hide)'!$D$15:$U$67,18,0)</f>
        <v>7.3047658297192591E-2</v>
      </c>
    </row>
    <row r="27" spans="1:31" x14ac:dyDescent="0.25">
      <c r="A27" s="87">
        <f t="shared" ca="1" si="3"/>
        <v>44130</v>
      </c>
      <c r="B27" s="67">
        <f t="shared" ca="1" si="0"/>
        <v>44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13.219684475524474</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7.5829930069929219E-2</v>
      </c>
      <c r="E27" s="5">
        <f ca="1">VLOOKUP($B27,'Summary Calculations (hide)'!$D$15:$U$67,15,0)</f>
        <v>14.090850757855993</v>
      </c>
      <c r="F27" s="5">
        <f ca="1">VLOOKUP($B27,'Summary Calculations (hide)'!$D$15:$U$67,16,0)</f>
        <v>0</v>
      </c>
      <c r="G27" s="5">
        <f t="shared" ca="1" si="1"/>
        <v>14.090850757855993</v>
      </c>
      <c r="H27" s="5">
        <f t="shared" ca="1" si="2"/>
        <v>14.090850757855993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12.734641763143966</v>
      </c>
      <c r="AE27" s="67">
        <f ca="1">VLOOKUP($B27,'Summary Calculations (hide)'!$D$15:$U$67,18,0)</f>
        <v>7.3047658297192591E-2</v>
      </c>
    </row>
    <row r="28" spans="1:31" x14ac:dyDescent="0.25">
      <c r="A28" s="87">
        <f t="shared" ca="1" si="3"/>
        <v>44137</v>
      </c>
      <c r="B28" s="67">
        <f t="shared" ca="1" si="0"/>
        <v>45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13.699940699300697</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7.5829930069930995E-2</v>
      </c>
      <c r="E28" s="5">
        <f ca="1">VLOOKUP($B28,'Summary Calculations (hide)'!$D$15:$U$67,15,0)</f>
        <v>14.090850757855993</v>
      </c>
      <c r="F28" s="5">
        <f ca="1">VLOOKUP($B28,'Summary Calculations (hide)'!$D$15:$U$67,16,0)</f>
        <v>0</v>
      </c>
      <c r="G28" s="5">
        <f t="shared" ca="1" si="1"/>
        <v>14.090850757855993</v>
      </c>
      <c r="H28" s="5">
        <f t="shared" ca="1" si="2"/>
        <v>14.090850757855993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13.197276932359522</v>
      </c>
      <c r="AE28" s="67">
        <f ca="1">VLOOKUP($B28,'Summary Calculations (hide)'!$D$15:$U$67,18,0)</f>
        <v>7.3047658297192591E-2</v>
      </c>
    </row>
    <row r="29" spans="1:31" x14ac:dyDescent="0.25">
      <c r="A29" s="87">
        <f t="shared" ca="1" si="3"/>
        <v>44144</v>
      </c>
      <c r="B29" s="67">
        <f t="shared" ca="1" si="0"/>
        <v>46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14.18019692307692</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7.5829930069929219E-2</v>
      </c>
      <c r="E29" s="5">
        <f ca="1">VLOOKUP($B29,'Summary Calculations (hide)'!$D$15:$U$67,15,0)</f>
        <v>14.090850757855993</v>
      </c>
      <c r="F29" s="5">
        <f ca="1">VLOOKUP($B29,'Summary Calculations (hide)'!$D$15:$U$67,16,0)</f>
        <v>0</v>
      </c>
      <c r="G29" s="5">
        <f t="shared" ca="1" si="1"/>
        <v>14.090850757855993</v>
      </c>
      <c r="H29" s="5">
        <f t="shared" ca="1" si="2"/>
        <v>14.090850757855993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13.659912101575076</v>
      </c>
      <c r="AE29" s="67">
        <f ca="1">VLOOKUP($B29,'Summary Calculations (hide)'!$D$15:$U$67,18,0)</f>
        <v>7.3047658297195672E-2</v>
      </c>
    </row>
    <row r="30" spans="1:31" x14ac:dyDescent="0.25">
      <c r="A30" s="87">
        <f t="shared" ca="1" si="3"/>
        <v>44151</v>
      </c>
      <c r="B30" s="67">
        <f t="shared" ca="1" si="0"/>
        <v>47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14.660453146853145</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7.5829930069929219E-2</v>
      </c>
      <c r="E30" s="5">
        <f ca="1">VLOOKUP($B30,'Summary Calculations (hide)'!$D$15:$U$67,15,0)</f>
        <v>14.090850757855993</v>
      </c>
      <c r="F30" s="5">
        <f ca="1">VLOOKUP($B30,'Summary Calculations (hide)'!$D$15:$U$67,16,0)</f>
        <v>0</v>
      </c>
      <c r="G30" s="5">
        <f t="shared" ca="1" si="1"/>
        <v>14.090850757855993</v>
      </c>
      <c r="H30" s="5">
        <f t="shared" ca="1" si="2"/>
        <v>14.090850757855993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14.122547270790632</v>
      </c>
      <c r="AE30" s="67">
        <f ca="1">VLOOKUP($B30,'Summary Calculations (hide)'!$D$15:$U$67,18,0)</f>
        <v>7.3047658297194132E-2</v>
      </c>
    </row>
    <row r="31" spans="1:31" x14ac:dyDescent="0.25">
      <c r="A31" s="87">
        <f t="shared" ca="1" si="3"/>
        <v>44158</v>
      </c>
      <c r="B31" s="67">
        <f t="shared" ca="1" si="0"/>
        <v>48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19.968548251748249</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0.73302265734265859</v>
      </c>
      <c r="E31" s="5">
        <f ca="1">VLOOKUP($B31,'Summary Calculations (hide)'!$D$15:$U$67,15,0)</f>
        <v>34.090850757855989</v>
      </c>
      <c r="F31" s="5">
        <f ca="1">VLOOKUP($B31,'Summary Calculations (hide)'!$D$15:$U$67,16,0)</f>
        <v>0</v>
      </c>
      <c r="G31" s="5">
        <f t="shared" ca="1" si="1"/>
        <v>34.090850757855989</v>
      </c>
      <c r="H31" s="5">
        <f t="shared" ca="1" si="2"/>
        <v>34.090850757855989</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19.235883351594133</v>
      </c>
      <c r="AE31" s="67">
        <f ca="1">VLOOKUP($B31,'Summary Calculations (hide)'!$D$15:$U$67,18,0)</f>
        <v>0.70612736353953509</v>
      </c>
    </row>
    <row r="32" spans="1:31" x14ac:dyDescent="0.25">
      <c r="A32" s="87">
        <f t="shared" ca="1" si="3"/>
        <v>44165</v>
      </c>
      <c r="B32" s="67">
        <f t="shared" ca="1" si="0"/>
        <v>49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26.034942657342654</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1.3396620979020959</v>
      </c>
      <c r="E32" s="5">
        <f ca="1">VLOOKUP($B32,'Summary Calculations (hide)'!$D$15:$U$67,15,0)</f>
        <v>34.090850757855989</v>
      </c>
      <c r="F32" s="5">
        <f ca="1">VLOOKUP($B32,'Summary Calculations (hide)'!$D$15:$U$67,16,0)</f>
        <v>0</v>
      </c>
      <c r="G32" s="5">
        <f t="shared" ca="1" si="1"/>
        <v>34.090850757855989</v>
      </c>
      <c r="H32" s="5">
        <f t="shared" ca="1" si="2"/>
        <v>34.090850757855989</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25.079696015369571</v>
      </c>
      <c r="AE32" s="67">
        <f ca="1">VLOOKUP($B32,'Summary Calculations (hide)'!$D$15:$U$67,18,0)</f>
        <v>1.2905086299170758</v>
      </c>
    </row>
    <row r="33" spans="1:31" x14ac:dyDescent="0.25">
      <c r="A33" s="87">
        <f t="shared" ca="1" si="3"/>
        <v>44172</v>
      </c>
      <c r="B33" s="67">
        <f t="shared" ca="1" si="0"/>
        <v>50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20.726847552447548</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0.80885258741258781</v>
      </c>
      <c r="E33" s="5">
        <f ca="1">VLOOKUP($B33,'Summary Calculations (hide)'!$D$15:$U$67,15,0)</f>
        <v>34.090850757855989</v>
      </c>
      <c r="F33" s="5">
        <f ca="1">VLOOKUP($B33,'Summary Calculations (hide)'!$D$15:$U$67,16,0)</f>
        <v>0</v>
      </c>
      <c r="G33" s="5">
        <f t="shared" ca="1" si="1"/>
        <v>34.090850757855989</v>
      </c>
      <c r="H33" s="5">
        <f t="shared" ca="1" si="2"/>
        <v>34.090850757855989</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19.966359934566068</v>
      </c>
      <c r="AE33" s="67">
        <f ca="1">VLOOKUP($B33,'Summary Calculations (hide)'!$D$15:$U$67,18,0)</f>
        <v>0.77917502183672616</v>
      </c>
    </row>
    <row r="34" spans="1:31" x14ac:dyDescent="0.25">
      <c r="A34" s="87">
        <f t="shared" ca="1" si="3"/>
        <v>44179</v>
      </c>
      <c r="B34" s="67">
        <f t="shared" ca="1" si="0"/>
        <v>51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31.090271328671321</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1.8451949650349704</v>
      </c>
      <c r="E34" s="5">
        <f ca="1">VLOOKUP($B34,'Summary Calculations (hide)'!$D$15:$U$67,15,0)</f>
        <v>34.090850757855989</v>
      </c>
      <c r="F34" s="5">
        <f ca="1">VLOOKUP($B34,'Summary Calculations (hide)'!$D$15:$U$67,16,0)</f>
        <v>0</v>
      </c>
      <c r="G34" s="5">
        <f t="shared" ca="1" si="1"/>
        <v>34.090850757855989</v>
      </c>
      <c r="H34" s="5">
        <f t="shared" ca="1" si="2"/>
        <v>34.090850757855989</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29.949539901849096</v>
      </c>
      <c r="AE34" s="67">
        <f ca="1">VLOOKUP($B34,'Summary Calculations (hide)'!$D$15:$U$67,18,0)</f>
        <v>1.7774930185650286</v>
      </c>
    </row>
    <row r="35" spans="1:31" x14ac:dyDescent="0.25">
      <c r="A35" s="87">
        <f t="shared" ca="1" si="3"/>
        <v>44186</v>
      </c>
      <c r="B35" s="67">
        <f t="shared" ca="1" si="0"/>
        <v>52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27.298774825174821</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1.4660453146853172</v>
      </c>
      <c r="E35" s="5">
        <f ca="1">VLOOKUP($B35,'Summary Calculations (hide)'!$D$15:$U$67,15,0)</f>
        <v>29.722911005300855</v>
      </c>
      <c r="F35" s="5">
        <f ca="1">VLOOKUP($B35,'Summary Calculations (hide)'!$D$15:$U$67,16,0)</f>
        <v>0</v>
      </c>
      <c r="G35" s="5">
        <f t="shared" ca="1" si="1"/>
        <v>29.722911005300855</v>
      </c>
      <c r="H35" s="5">
        <f t="shared" ca="1" si="2"/>
        <v>29.722911005300855</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26.297156986989453</v>
      </c>
      <c r="AE35" s="67">
        <f ca="1">VLOOKUP($B35,'Summary Calculations (hide)'!$D$15:$U$67,18,0)</f>
        <v>1.412254727079064</v>
      </c>
    </row>
    <row r="36" spans="1:31" x14ac:dyDescent="0.25">
      <c r="A36" s="87">
        <f t="shared" ca="1" si="3"/>
        <v>44193</v>
      </c>
      <c r="B36" s="67">
        <f t="shared" ca="1" si="0"/>
        <v>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27.298774825174821</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1.4660453146853172</v>
      </c>
      <c r="E36" s="5">
        <f ca="1">VLOOKUP($B36,'Summary Calculations (hide)'!$D$15:$U$67,15,0)</f>
        <v>29.722911005300855</v>
      </c>
      <c r="F36" s="5">
        <f ca="1">VLOOKUP($B36,'Summary Calculations (hide)'!$D$15:$U$67,16,0)</f>
        <v>0</v>
      </c>
      <c r="G36" s="5">
        <f t="shared" ca="1" si="1"/>
        <v>29.722911005300855</v>
      </c>
      <c r="H36" s="5">
        <f t="shared" ca="1" si="2"/>
        <v>29.722911005300855</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23.375250655101734</v>
      </c>
      <c r="AE36" s="67">
        <f ca="1">VLOOKUP($B36,'Summary Calculations (hide)'!$D$15:$U$67,18,0)</f>
        <v>1.1200640938902906</v>
      </c>
    </row>
    <row r="37" spans="1:31" x14ac:dyDescent="0.25">
      <c r="A37" s="87">
        <f t="shared" ca="1" si="3"/>
        <v>44200</v>
      </c>
      <c r="B37" s="67">
        <f t="shared" ca="1" si="0"/>
        <v>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24.26557762237762</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1.1627255944055932</v>
      </c>
      <c r="E37" s="5">
        <f ca="1">VLOOKUP($B37,'Summary Calculations (hide)'!$D$15:$U$67,15,0)</f>
        <v>29.722911005300855</v>
      </c>
      <c r="F37" s="5">
        <f ca="1">VLOOKUP($B37,'Summary Calculations (hide)'!$D$15:$U$67,16,0)</f>
        <v>0</v>
      </c>
      <c r="G37" s="5">
        <f t="shared" ca="1" si="1"/>
        <v>29.722911005300855</v>
      </c>
      <c r="H37" s="5">
        <f t="shared" ca="1" si="2"/>
        <v>29.722911005300855</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29.219063318877168</v>
      </c>
      <c r="AE37" s="67">
        <f ca="1">VLOOKUP($B37,'Summary Calculations (hide)'!$D$15:$U$67,18,0)</f>
        <v>1.7044453602678344</v>
      </c>
    </row>
    <row r="38" spans="1:31" x14ac:dyDescent="0.25">
      <c r="A38" s="87">
        <f t="shared" ca="1" si="3"/>
        <v>44207</v>
      </c>
      <c r="B38" s="67">
        <f t="shared" ca="1" si="0"/>
        <v>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30.331972027972025</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1.7693650349650305</v>
      </c>
      <c r="E38" s="5">
        <f ca="1">VLOOKUP($B38,'Summary Calculations (hide)'!$D$15:$U$67,15,0)</f>
        <v>29.722911005300855</v>
      </c>
      <c r="F38" s="5">
        <f ca="1">VLOOKUP($B38,'Summary Calculations (hide)'!$D$15:$U$67,16,0)</f>
        <v>0</v>
      </c>
      <c r="G38" s="5">
        <f t="shared" ca="1" si="1"/>
        <v>29.722911005300855</v>
      </c>
      <c r="H38" s="5">
        <f t="shared" ca="1" si="2"/>
        <v>29.722911005300855</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26.053664792665479</v>
      </c>
      <c r="AE38" s="67">
        <f ca="1">VLOOKUP($B38,'Summary Calculations (hide)'!$D$15:$U$67,18,0)</f>
        <v>1.387905507646664</v>
      </c>
    </row>
    <row r="39" spans="1:31" x14ac:dyDescent="0.25">
      <c r="A39" s="87">
        <f t="shared" ca="1" si="3"/>
        <v>44214</v>
      </c>
      <c r="B39" s="67">
        <f t="shared" ca="1" si="0"/>
        <v>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27.046008391608389</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1.4407686713286694</v>
      </c>
      <c r="E39" s="5">
        <f ca="1">VLOOKUP($B39,'Summary Calculations (hide)'!$D$15:$U$67,15,0)</f>
        <v>29.722911005300855</v>
      </c>
      <c r="F39" s="5">
        <f ca="1">VLOOKUP($B39,'Summary Calculations (hide)'!$D$15:$U$67,16,0)</f>
        <v>0</v>
      </c>
      <c r="G39" s="5">
        <f t="shared" ca="1" si="1"/>
        <v>29.722911005300855</v>
      </c>
      <c r="H39" s="5">
        <f t="shared" ca="1" si="2"/>
        <v>29.722911005300855</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26.784141375637407</v>
      </c>
      <c r="AE39" s="67">
        <f ca="1">VLOOKUP($B39,'Summary Calculations (hide)'!$D$15:$U$67,18,0)</f>
        <v>1.460953165943855</v>
      </c>
    </row>
    <row r="40" spans="1:31" x14ac:dyDescent="0.25">
      <c r="A40" s="87">
        <f t="shared" ca="1" si="3"/>
        <v>44221</v>
      </c>
      <c r="B40" s="67">
        <f t="shared" ca="1" si="0"/>
        <v>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27.804307692307688</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1.5165986013986021</v>
      </c>
      <c r="E40" s="5">
        <f ca="1">VLOOKUP($B40,'Summary Calculations (hide)'!$D$15:$U$67,15,0)</f>
        <v>29.722911005300855</v>
      </c>
      <c r="F40" s="5">
        <f ca="1">VLOOKUP($B40,'Summary Calculations (hide)'!$D$15:$U$67,16,0)</f>
        <v>0</v>
      </c>
      <c r="G40" s="5">
        <f t="shared" ca="1" si="1"/>
        <v>29.722911005300855</v>
      </c>
      <c r="H40" s="5">
        <f t="shared" ca="1" si="2"/>
        <v>29.722911005300855</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12.418101910522797</v>
      </c>
      <c r="AE40" s="67">
        <f ca="1">VLOOKUP($B40,'Summary Calculations (hide)'!$D$15:$U$67,18,0)</f>
        <v>1.2418101910522787</v>
      </c>
    </row>
    <row r="41" spans="1:31" x14ac:dyDescent="0.25">
      <c r="A41" s="87">
        <f t="shared" ca="1" si="3"/>
        <v>44228</v>
      </c>
      <c r="B41" s="67">
        <f t="shared" ca="1" si="0"/>
        <v>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12.891088111888111</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1.2891088111888092</v>
      </c>
      <c r="E41" s="5">
        <f ca="1">VLOOKUP($B41,'Summary Calculations (hide)'!$D$15:$U$67,15,0)</f>
        <v>29.722911005300855</v>
      </c>
      <c r="F41" s="5">
        <f ca="1">VLOOKUP($B41,'Summary Calculations (hide)'!$D$15:$U$67,16,0)</f>
        <v>0</v>
      </c>
      <c r="G41" s="5">
        <f t="shared" ca="1" si="1"/>
        <v>29.722911005300855</v>
      </c>
      <c r="H41" s="5">
        <f t="shared" ca="1" si="2"/>
        <v>29.722911005300855</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7.3047658297192921</v>
      </c>
      <c r="AE41" s="67">
        <f ca="1">VLOOKUP($B41,'Summary Calculations (hide)'!$D$15:$U$67,18,0)</f>
        <v>0.73047658297193052</v>
      </c>
    </row>
    <row r="42" spans="1:31" x14ac:dyDescent="0.25">
      <c r="A42" s="87">
        <f ca="1">A41+7</f>
        <v>44235</v>
      </c>
      <c r="B42" s="67">
        <f t="shared" ca="1" si="0"/>
        <v>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7.5829930069930063</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0.75829930069930018</v>
      </c>
      <c r="E42" s="5">
        <f ca="1">VLOOKUP($B42,'Summary Calculations (hide)'!$D$15:$U$67,15,0)</f>
        <v>29.722911005300855</v>
      </c>
      <c r="F42" s="5">
        <f ca="1">VLOOKUP($B42,'Summary Calculations (hide)'!$D$15:$U$67,16,0)</f>
        <v>0</v>
      </c>
      <c r="G42" s="5">
        <f t="shared" ca="1" si="1"/>
        <v>29.722911005300855</v>
      </c>
      <c r="H42" s="5">
        <f t="shared" ca="1" si="2"/>
        <v>29.722911005300855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18.748898962946186</v>
      </c>
      <c r="AE42" s="67">
        <f ca="1">VLOOKUP($B42,'Summary Calculations (hide)'!$D$15:$U$67,18,0)</f>
        <v>1.8748898962946197</v>
      </c>
    </row>
    <row r="43" spans="1:31" x14ac:dyDescent="0.25">
      <c r="A43" s="87">
        <f t="shared" ca="1" si="3"/>
        <v>44242</v>
      </c>
      <c r="B43" s="67">
        <f t="shared" ca="1" si="0"/>
        <v>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19.463015384615382</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1.9463015384615403</v>
      </c>
      <c r="E43" s="5">
        <f ca="1">VLOOKUP($B43,'Summary Calculations (hide)'!$D$15:$U$67,15,0)</f>
        <v>29.722911005300855</v>
      </c>
      <c r="F43" s="5">
        <f ca="1">VLOOKUP($B43,'Summary Calculations (hide)'!$D$15:$U$67,16,0)</f>
        <v>0</v>
      </c>
      <c r="G43" s="5">
        <f t="shared" ca="1" si="1"/>
        <v>29.722911005300855</v>
      </c>
      <c r="H43" s="5">
        <f t="shared" ca="1" si="2"/>
        <v>29.722911005300855</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12.418101910522797</v>
      </c>
      <c r="AE43" s="67">
        <f ca="1">VLOOKUP($B43,'Summary Calculations (hide)'!$D$15:$U$67,18,0)</f>
        <v>1.2418101910522787</v>
      </c>
    </row>
    <row r="44" spans="1:31" x14ac:dyDescent="0.25">
      <c r="A44" s="87">
        <f t="shared" ca="1" si="3"/>
        <v>44249</v>
      </c>
      <c r="B44" s="67">
        <f t="shared" ca="1" si="0"/>
        <v>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12.891088111888111</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1.2891088111888092</v>
      </c>
      <c r="E44" s="5">
        <f ca="1">VLOOKUP($B44,'Summary Calculations (hide)'!$D$15:$U$67,15,0)</f>
        <v>29.722911005300855</v>
      </c>
      <c r="F44" s="5">
        <f ca="1">VLOOKUP($B44,'Summary Calculations (hide)'!$D$15:$U$67,16,0)</f>
        <v>0</v>
      </c>
      <c r="G44" s="5">
        <f t="shared" ca="1" si="1"/>
        <v>29.722911005300855</v>
      </c>
      <c r="H44" s="5">
        <f t="shared" ca="1" si="2"/>
        <v>29.722911005300855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10.71365655025496</v>
      </c>
      <c r="AE44" s="67">
        <f ca="1">VLOOKUP($B44,'Summary Calculations (hide)'!$D$15:$U$67,18,0)</f>
        <v>1.071365655025498</v>
      </c>
    </row>
    <row r="45" spans="1:31" x14ac:dyDescent="0.25">
      <c r="A45" s="87">
        <f t="shared" ca="1" si="3"/>
        <v>44256</v>
      </c>
      <c r="B45" s="67">
        <f t="shared" ca="1" si="0"/>
        <v>10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11.121723076923077</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1.1121723076923082</v>
      </c>
      <c r="E45" s="5">
        <f ca="1">VLOOKUP($B45,'Summary Calculations (hide)'!$D$15:$U$67,15,0)</f>
        <v>29.722911005300855</v>
      </c>
      <c r="F45" s="5">
        <f ca="1">VLOOKUP($B45,'Summary Calculations (hide)'!$D$15:$U$67,16,0)</f>
        <v>0</v>
      </c>
      <c r="G45" s="5">
        <f t="shared" ca="1" si="1"/>
        <v>29.722911005300855</v>
      </c>
      <c r="H45" s="5">
        <f t="shared" ca="1" si="2"/>
        <v>29.722911005300855</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15.826992631058468</v>
      </c>
      <c r="AE45" s="67">
        <f ca="1">VLOOKUP($B45,'Summary Calculations (hide)'!$D$15:$U$67,18,0)</f>
        <v>1.5826992631058463</v>
      </c>
    </row>
    <row r="46" spans="1:31" x14ac:dyDescent="0.25">
      <c r="A46" s="87">
        <f t="shared" ca="1" si="3"/>
        <v>44263</v>
      </c>
      <c r="B46" s="67">
        <f t="shared" ca="1" si="0"/>
        <v>11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16.429818181818181</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1.6429818181818199</v>
      </c>
      <c r="E46" s="5">
        <f ca="1">VLOOKUP($B46,'Summary Calculations (hide)'!$D$15:$U$67,15,0)</f>
        <v>29.722911005300855</v>
      </c>
      <c r="F46" s="5">
        <f ca="1">VLOOKUP($B46,'Summary Calculations (hide)'!$D$15:$U$67,16,0)</f>
        <v>0</v>
      </c>
      <c r="G46" s="5">
        <f t="shared" ca="1" si="1"/>
        <v>29.722911005300855</v>
      </c>
      <c r="H46" s="5">
        <f t="shared" ca="1" si="2"/>
        <v>29.722911005300855</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15.096516048086537</v>
      </c>
      <c r="AE46" s="67">
        <f ca="1">VLOOKUP($B46,'Summary Calculations (hide)'!$D$15:$U$67,18,0)</f>
        <v>1.5096516048086552</v>
      </c>
    </row>
    <row r="47" spans="1:31" x14ac:dyDescent="0.25">
      <c r="A47" s="87">
        <f t="shared" ca="1" si="3"/>
        <v>44270</v>
      </c>
      <c r="B47" s="67">
        <f t="shared" ca="1" si="0"/>
        <v>12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15.67151888111888</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1.5671518881118889</v>
      </c>
      <c r="E47" s="5">
        <f ca="1">VLOOKUP($B47,'Summary Calculations (hide)'!$D$15:$U$67,15,0)</f>
        <v>29.722911005300855</v>
      </c>
      <c r="F47" s="5">
        <f ca="1">VLOOKUP($B47,'Summary Calculations (hide)'!$D$15:$U$67,16,0)</f>
        <v>0</v>
      </c>
      <c r="G47" s="5">
        <f t="shared" ca="1" si="1"/>
        <v>29.722911005300855</v>
      </c>
      <c r="H47" s="5">
        <f t="shared" ca="1" si="2"/>
        <v>29.722911005300855</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7.7917502183672465</v>
      </c>
      <c r="AE47" s="67">
        <f ca="1">VLOOKUP($B47,'Summary Calculations (hide)'!$D$15:$U$67,18,0)</f>
        <v>0.77917502183672305</v>
      </c>
    </row>
    <row r="48" spans="1:31" x14ac:dyDescent="0.25">
      <c r="A48" s="87">
        <f t="shared" ca="1" si="3"/>
        <v>44277</v>
      </c>
      <c r="B48" s="67">
        <f t="shared" ca="1" si="0"/>
        <v>13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8.0885258741258728</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0.80885258741258781</v>
      </c>
      <c r="E48" s="5">
        <f ca="1">VLOOKUP($B48,'Summary Calculations (hide)'!$D$15:$U$67,15,0)</f>
        <v>29.722911005300855</v>
      </c>
      <c r="F48" s="5">
        <f ca="1">VLOOKUP($B48,'Summary Calculations (hide)'!$D$15:$U$67,16,0)</f>
        <v>0</v>
      </c>
      <c r="G48" s="5">
        <f t="shared" ca="1" si="1"/>
        <v>29.722911005300855</v>
      </c>
      <c r="H48" s="5">
        <f t="shared" ca="1" si="2"/>
        <v>3803.7229110053008</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10.957148744578939</v>
      </c>
      <c r="AE48" s="67">
        <f ca="1">VLOOKUP($B48,'Summary Calculations (hide)'!$D$15:$U$67,18,0)</f>
        <v>1.0957148744578951</v>
      </c>
    </row>
    <row r="49" spans="1:31" x14ac:dyDescent="0.25">
      <c r="A49" s="87">
        <f t="shared" ca="1" si="3"/>
        <v>44284</v>
      </c>
      <c r="B49" s="67">
        <f t="shared" ca="1" si="0"/>
        <v>14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11.374489510489509</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1.1374489510489525</v>
      </c>
      <c r="E49" s="5">
        <f ca="1">VLOOKUP($B49,'Summary Calculations (hide)'!$D$15:$U$67,15,0)</f>
        <v>29.722911005300855</v>
      </c>
      <c r="F49" s="5">
        <f ca="1">VLOOKUP($B49,'Summary Calculations (hide)'!$D$15:$U$67,16,0)</f>
        <v>0</v>
      </c>
      <c r="G49" s="5">
        <f t="shared" ca="1" si="1"/>
        <v>29.722911005300855</v>
      </c>
      <c r="H49" s="5">
        <f t="shared" ca="1" si="2"/>
        <v>3803.7229110053008</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11.687625327550867</v>
      </c>
      <c r="AE49" s="67">
        <f ca="1">VLOOKUP($B49,'Summary Calculations (hide)'!$D$15:$U$67,18,0)</f>
        <v>1.1687625327550877</v>
      </c>
    </row>
    <row r="50" spans="1:31" x14ac:dyDescent="0.25">
      <c r="A50" s="87">
        <f t="shared" ca="1" si="3"/>
        <v>44291</v>
      </c>
      <c r="B50" s="67">
        <f t="shared" ca="1" si="0"/>
        <v>15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12.13278881118881</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1.2132788811188799</v>
      </c>
      <c r="E50" s="5">
        <f ca="1">VLOOKUP($B50,'Summary Calculations (hide)'!$D$15:$U$67,15,0)</f>
        <v>29.722911005300855</v>
      </c>
      <c r="F50" s="5">
        <f ca="1">VLOOKUP($B50,'Summary Calculations (hide)'!$D$15:$U$67,16,0)</f>
        <v>0</v>
      </c>
      <c r="G50" s="5">
        <f t="shared" ca="1" si="1"/>
        <v>29.722911005300855</v>
      </c>
      <c r="H50" s="5">
        <f t="shared" ca="1" si="2"/>
        <v>29.722911005300855</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19.235883351594133</v>
      </c>
      <c r="AE50" s="67">
        <f ca="1">VLOOKUP($B50,'Summary Calculations (hide)'!$D$15:$U$67,18,0)</f>
        <v>1.9235883351594198</v>
      </c>
    </row>
    <row r="51" spans="1:31" x14ac:dyDescent="0.25">
      <c r="A51" s="87">
        <f t="shared" ca="1" si="3"/>
        <v>44298</v>
      </c>
      <c r="B51" s="67">
        <f t="shared" ca="1" si="0"/>
        <v>16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19.968548251748249</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1.9968548251748288</v>
      </c>
      <c r="E51" s="5">
        <f ca="1">VLOOKUP($B51,'Summary Calculations (hide)'!$D$15:$U$67,15,0)</f>
        <v>29.722911005300855</v>
      </c>
      <c r="F51" s="5">
        <f ca="1">VLOOKUP($B51,'Summary Calculations (hide)'!$D$15:$U$67,16,0)</f>
        <v>0</v>
      </c>
      <c r="G51" s="5">
        <f t="shared" ca="1" si="1"/>
        <v>29.722911005300855</v>
      </c>
      <c r="H51" s="5">
        <f t="shared" ca="1" si="2"/>
        <v>29.722911005300855</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8.0352424126912219</v>
      </c>
      <c r="AE51" s="67">
        <f ca="1">VLOOKUP($B51,'Summary Calculations (hide)'!$D$15:$U$67,18,0)</f>
        <v>0.80352424126912314</v>
      </c>
    </row>
    <row r="52" spans="1:31" x14ac:dyDescent="0.25">
      <c r="A52" s="87">
        <f t="shared" ca="1" si="3"/>
        <v>44305</v>
      </c>
      <c r="B52" s="67">
        <f t="shared" ca="1" si="0"/>
        <v>17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8.3412923076923065</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0.83412923076923207</v>
      </c>
      <c r="E52" s="5">
        <f ca="1">VLOOKUP($B52,'Summary Calculations (hide)'!$D$15:$U$67,15,0)</f>
        <v>29.722911005300855</v>
      </c>
      <c r="F52" s="5">
        <f ca="1">VLOOKUP($B52,'Summary Calculations (hide)'!$D$15:$U$67,16,0)</f>
        <v>0</v>
      </c>
      <c r="G52" s="5">
        <f t="shared" ca="1" si="1"/>
        <v>29.722911005300855</v>
      </c>
      <c r="H52" s="5">
        <f t="shared" ca="1" si="2"/>
        <v>29.722911005300855</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14.366039465114607</v>
      </c>
      <c r="AE52" s="67">
        <f ca="1">VLOOKUP($B52,'Summary Calculations (hide)'!$D$15:$U$67,18,0)</f>
        <v>1.4366039465114611</v>
      </c>
    </row>
    <row r="53" spans="1:31" x14ac:dyDescent="0.25">
      <c r="A53" s="87">
        <f t="shared" ca="1" si="3"/>
        <v>44312</v>
      </c>
      <c r="B53" s="67">
        <f t="shared" ca="1" si="0"/>
        <v>18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14.913219580419577</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1.4913219580419597</v>
      </c>
      <c r="E53" s="5">
        <f ca="1">VLOOKUP($B53,'Summary Calculations (hide)'!$D$15:$U$67,15,0)</f>
        <v>29.722911005300855</v>
      </c>
      <c r="F53" s="5">
        <f ca="1">VLOOKUP($B53,'Summary Calculations (hide)'!$D$15:$U$67,16,0)</f>
        <v>0</v>
      </c>
      <c r="G53" s="5">
        <f t="shared" ca="1" si="1"/>
        <v>29.722911005300855</v>
      </c>
      <c r="H53" s="5">
        <f t="shared" ca="1" si="2"/>
        <v>29.722911005300855</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10.226672161607009</v>
      </c>
      <c r="AE53" s="67">
        <f ca="1">VLOOKUP($B53,'Summary Calculations (hide)'!$D$15:$U$67,18,0)</f>
        <v>1.0226672161607024</v>
      </c>
    </row>
    <row r="54" spans="1:31" x14ac:dyDescent="0.25">
      <c r="A54" s="87">
        <f t="shared" ca="1" si="3"/>
        <v>44319</v>
      </c>
      <c r="B54" s="67">
        <f t="shared" ca="1" si="0"/>
        <v>19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10.616190209790208</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1.0616190209790233</v>
      </c>
      <c r="E54" s="5">
        <f ca="1">VLOOKUP($B54,'Summary Calculations (hide)'!$D$15:$U$67,15,0)</f>
        <v>29.722911005300855</v>
      </c>
      <c r="F54" s="5">
        <f ca="1">VLOOKUP($B54,'Summary Calculations (hide)'!$D$15:$U$67,16,0)</f>
        <v>0</v>
      </c>
      <c r="G54" s="5">
        <f t="shared" ca="1" si="1"/>
        <v>29.722911005300855</v>
      </c>
      <c r="H54" s="5">
        <f t="shared" ca="1" si="2"/>
        <v>29.722911005300855</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18.992391157270159</v>
      </c>
      <c r="AE54" s="67">
        <f ca="1">VLOOKUP($B54,'Summary Calculations (hide)'!$D$15:$U$67,18,0)</f>
        <v>1.8992391157270228</v>
      </c>
    </row>
    <row r="55" spans="1:31" x14ac:dyDescent="0.25">
      <c r="A55" s="87">
        <f t="shared" ca="1" si="3"/>
        <v>44326</v>
      </c>
      <c r="B55" s="67">
        <f t="shared" ca="1" si="0"/>
        <v>20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19.715781818181817</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1.9715781818181846</v>
      </c>
      <c r="E55" s="5">
        <f ca="1">VLOOKUP($B55,'Summary Calculations (hide)'!$D$15:$U$67,15,0)</f>
        <v>29.722911005300855</v>
      </c>
      <c r="F55" s="5">
        <f ca="1">VLOOKUP($B55,'Summary Calculations (hide)'!$D$15:$U$67,16,0)</f>
        <v>0</v>
      </c>
      <c r="G55" s="5">
        <f t="shared" ca="1" si="1"/>
        <v>29.722911005300855</v>
      </c>
      <c r="H55" s="5">
        <f t="shared" ca="1" si="2"/>
        <v>29.722911005300855</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13.4285945169673</v>
      </c>
      <c r="AE55" s="67">
        <f ca="1">VLOOKUP($B55,'Summary Calculations (hide)'!$D$15:$U$67,18,0)</f>
        <v>2.7392871861447339</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12.05286361903684</v>
      </c>
    </row>
    <row r="5" spans="1:3" x14ac:dyDescent="0.25">
      <c r="A5" s="166" t="s">
        <v>531</v>
      </c>
      <c r="B5" s="166" t="s">
        <v>532</v>
      </c>
      <c r="C5" s="5">
        <f ca="1">'Summary Calculations (hide)'!M70</f>
        <v>12.983876697900113</v>
      </c>
    </row>
    <row r="6" spans="1:3" x14ac:dyDescent="0.25">
      <c r="A6" s="166" t="s">
        <v>533</v>
      </c>
      <c r="B6" s="166" t="s">
        <v>534</v>
      </c>
      <c r="C6" s="5">
        <f ca="1">'Summary Calculations (hide)'!N70</f>
        <v>13.684720740242048</v>
      </c>
    </row>
    <row r="7" spans="1:3" ht="41.4" x14ac:dyDescent="0.25">
      <c r="A7" s="166" t="s">
        <v>99</v>
      </c>
      <c r="B7" s="166" t="s">
        <v>535</v>
      </c>
      <c r="C7">
        <f ca="1">'Parameters calculator (hide)'!B45</f>
        <v>2.9999999999999992E-2</v>
      </c>
    </row>
    <row r="8" spans="1:3" ht="27.6" x14ac:dyDescent="0.25">
      <c r="A8" s="166" t="s">
        <v>536</v>
      </c>
      <c r="B8" s="166" t="s">
        <v>537</v>
      </c>
      <c r="C8">
        <f ca="1">'Parameters calculator (hide)'!B46</f>
        <v>0.20000000000000004</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0.79999999999999993</v>
      </c>
    </row>
    <row r="12" spans="1:3" x14ac:dyDescent="0.25">
      <c r="A12" s="166" t="s">
        <v>494</v>
      </c>
      <c r="B12" s="166" t="s">
        <v>544</v>
      </c>
      <c r="C12" s="5">
        <f ca="1">SUM('Summary Calculations (hide)'!R70:S70)</f>
        <v>19.953168901183449</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0.1244830082198503</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27</vt:i4>
      </vt:variant>
    </vt:vector>
  </HeadingPairs>
  <TitlesOfParts>
    <vt:vector size="59"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2020-08-10T12:12:32Z</dcterms:modified>
</cp:coreProperties>
</file>