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aikp\Documents\GitHub\Covid_modelling\"/>
    </mc:Choice>
  </mc:AlternateContent>
  <xr:revisionPtr revIDLastSave="0" documentId="13_ncr:1_{94BE8CDB-759D-4381-9990-835DE27B314E}" xr6:coauthVersionLast="47" xr6:coauthVersionMax="47" xr10:uidLastSave="{00000000-0000-0000-0000-000000000000}"/>
  <bookViews>
    <workbookView xWindow="-120" yWindow="-120" windowWidth="29040" windowHeight="15840" tabRatio="794"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E6" i="30"/>
  <c r="D6" i="30"/>
  <c r="B7" i="30"/>
  <c r="A7" i="30" s="1"/>
  <c r="BK1" i="31" l="1"/>
  <c r="A15" i="36"/>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K3"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 i="31" l="1"/>
  <c r="DJ110" i="31"/>
  <c r="DK110" i="31" s="1"/>
  <c r="DK1"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I70" i="17" l="1"/>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 i="36" l="1"/>
  <c r="R71" i="17"/>
  <c r="E55" i="36"/>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E32" i="18"/>
  <c r="R70" i="17"/>
  <c r="AR13" i="15"/>
  <c r="AR25" i="15"/>
  <c r="AR26" i="15"/>
  <c r="AR12" i="15"/>
  <c r="AR11" i="15"/>
  <c r="F55" i="36" l="1"/>
  <c r="S71" i="17"/>
  <c r="E33" i="18" s="1"/>
  <c r="AR48" i="15"/>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71" i="17" s="1"/>
  <c r="X48" i="17"/>
  <c r="X33" i="17"/>
  <c r="X64" i="17"/>
  <c r="X29" i="17"/>
  <c r="X28" i="17"/>
  <c r="X27" i="17"/>
  <c r="X21" i="17"/>
  <c r="X35" i="17"/>
  <c r="X19" i="17"/>
  <c r="X17" i="17"/>
  <c r="X50" i="17"/>
  <c r="X39" i="17"/>
  <c r="G56" i="26"/>
  <c r="G55" i="26"/>
  <c r="G57" i="26"/>
  <c r="F62" i="26" l="1"/>
  <c r="H62" i="26" s="1"/>
  <c r="X72" i="17"/>
  <c r="C4" i="37" s="1"/>
  <c r="E30" i="18"/>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U5" i="6" s="1"/>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<sst xmlns="http://schemas.openxmlformats.org/spreadsheetml/2006/main" count="2553" uniqueCount="1306">
  <si>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</si>
  <si>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</si>
  <si>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</si>
  <si>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</si>
  <si>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</si>
  <si>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</si>
  <si>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</si>
  <si>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</si>
  <si>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</si>
  <si>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</si>
  <si>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</si>
  <si>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</si>
  <si>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</si>
  <si>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</si>
  <si>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</si>
  <si>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</si>
  <si>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</si>
  <si>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</si>
  <si>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</si>
  <si>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</si>
  <si>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</si>
  <si>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</si>
  <si>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</si>
  <si>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</si>
  <si>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</si>
  <si>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</si>
  <si>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</si>
  <si>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</si>
  <si>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</si>
  <si>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</si>
  <si>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</si>
  <si>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</si>
  <si>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</si>
  <si>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</si>
  <si>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</si>
  <si>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</si>
  <si>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</si>
  <si>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</si>
  <si>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</si>
  <si>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</si>
  <si>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</si>
  <si>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</si>
  <si>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</si>
  <si>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</si>
  <si>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</si>
  <si>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</si>
  <si>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</si>
  <si>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</si>
  <si>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</si>
  <si>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</si>
  <si>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</si>
  <si>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</si>
  <si>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</si>
  <si>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</si>
  <si>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</si>
  <si>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</si>
  <si>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</si>
  <si>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</si>
  <si>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</si>
  <si>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</si>
  <si>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</si>
  <si>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</si>
  <si>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</si>
  <si>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</si>
  <si>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</si>
  <si>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</si>
  <si>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</si>
  <si>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</si>
  <si>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</si>
  <si>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</si>
  <si>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</si>
  <si>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</si>
  <si>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</si>
  <si>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</si>
  <si>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</si>
  <si>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</si>
  <si>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</si>
  <si>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</si>
  <si>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</si>
  <si>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</si>
  <si>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</si>
  <si>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</si>
  <si>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</si>
  <si>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</si>
  <si>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</si>
  <si>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</si>
  <si>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</si>
  <si>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</si>
  <si>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</si>
  <si>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</si>
  <si>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</si>
  <si>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</si>
  <si>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</si>
  <si>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</si>
  <si>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</si>
  <si>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</si>
  <si>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</si>
  <si>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</si>
  <si>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</si>
  <si>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</si>
  <si>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</si>
  <si>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</si>
  <si>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</si>
  <si>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</si>
  <si>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</si>
  <si>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</si>
  <si>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</si>
  <si>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</si>
  <si>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</si>
  <si>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</si>
  <si>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</si>
  <si>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</si>
  <si>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</si>
  <si>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</si>
  <si>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</si>
  <si>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</si>
  <si>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</si>
  <si>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</si>
  <si>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</si>
  <si>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</si>
  <si>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</si>
  <si>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</si>
  <si>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</si>
  <si>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</si>
  <si>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</si>
  <si>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</si>
  <si>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</si>
  <si>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</si>
  <si>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</si>
  <si>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</si>
  <si>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</si>
  <si>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</si>
  <si>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</si>
  <si>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</si>
  <si>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</si>
  <si>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</si>
  <si>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</si>
  <si>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</si>
  <si>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</si>
  <si>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</si>
  <si>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</si>
  <si>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</si>
  <si>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</si>
  <si>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</si>
  <si>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</si>
  <si>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</si>
  <si>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</si>
  <si>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</si>
  <si>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</si>
  <si>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</si>
  <si>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</si>
  <si>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</si>
  <si>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</si>
  <si>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</si>
  <si>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</si>
  <si>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</si>
  <si>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</si>
  <si>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</si>
  <si>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</si>
  <si>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</si>
  <si>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</si>
  <si>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</si>
  <si>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</si>
  <si>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</si>
  <si>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</si>
  <si>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</si>
  <si>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</si>
  <si>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</si>
  <si>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</si>
  <si>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</si>
  <si>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</si>
  <si>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</si>
  <si>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</si>
  <si>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</si>
  <si>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</si>
  <si>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</si>
  <si>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</si>
  <si>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</si>
  <si>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</si>
  <si>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</si>
  <si>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</si>
  <si>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</si>
  <si>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</si>
  <si>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</si>
  <si>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</si>
  <si>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</si>
  <si>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</si>
  <si>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</si>
  <si>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</si>
  <si>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</si>
  <si>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</si>
  <si>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</si>
  <si>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</si>
  <si>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</si>
  <si>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</si>
  <si>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</si>
  <si>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</si>
  <si>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</si>
  <si>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</si>
  <si>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</si>
  <si>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</si>
  <si>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</si>
  <si>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</si>
  <si>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</si>
  <si>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</si>
  <si>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</si>
  <si>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</si>
  <si>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</si>
  <si>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</si>
  <si>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</si>
  <si>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</si>
  <si>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</si>
  <si>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</si>
  <si>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</si>
  <si>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</si>
  <si>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</si>
  <si>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</si>
  <si>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</si>
  <si>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</si>
  <si>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</si>
  <si>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</si>
  <si>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</si>
  <si>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</si>
  <si>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</si>
  <si>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</si>
  <si>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</si>
  <si>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</si>
  <si>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</si>
  <si>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</si>
  <si>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</si>
  <si>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</si>
  <si>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</si>
  <si>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</si>
  <si>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</si>
  <si>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</si>
  <si>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</si>
  <si>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</si>
  <si>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</si>
  <si>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</si>
  <si>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</si>
  <si>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</si>
  <si>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</si>
  <si>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</si>
  <si>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</si>
  <si>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</si>
  <si>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</si>
  <si>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</si>
  <si>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</si>
  <si>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</si>
  <si>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</si>
  <si>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</si>
  <si>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</si>
  <si>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</si>
  <si>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</si>
  <si>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</si>
  <si>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</si>
  <si>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</si>
  <si>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</si>
  <si>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</si>
  <si>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</si>
  <si>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</si>
  <si>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</si>
  <si>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</si>
  <si>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</si>
  <si>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</si>
  <si>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</si>
  <si>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</si>
  <si>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</si>
  <si>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</si>
  <si>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</si>
  <si>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</si>
  <si>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</si>
  <si>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</si>
  <si>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</si>
  <si>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</si>
  <si>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</si>
  <si>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</si>
  <si>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</si>
  <si>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</si>
  <si>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</si>
  <si>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</si>
  <si>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</si>
  <si>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</si>
  <si>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</si>
  <si>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</si>
  <si>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</si>
  <si>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</si>
  <si>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</si>
  <si>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</si>
  <si>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</si>
  <si>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</si>
  <si>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</si>
  <si>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</si>
  <si>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</si>
  <si>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</si>
  <si>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</si>
  <si>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</si>
  <si>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</si>
  <si>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</si>
  <si>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</si>
  <si>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</si>
  <si>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</si>
  <si>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</si>
  <si>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</si>
  <si>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</si>
  <si>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</si>
  <si>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</si>
  <si>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</si>
  <si>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</si>
  <si>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</si>
  <si>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</si>
  <si>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</si>
  <si>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</si>
  <si>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</si>
  <si>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</si>
  <si>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</si>
  <si>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</si>
  <si>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</si>
  <si>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</si>
  <si>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</si>
  <si>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</si>
  <si>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</si>
  <si>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</si>
  <si>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</si>
  <si>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</si>
  <si>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</si>
  <si>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</si>
  <si>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</si>
  <si>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</si>
  <si>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</si>
  <si>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</si>
  <si>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</si>
  <si>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</si>
  <si>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</si>
  <si>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</si>
  <si>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</si>
  <si>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</si>
  <si>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</si>
  <si>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</si>
  <si>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</si>
  <si>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</si>
  <si>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</si>
  <si>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</si>
  <si>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</si>
  <si>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</si>
  <si>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</si>
  <si>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</si>
  <si>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</si>
  <si>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</si>
  <si>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</si>
  <si>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</si>
  <si>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</si>
  <si>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</si>
  <si>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</si>
  <si>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</si>
  <si>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</si>
  <si>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</si>
  <si>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</si>
  <si>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</si>
  <si>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</si>
  <si>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</si>
  <si>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</si>
  <si>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</si>
  <si>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</si>
  <si>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</si>
  <si>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</si>
  <si>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</si>
  <si>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</si>
  <si>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</si>
  <si>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</si>
  <si>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</si>
  <si>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</si>
  <si>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</si>
  <si>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</si>
  <si>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</si>
  <si>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</si>
  <si>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</si>
  <si>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</si>
  <si>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</si>
  <si>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</si>
  <si>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</si>
  <si>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</si>
  <si>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</si>
  <si>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</si>
  <si>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</si>
  <si>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</si>
  <si>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</si>
  <si>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</si>
  <si>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</si>
  <si>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</si>
  <si>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</si>
  <si>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</si>
  <si>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</si>
  <si>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</si>
  <si>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</si>
  <si>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</si>
  <si>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</si>
  <si>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</si>
  <si>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</si>
  <si>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</si>
  <si>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</si>
  <si>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</si>
  <si>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</si>
  <si>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</si>
  <si>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</si>
  <si>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</si>
  <si>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</si>
  <si>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</si>
  <si>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</si>
  <si>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</si>
  <si>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</si>
  <si>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</si>
  <si>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</si>
  <si>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</si>
  <si>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</si>
  <si>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</si>
  <si>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</si>
  <si>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</si>
  <si>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</si>
  <si>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</si>
  <si>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</si>
  <si>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</si>
  <si>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</si>
  <si>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</si>
  <si>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</si>
  <si>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</si>
  <si>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</si>
  <si>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</si>
  <si>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</si>
  <si>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</si>
  <si>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</si>
  <si>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</si>
  <si>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</si>
  <si>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</si>
  <si>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</si>
  <si>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</si>
  <si>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</si>
  <si>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</si>
  <si>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</si>
  <si>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</si>
  <si>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</si>
  <si>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</si>
  <si>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</si>
  <si>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</si>
  <si>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</si>
  <si>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</si>
  <si>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</si>
  <si>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</si>
  <si>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</si>
  <si>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</si>
  <si>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</si>
  <si>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</si>
  <si>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</si>
  <si>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</si>
  <si>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</si>
  <si>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</si>
  <si>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</si>
  <si>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</si>
  <si>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</si>
  <si>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</si>
  <si>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</si>
  <si>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</si>
  <si>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</si>
  <si>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</si>
  <si>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</si>
  <si>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</si>
  <si>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</si>
  <si>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</si>
  <si>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</si>
  <si>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</si>
  <si>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</si>
  <si>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</si>
  <si>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</si>
  <si>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</si>
  <si>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</si>
  <si>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</si>
  <si>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</si>
  <si>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</si>
  <si>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</si>
  <si>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</si>
  <si>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</si>
  <si>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</si>
  <si>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</si>
  <si>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</si>
  <si>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</si>
  <si>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</si>
  <si>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</si>
  <si>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</si>
  <si>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</si>
  <si>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</si>
  <si>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</si>
  <si>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</si>
  <si>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</si>
  <si>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</si>
  <si>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</si>
  <si>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</si>
  <si>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</si>
  <si>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</si>
  <si>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</si>
  <si>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</si>
  <si>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</si>
  <si>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</si>
  <si>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</si>
  <si>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</si>
  <si>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</si>
  <si>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</si>
  <si>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</si>
  <si>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</si>
  <si>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</si>
  <si>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</si>
  <si>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</si>
  <si>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</si>
  <si>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</si>
  <si>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</si>
  <si>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</si>
  <si>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</si>
  <si>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</si>
  <si>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</si>
  <si>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</si>
  <si>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</si>
  <si>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</si>
  <si>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</si>
  <si>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</si>
  <si>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</si>
  <si>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</si>
  <si>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</si>
  <si>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</si>
  <si>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</si>
  <si>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</si>
  <si>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</si>
  <si>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</si>
  <si>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</si>
  <si>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</si>
  <si>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</si>
  <si>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</si>
  <si>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</si>
  <si>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</si>
  <si>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</si>
  <si>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</si>
  <si>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</si>
  <si>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</si>
  <si>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</si>
  <si>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</si>
  <si>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</si>
  <si>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</si>
  <si>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</si>
  <si>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</si>
  <si>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</si>
  <si>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</si>
  <si>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</si>
  <si>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</si>
  <si>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</si>
  <si>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</si>
  <si>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</si>
  <si>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</si>
  <si>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</si>
  <si>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</si>
  <si>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</si>
  <si>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</si>
  <si>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</si>
  <si>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</si>
  <si>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</si>
  <si>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</si>
  <si>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</si>
  <si>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</si>
  <si>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</si>
  <si>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</si>
  <si>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</si>
  <si>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</si>
  <si>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</si>
  <si>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</si>
  <si>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</si>
  <si>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</si>
  <si>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</si>
  <si>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</si>
  <si>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</si>
  <si>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</si>
  <si>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</si>
  <si>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</si>
  <si>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</si>
  <si>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</si>
  <si>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</si>
  <si>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</si>
  <si>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</si>
  <si>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</si>
  <si>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</si>
  <si>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</si>
  <si>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</si>
  <si>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</si>
  <si>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</si>
  <si>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</si>
  <si>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</si>
  <si>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</si>
  <si>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</si>
  <si>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</si>
  <si>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</si>
  <si>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</si>
  <si>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</si>
  <si>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</si>
  <si>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</si>
  <si>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</si>
  <si>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</si>
  <si>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</si>
  <si>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</si>
  <si>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</si>
  <si>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</si>
  <si>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</si>
  <si>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</si>
  <si>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</si>
  <si>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</si>
  <si>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</si>
  <si>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</si>
  <si>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</si>
  <si>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</si>
  <si>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</si>
  <si>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</si>
  <si>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</si>
  <si>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</si>
  <si>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</si>
  <si>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</si>
  <si>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</si>
  <si>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</si>
  <si>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</si>
  <si>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</si>
  <si>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</si>
  <si>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</si>
  <si>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</si>
  <si>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</si>
  <si>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</si>
  <si>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</si>
  <si>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</si>
  <si>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</si>
  <si>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</si>
  <si>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</si>
  <si>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</si>
  <si>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</si>
  <si>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</si>
  <si>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</si>
  <si>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</si>
  <si>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</si>
  <si>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</si>
  <si>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</si>
  <si>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</si>
  <si>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</si>
  <si>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</si>
  <si>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</si>
  <si>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</si>
  <si>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</si>
  <si>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</si>
  <si>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</si>
  <si>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</si>
  <si>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</si>
  <si>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</si>
  <si>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</si>
  <si>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</si>
  <si>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</si>
  <si>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</si>
  <si>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</si>
  <si>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</si>
  <si>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</si>
  <si>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</si>
  <si>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</si>
  <si>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</si>
  <si>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</si>
  <si>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</si>
  <si>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</si>
  <si>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</si>
  <si>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</si>
  <si>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</si>
  <si>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</si>
  <si>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</si>
  <si>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</si>
  <si>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</si>
  <si>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</si>
  <si>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</si>
  <si>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</si>
  <si>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</si>
  <si>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</si>
  <si>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</si>
  <si>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</si>
  <si>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</si>
  <si>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</si>
  <si>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</si>
  <si>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</si>
  <si>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</si>
  <si>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</si>
  <si>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</si>
  <si>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</si>
  <si>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</si>
  <si>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</si>
  <si>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</si>
  <si>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</si>
  <si>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</si>
  <si>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</si>
  <si>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</si>
  <si>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</si>
  <si>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</si>
  <si>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</si>
  <si>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</si>
  <si>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</si>
  <si>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</si>
  <si>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</si>
  <si>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</si>
  <si>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</si>
  <si>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</si>
  <si>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</si>
  <si>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</si>
  <si>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</si>
  <si>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</si>
  <si>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</si>
  <si>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</si>
  <si>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</si>
  <si>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</si>
  <si>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</si>
  <si>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</si>
  <si>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</si>
  <si>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</si>
  <si>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</si>
  <si>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</si>
  <si>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</si>
  <si>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</si>
  <si>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</si>
  <si>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</si>
  <si>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</si>
  <si>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</si>
  <si>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</si>
  <si>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</si>
  <si>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</si>
  <si>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</si>
  <si>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</si>
  <si>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</si>
  <si>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</si>
  <si>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</si>
  <si>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</si>
  <si>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</si>
  <si>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</si>
  <si>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</si>
  <si>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</si>
  <si>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</si>
  <si>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</si>
  <si>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</si>
  <si>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</si>
  <si>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</si>
  <si>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</si>
  <si>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</si>
  <si>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</si>
  <si>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</si>
  <si>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</si>
  <si>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</si>
  <si>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</si>
  <si>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</si>
  <si>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</si>
  <si>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</si>
  <si>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</si>
  <si>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</si>
  <si>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</si>
  <si>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</si>
  <si>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</si>
  <si>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</si>
  <si>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</si>
  <si>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</si>
  <si>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</si>
  <si>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</si>
  <si>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</si>
  <si>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</si>
  <si>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</si>
  <si>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</si>
  <si>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</si>
  <si>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</si>
  <si>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</si>
  <si>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</si>
  <si>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</si>
  <si>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</si>
  <si>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</si>
  <si>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</si>
  <si>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</si>
  <si>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</si>
  <si>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</si>
  <si>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</si>
  <si>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</si>
  <si>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</si>
  <si>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</si>
  <si>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</si>
  <si>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</si>
  <si>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</si>
  <si>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</si>
  <si>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</si>
  <si>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</si>
  <si>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</si>
  <si>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</si>
  <si>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</si>
  <si>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</si>
  <si>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</si>
  <si>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</si>
  <si>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</si>
  <si>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</si>
  <si>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</si>
  <si>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</si>
  <si>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</si>
  <si>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</si>
  <si>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</si>
  <si>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</si>
  <si>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</si>
  <si>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</si>
  <si>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</si>
  <si>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</si>
  <si>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</si>
  <si>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</si>
  <si>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</si>
  <si>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</si>
  <si>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</si>
  <si>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</si>
  <si>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</si>
  <si>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</si>
  <si>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</si>
  <si>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</si>
  <si>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</si>
  <si>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</si>
  <si>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</si>
  <si>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</si>
  <si>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</si>
  <si>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</si>
  <si>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</si>
  <si>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</si>
  <si>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</si>
  <si>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</si>
  <si>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</si>
  <si>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</si>
  <si>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</si>
  <si>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</si>
  <si>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</si>
  <si>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</si>
  <si>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</si>
  <si>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</si>
  <si>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</si>
  <si>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</si>
  <si>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</si>
  <si>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</si>
  <si>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</si>
  <si>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</si>
  <si>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</si>
  <si>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</si>
  <si>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</si>
  <si>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</si>
  <si>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</si>
  <si>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</si>
  <si>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</si>
  <si>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</si>
  <si>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</si>
  <si>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</si>
  <si>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</si>
  <si>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</si>
  <si>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</si>
  <si>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</si>
  <si>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</si>
  <si>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</si>
  <si>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</si>
  <si>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</si>
  <si>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</si>
  <si>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</si>
  <si>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</si>
  <si>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</si>
  <si>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</si>
  <si>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</si>
  <si>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</si>
  <si>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</si>
  <si>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</si>
  <si>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</si>
  <si>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</si>
  <si>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</si>
  <si>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</si>
  <si>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</si>
  <si>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</si>
  <si>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</si>
  <si>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</si>
  <si>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</si>
  <si>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</si>
  <si>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</si>
  <si>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</si>
  <si>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</si>
  <si>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</si>
  <si>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</si>
  <si>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</si>
  <si>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</si>
  <si>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</si>
  <si>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</si>
  <si>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</si>
  <si>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</si>
  <si>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</si>
  <si>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</si>
  <si>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</si>
  <si>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</si>
  <si>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</si>
  <si>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</si>
  <si>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</si>
  <si>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</si>
  <si>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</si>
  <si>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</si>
  <si>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</si>
  <si>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</si>
  <si>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</si>
  <si>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</si>
  <si>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</si>
  <si>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</si>
  <si>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</si>
  <si>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</si>
  <si>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</si>
  <si>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</si>
  <si>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</si>
  <si>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</si>
  <si>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</si>
  <si>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</si>
  <si>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</si>
  <si>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</si>
  <si>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</si>
  <si>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</si>
  <si>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</si>
  <si>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</si>
  <si>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</si>
  <si>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</si>
  <si>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</si>
  <si>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</si>
  <si>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</si>
  <si>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</si>
  <si>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</si>
  <si>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</si>
  <si>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</si>
  <si>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</si>
  <si>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</si>
  <si>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</si>
  <si>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</si>
  <si>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</si>
  <si>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</si>
  <si>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</si>
  <si>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</si>
  <si>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</si>
  <si>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</si>
  <si>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</si>
  <si>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</si>
  <si>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</si>
  <si>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</si>
  <si>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</si>
  <si>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</si>
  <si>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</si>
  <si>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</si>
  <si>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</si>
  <si>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</si>
  <si>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</si>
  <si>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</si>
  <si>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</si>
  <si>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</si>
  <si>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</si>
  <si>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</si>
  <si>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</si>
  <si>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</si>
  <si>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</si>
  <si>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</si>
  <si>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</si>
  <si>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</si>
  <si>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</si>
  <si>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</si>
  <si>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</si>
  <si>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</si>
  <si>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</si>
  <si>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</si>
  <si>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</si>
  <si>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</si>
  <si>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</si>
  <si>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</si>
  <si>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</si>
  <si>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</si>
  <si>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</si>
  <si>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</si>
  <si>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</si>
  <si>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</si>
  <si>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</si>
  <si>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</si>
  <si>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</si>
  <si>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</si>
  <si>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</si>
  <si>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</si>
  <si>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</si>
  <si>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</si>
  <si>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</si>
  <si>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</si>
  <si>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</si>
  <si>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</si>
  <si>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</si>
  <si>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</si>
  <si>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</si>
  <si>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</si>
  <si>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</si>
  <si>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</si>
  <si>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</si>
  <si>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</si>
  <si>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</si>
  <si>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</si>
  <si>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</si>
  <si>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</si>
  <si>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</si>
  <si>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</si>
  <si>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</si>
  <si>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</si>
  <si>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</si>
  <si>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</si>
  <si>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</si>
  <si>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</si>
  <si>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</si>
  <si>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</si>
  <si>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</si>
  <si>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</si>
  <si>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</si>
  <si>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</si>
  <si>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</si>
  <si>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</si>
  <si>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</si>
  <si>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</si>
  <si>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</si>
  <si>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</si>
  <si>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</si>
  <si>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</si>
  <si>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</si>
  <si>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</si>
  <si>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</si>
  <si>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</si>
  <si>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</si>
  <si>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</si>
  <si>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</si>
  <si>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</si>
  <si>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</si>
  <si>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</si>
  <si>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</si>
  <si>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</si>
  <si>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</si>
  <si>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</si>
  <si>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</si>
  <si>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</si>
  <si>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</si>
  <si>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</si>
  <si>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</si>
  <si>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</si>
  <si>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</si>
  <si>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</si>
  <si>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</si>
  <si>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</si>
  <si>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</si>
  <si>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</si>
  <si>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</si>
  <si>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</si>
  <si>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</si>
  <si>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</si>
  <si>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</si>
  <si>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</si>
  <si>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</si>
  <si>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</si>
  <si>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</si>
  <si>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</si>
  <si>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</si>
  <si>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</si>
  <si>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</si>
  <si>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</si>
  <si>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</si>
  <si>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</si>
  <si>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</si>
  <si>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</si>
  <si>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</si>
  <si>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</si>
  <si>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</si>
  <si>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</si>
  <si>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</si>
  <si>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</si>
  <si>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</si>
  <si>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</si>
  <si>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</si>
  <si>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</si>
  <si>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</si>
  <si>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</si>
  <si>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</si>
  <si>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</si>
  <si>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</si>
  <si>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</si>
  <si>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</si>
  <si>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</si>
  <si>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</si>
  <si>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</si>
  <si>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</si>
  <si>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</si>
  <si>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</si>
  <si>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</si>
  <si>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</si>
  <si>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</si>
  <si>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</si>
  <si>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</si>
  <si>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</si>
  <si>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</si>
  <si>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</si>
  <si>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</si>
  <si>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</si>
  <si>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</si>
  <si>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</si>
  <si>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</si>
  <si>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</si>
  <si>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</si>
  <si>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</si>
  <si>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</si>
  <si>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</si>
  <si>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</si>
  <si>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</si>
  <si>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</si>
  <si>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</si>
  <si>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</si>
  <si>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</si>
  <si>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</si>
  <si>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</si>
  <si>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</si>
  <si>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</si>
  <si>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</si>
  <si>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</si>
  <si>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</si>
  <si>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</si>
  <si>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</si>
  <si>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</si>
  <si>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</si>
  <si>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</si>
  <si>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</si>
  <si>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</si>
  <si>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</si>
  <si>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</si>
  <si>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</si>
  <si>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</si>
  <si>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</si>
  <si>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</si>
  <si>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</si>
  <si>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</si>
  <si>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</si>
  <si>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</si>
  <si>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</si>
  <si>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</si>
  <si>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</si>
  <si>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</si>
  <si>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</si>
  <si>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</si>
  <si>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</si>
  <si>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</si>
  <si>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</si>
  <si>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</si>
  <si>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</si>
  <si>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</si>
  <si>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</si>
  <si>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</si>
  <si>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</si>
  <si>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</si>
  <si>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</si>
  <si>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</si>
  <si>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</si>
  <si>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</si>
  <si>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</si>
  <si>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</si>
  <si>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</si>
  <si>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</si>
  <si>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</si>
  <si>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</si>
  <si>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</si>
  <si>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</si>
  <si>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</si>
  <si>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</si>
  <si>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</si>
  <si>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</si>
  <si>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</si>
  <si>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</si>
  <si>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</si>
  <si>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</si>
  <si>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</si>
  <si>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</si>
  <si>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</si>
  <si>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</si>
  <si>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</si>
  <si>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</si>
  <si>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</si>
  <si>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</si>
  <si>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</si>
  <si>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</si>
  <si>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</si>
  <si>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</si>
  <si>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</si>
  <si>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</si>
  <si>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</si>
  <si>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</si>
  <si>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</si>
  <si>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</si>
  <si>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</si>
  <si>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</si>
  <si>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</si>
  <si>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</si>
  <si>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</si>
  <si>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</si>
  <si>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</si>
  <si>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</si>
  <si>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</si>
  <si>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</si>
  <si>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</si>
  <si>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</si>
  <si>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</si>
  <si>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</si>
  <si>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</si>
  <si>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</si>
  <si>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</si>
  <si>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</si>
  <si>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</si>
  <si>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</si>
  <si>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</si>
  <si>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</si>
  <si>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</si>
  <si>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</si>
  <si>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</si>
  <si>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</si>
  <si>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</si>
  <si>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</si>
  <si>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</si>
  <si>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</si>
  <si>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</si>
  <si>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</si>
  <si>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</si>
  <si>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</si>
  <si>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</si>
  <si>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</si>
  <si>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</si>
  <si>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</si>
  <si>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</si>
  <si>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</si>
  <si>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</si>
  <si>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</si>
  <si>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</si>
  <si>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</si>
  <si>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</si>
  <si>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</si>
  <si>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</si>
  <si>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</si>
  <si>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</si>
  <si>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</si>
  <si>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</si>
  <si>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</si>
  <si>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</si>
  <si>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</si>
  <si>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</si>
  <si>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</si>
  <si>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</si>
  <si>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</si>
  <si>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</si>
  <si>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</si>
  <si>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</si>
  <si>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</si>
  <si>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</si>
  <si>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</si>
  <si>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</si>
  <si>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</si>
  <si>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</si>
  <si>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</si>
  <si>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</si>
  <si>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</si>
  <si>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</si>
  <si>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</si>
  <si>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</si>
  <si>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</si>
  <si>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</si>
  <si>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</si>
  <si>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</si>
  <si>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</si>
  <si>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</si>
  <si>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</si>
  <si>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</si>
  <si>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</si>
  <si>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</si>
  <si>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</si>
  <si>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</si>
  <si>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</si>
  <si>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</si>
  <si>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</si>
  <si>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</si>
  <si>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</si>
  <si>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</si>
  <si>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</si>
  <si>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</si>
  <si>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</si>
  <si>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</si>
  <si>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</si>
  <si>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</si>
  <si>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</si>
  <si>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</si>
  <si>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</si>
  <si>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</si>
  <si>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</si>
  <si>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</si>
  <si>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</si>
  <si>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</si>
  <si>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</si>
  <si>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</si>
  <si>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</si>
  <si>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</si>
  <si>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</si>
  <si>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</si>
  <si>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</si>
  <si>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</si>
  <si>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</si>
  <si>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Bug fix
Capacity calculation headers patched to cover cases that were previously not expected (ie. wk 53 logic).
Required capacity summary patched - was previously summing 53 weeks, corrected to 52.</t>
  </si>
  <si>
    <t>Version: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</si>
</sst>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8">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30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1"/>
                <c:lvl>
                  <c:pt idx="0">
                    <c:v>Aug</c:v>
                  </c:pt>
                  <c:pt idx="3">
                    <c:v>Sep</c:v>
                  </c:pt>
                  <c:pt idx="7">
                    <c:v>Oct</c:v>
                  </c:pt>
                  <c:pt idx="11">
                    <c:v>Nov</c:v>
                  </c:pt>
                  <c:pt idx="16">
                    <c:v>Dec</c:v>
                  </c:pt>
                  <c:pt idx="20">
                    <c:v>Jan</c:v>
                  </c:pt>
                  <c:pt idx="25">
                    <c:v>Feb</c:v>
                  </c:pt>
                  <c:pt idx="29">
                    <c:v>Mar</c:v>
                  </c:pt>
                  <c:pt idx="33">
                    <c:v>Apr</c:v>
                  </c:pt>
                  <c:pt idx="37">
                    <c:v>May</c:v>
                  </c:pt>
                  <c:pt idx="42">
                    <c:v>Jun</c:v>
                  </c:pt>
                  <c:pt idx="46">
                    <c:v>Jul</c:v>
                  </c:pt>
                  <c:pt idx="50">
                    <c:v>Aug</c:v>
                  </c:pt>
                </c:lvl>
                <c:lvl>
                  <c:pt idx="0">
                    <c:v>2021</c:v>
                  </c:pt>
                  <c:pt idx="20">
                    <c:v>2022</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1"/>
                <c:lvl>
                  <c:pt idx="0">
                    <c:v>Aug</c:v>
                  </c:pt>
                  <c:pt idx="3">
                    <c:v>Sep</c:v>
                  </c:pt>
                  <c:pt idx="7">
                    <c:v>Oct</c:v>
                  </c:pt>
                  <c:pt idx="11">
                    <c:v>Nov</c:v>
                  </c:pt>
                  <c:pt idx="16">
                    <c:v>Dec</c:v>
                  </c:pt>
                  <c:pt idx="20">
                    <c:v>Jan</c:v>
                  </c:pt>
                  <c:pt idx="25">
                    <c:v>Feb</c:v>
                  </c:pt>
                  <c:pt idx="29">
                    <c:v>Mar</c:v>
                  </c:pt>
                  <c:pt idx="33">
                    <c:v>Apr</c:v>
                  </c:pt>
                  <c:pt idx="37">
                    <c:v>May</c:v>
                  </c:pt>
                  <c:pt idx="42">
                    <c:v>Jun</c:v>
                  </c:pt>
                  <c:pt idx="46">
                    <c:v>Jul</c:v>
                  </c:pt>
                  <c:pt idx="50">
                    <c:v>Aug</c:v>
                  </c:pt>
                </c:lvl>
                <c:lvl>
                  <c:pt idx="0">
                    <c:v>2021</c:v>
                  </c:pt>
                  <c:pt idx="20">
                    <c:v>2022</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Aug</c:v>
                  </c:pt>
                  <c:pt idx="3">
                    <c:v>Sep</c:v>
                  </c:pt>
                  <c:pt idx="7">
                    <c:v>Oct</c:v>
                  </c:pt>
                  <c:pt idx="11">
                    <c:v>Nov</c:v>
                  </c:pt>
                  <c:pt idx="16">
                    <c:v>Dec</c:v>
                  </c:pt>
                  <c:pt idx="20">
                    <c:v>Jan</c:v>
                  </c:pt>
                  <c:pt idx="25">
                    <c:v>Feb</c:v>
                  </c:pt>
                  <c:pt idx="29">
                    <c:v>Mar</c:v>
                  </c:pt>
                  <c:pt idx="33">
                    <c:v>Apr</c:v>
                  </c:pt>
                  <c:pt idx="37">
                    <c:v>May</c:v>
                  </c:pt>
                  <c:pt idx="42">
                    <c:v>Jun</c:v>
                  </c:pt>
                  <c:pt idx="46">
                    <c:v>Jul</c:v>
                  </c:pt>
                  <c:pt idx="50">
                    <c:v>Aug</c:v>
                  </c:pt>
                </c:lvl>
                <c:lvl>
                  <c:pt idx="0">
                    <c:v>2021</c:v>
                  </c:pt>
                  <c:pt idx="20">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Aug</c:v>
                  </c:pt>
                  <c:pt idx="3">
                    <c:v>Sep</c:v>
                  </c:pt>
                  <c:pt idx="7">
                    <c:v>Oct</c:v>
                  </c:pt>
                  <c:pt idx="11">
                    <c:v>Nov</c:v>
                  </c:pt>
                  <c:pt idx="16">
                    <c:v>Dec</c:v>
                  </c:pt>
                  <c:pt idx="20">
                    <c:v>Jan</c:v>
                  </c:pt>
                  <c:pt idx="25">
                    <c:v>Feb</c:v>
                  </c:pt>
                  <c:pt idx="29">
                    <c:v>Mar</c:v>
                  </c:pt>
                  <c:pt idx="33">
                    <c:v>Apr</c:v>
                  </c:pt>
                  <c:pt idx="37">
                    <c:v>May</c:v>
                  </c:pt>
                  <c:pt idx="42">
                    <c:v>Jun</c:v>
                  </c:pt>
                  <c:pt idx="46">
                    <c:v>Jul</c:v>
                  </c:pt>
                  <c:pt idx="50">
                    <c:v>Aug</c:v>
                  </c:pt>
                </c:lvl>
                <c:lvl>
                  <c:pt idx="0">
                    <c:v>2021</c:v>
                  </c:pt>
                  <c:pt idx="20">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85.5" x14ac:dyDescent="0.2">
      <c r="A3" s="289">
        <v>3.5</v>
      </c>
      <c r="B3" s="290">
        <v>44418</v>
      </c>
      <c r="C3" s="289" t="s">
        <v>5</v>
      </c>
      <c r="D3" s="292" t="s">
        <v>1304</v>
      </c>
      <c r="E3" s="289"/>
    </row>
    <row r="4" spans="1:5" s="67" customFormat="1" ht="171.75" x14ac:dyDescent="0.25">
      <c r="A4" s="289" t="s">
        <v>1292</v>
      </c>
      <c r="B4" s="290">
        <v>44145</v>
      </c>
      <c r="C4" s="289" t="s">
        <v>276</v>
      </c>
      <c r="D4" s="292" t="s">
        <v>1303</v>
      </c>
      <c r="E4" s="285"/>
    </row>
    <row r="5" spans="1:5" s="67" customFormat="1" ht="42.75" x14ac:dyDescent="0.2">
      <c r="A5" s="292" t="s">
        <v>1276</v>
      </c>
      <c r="B5" s="380">
        <v>44061</v>
      </c>
      <c r="C5" s="292" t="s">
        <v>1270</v>
      </c>
      <c r="D5" s="292" t="s">
        <v>1275</v>
      </c>
      <c r="E5" s="292"/>
    </row>
    <row r="6" spans="1:5" s="67" customFormat="1" ht="57" x14ac:dyDescent="0.2">
      <c r="A6" s="289" t="s">
        <v>1274</v>
      </c>
      <c r="B6" s="290">
        <v>44057</v>
      </c>
      <c r="C6" s="292" t="s">
        <v>1270</v>
      </c>
      <c r="D6" s="292" t="s">
        <v>1271</v>
      </c>
      <c r="E6" s="289"/>
    </row>
    <row r="7" spans="1:5" s="67" customFormat="1" ht="57" x14ac:dyDescent="0.2">
      <c r="A7" s="289" t="s">
        <v>1240</v>
      </c>
      <c r="B7" s="290">
        <v>44027</v>
      </c>
      <c r="C7" s="289" t="s">
        <v>5</v>
      </c>
      <c r="D7" s="292" t="s">
        <v>1241</v>
      </c>
      <c r="E7" s="289"/>
    </row>
    <row r="8" spans="1:5" s="67" customFormat="1" ht="156.75" x14ac:dyDescent="0.2">
      <c r="A8" s="289" t="s">
        <v>1233</v>
      </c>
      <c r="B8" s="290">
        <v>44025</v>
      </c>
      <c r="C8" s="289" t="s">
        <v>5</v>
      </c>
      <c r="D8" s="292" t="s">
        <v>1239</v>
      </c>
      <c r="E8" s="292"/>
    </row>
    <row r="9" spans="1:5" s="67" customFormat="1" ht="71.25" x14ac:dyDescent="0.2">
      <c r="A9" s="289" t="s">
        <v>1232</v>
      </c>
      <c r="B9" s="290">
        <v>43997</v>
      </c>
      <c r="C9" s="289" t="s">
        <v>5</v>
      </c>
      <c r="D9" s="292" t="s">
        <v>1234</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zZLTBWKAgYo3aj9D0ZiNjxyoAc4DNp0ykAUnVlYn5/ssLq5DH+VWe2LNuM9shDMa4BkhEsmlYnj2FXE/6dDdxg==" saltValue="1gAoPa9vtCD7opC7U2ps0g=="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
      <c r="A3">
        <v>1</v>
      </c>
      <c r="C3" t="s">
        <v>20</v>
      </c>
      <c r="E3" t="s">
        <v>21</v>
      </c>
      <c r="F3">
        <v>2</v>
      </c>
      <c r="H3">
        <v>70</v>
      </c>
      <c r="I3">
        <v>0.7</v>
      </c>
      <c r="K3" s="317">
        <f>K2+7</f>
        <v>43899</v>
      </c>
      <c r="S3" s="7" t="str">
        <f>IF($S$2="","",S2+7)</f>
        <v/>
      </c>
      <c r="V3">
        <v>1.5</v>
      </c>
      <c r="Y3" t="s">
        <v>32</v>
      </c>
      <c r="Z3" t="str">
        <f>Setup!C27</f>
        <v>Test name 1</v>
      </c>
      <c r="AA3" t="str">
        <f>IF(Z3="",Y3,Z3)</f>
        <v>Test name 1</v>
      </c>
      <c r="AE3" t="str">
        <f>IF(Capacity!B17="","",ROW(A1)&amp;". "&amp;Capacity!B17)</f>
        <v/>
      </c>
      <c r="AF3" s="67"/>
      <c r="AI3">
        <v>20</v>
      </c>
    </row>
    <row r="4" spans="1:35" x14ac:dyDescent="0.2">
      <c r="A4">
        <v>2</v>
      </c>
      <c r="C4" t="s">
        <v>22</v>
      </c>
      <c r="E4" t="s">
        <v>23</v>
      </c>
      <c r="F4">
        <v>3</v>
      </c>
      <c r="H4">
        <v>75</v>
      </c>
      <c r="I4">
        <v>0.75</v>
      </c>
      <c r="K4" s="317">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
      <c r="A5">
        <v>3</v>
      </c>
      <c r="H5">
        <v>80</v>
      </c>
      <c r="I5">
        <v>0.8</v>
      </c>
      <c r="K5" s="317">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
      <c r="A14">
        <v>12</v>
      </c>
      <c r="E14" t="s">
        <v>25</v>
      </c>
      <c r="H14" t="s">
        <v>876</v>
      </c>
      <c r="K14" s="317">
        <f t="shared" si="0"/>
        <v>43976</v>
      </c>
      <c r="S14" s="7" t="str">
        <f t="shared" si="1"/>
        <v/>
      </c>
      <c r="V14">
        <v>7</v>
      </c>
      <c r="AE14" s="67" t="str">
        <f>IF(Capacity!B28="","",ROW(A12)&amp;". "&amp;Capacity!B28)</f>
        <v/>
      </c>
      <c r="AF14" s="67"/>
      <c r="AI14" s="67">
        <v>31</v>
      </c>
    </row>
    <row r="15" spans="1:35" x14ac:dyDescent="0.2">
      <c r="A15">
        <v>13</v>
      </c>
      <c r="K15" s="317">
        <f t="shared" si="0"/>
        <v>43983</v>
      </c>
      <c r="S15" s="7" t="str">
        <f t="shared" si="1"/>
        <v/>
      </c>
      <c r="V15">
        <v>7.5</v>
      </c>
      <c r="AE15" s="67" t="str">
        <f>IF(Capacity!B29="","",ROW(A13)&amp;". "&amp;Capacity!B29)</f>
        <v/>
      </c>
      <c r="AF15" s="67"/>
      <c r="AI15" s="67">
        <v>32</v>
      </c>
    </row>
    <row r="16" spans="1:35" x14ac:dyDescent="0.2">
      <c r="A16">
        <v>14</v>
      </c>
      <c r="E16" t="s">
        <v>88</v>
      </c>
      <c r="K16" s="317">
        <f t="shared" si="0"/>
        <v>43990</v>
      </c>
      <c r="S16" s="7" t="str">
        <f t="shared" si="1"/>
        <v/>
      </c>
      <c r="V16">
        <v>8</v>
      </c>
      <c r="AE16" s="67" t="str">
        <f>IF(Capacity!B30="","",ROW(A14)&amp;". "&amp;Capacity!B30)</f>
        <v/>
      </c>
      <c r="AF16" s="67"/>
      <c r="AI16" s="67">
        <v>33</v>
      </c>
    </row>
    <row r="17" spans="1:35" x14ac:dyDescent="0.2">
      <c r="A17">
        <v>15</v>
      </c>
      <c r="E17" t="s">
        <v>87</v>
      </c>
      <c r="K17" s="317">
        <f t="shared" si="0"/>
        <v>43997</v>
      </c>
      <c r="S17" s="7" t="str">
        <f t="shared" si="1"/>
        <v/>
      </c>
      <c r="V17">
        <v>8.5</v>
      </c>
      <c r="AE17" s="67" t="str">
        <f>IF(Capacity!B31="","",ROW(A15)&amp;". "&amp;Capacity!B31)</f>
        <v/>
      </c>
      <c r="AF17" s="67"/>
      <c r="AI17" s="67">
        <v>34</v>
      </c>
    </row>
    <row r="18" spans="1:35" x14ac:dyDescent="0.2">
      <c r="A18">
        <v>16</v>
      </c>
      <c r="K18" s="317">
        <f t="shared" si="0"/>
        <v>44004</v>
      </c>
      <c r="S18" s="7" t="str">
        <f t="shared" si="1"/>
        <v/>
      </c>
      <c r="V18">
        <v>9</v>
      </c>
      <c r="AE18" s="67" t="str">
        <f>IF(Capacity!B32="","",ROW(A16)&amp;". "&amp;Capacity!B32)</f>
        <v/>
      </c>
      <c r="AF18" s="67"/>
      <c r="AI18" s="67">
        <v>35</v>
      </c>
    </row>
    <row r="19" spans="1:35" x14ac:dyDescent="0.2">
      <c r="A19">
        <v>17</v>
      </c>
      <c r="E19" t="s">
        <v>402</v>
      </c>
      <c r="K19" s="317">
        <f t="shared" si="0"/>
        <v>44011</v>
      </c>
      <c r="S19" s="7" t="str">
        <f t="shared" si="1"/>
        <v/>
      </c>
      <c r="V19">
        <v>9.5</v>
      </c>
      <c r="AE19" s="67" t="str">
        <f>IF(Capacity!B33="","",ROW(A17)&amp;". "&amp;Capacity!B33)</f>
        <v/>
      </c>
      <c r="AF19" s="67"/>
      <c r="AI19" s="67">
        <v>36</v>
      </c>
    </row>
    <row r="20" spans="1:35" x14ac:dyDescent="0.2">
      <c r="A20">
        <v>18</v>
      </c>
      <c r="E20" t="s">
        <v>401</v>
      </c>
      <c r="K20" s="317">
        <f t="shared" si="0"/>
        <v>44018</v>
      </c>
      <c r="S20" s="7" t="str">
        <f t="shared" si="1"/>
        <v/>
      </c>
      <c r="V20">
        <v>10</v>
      </c>
      <c r="AE20" s="67" t="str">
        <f>IF(Capacity!B34="","",ROW(A18)&amp;". "&amp;Capacity!B34)</f>
        <v/>
      </c>
      <c r="AF20" s="67"/>
      <c r="AI20" s="67">
        <v>37</v>
      </c>
    </row>
    <row r="21" spans="1:35" x14ac:dyDescent="0.2">
      <c r="A21">
        <v>19</v>
      </c>
      <c r="K21" s="317">
        <f t="shared" si="0"/>
        <v>44025</v>
      </c>
      <c r="S21" s="7" t="str">
        <f t="shared" si="1"/>
        <v/>
      </c>
      <c r="V21">
        <v>10.5</v>
      </c>
      <c r="AE21" s="67" t="str">
        <f>IF(Capacity!B35="","",ROW(A19)&amp;". "&amp;Capacity!B35)</f>
        <v/>
      </c>
      <c r="AF21" s="67"/>
      <c r="AI21" s="67">
        <v>38</v>
      </c>
    </row>
    <row r="22" spans="1:35" x14ac:dyDescent="0.2">
      <c r="A22">
        <v>20</v>
      </c>
      <c r="E22" t="s">
        <v>24</v>
      </c>
      <c r="K22" s="317">
        <f t="shared" si="0"/>
        <v>44032</v>
      </c>
      <c r="S22" s="7" t="str">
        <f t="shared" si="1"/>
        <v/>
      </c>
      <c r="V22">
        <v>11</v>
      </c>
      <c r="AE22" s="67" t="str">
        <f>IF(Capacity!B36="","",ROW(A20)&amp;". "&amp;Capacity!B36)</f>
        <v/>
      </c>
      <c r="AF22" s="67"/>
      <c r="AI22" s="67">
        <v>39</v>
      </c>
    </row>
    <row r="23" spans="1:35" x14ac:dyDescent="0.2">
      <c r="A23">
        <v>21</v>
      </c>
      <c r="E23" t="s">
        <v>421</v>
      </c>
      <c r="K23" s="317">
        <f t="shared" si="0"/>
        <v>44039</v>
      </c>
      <c r="S23" s="7" t="str">
        <f t="shared" si="1"/>
        <v/>
      </c>
      <c r="V23">
        <v>11.5</v>
      </c>
      <c r="AE23" s="67" t="str">
        <f>IF(Capacity!B37="","",ROW(A21)&amp;". "&amp;Capacity!B37)</f>
        <v/>
      </c>
      <c r="AF23" s="67"/>
      <c r="AI23" s="67">
        <v>40</v>
      </c>
    </row>
    <row r="24" spans="1:35" x14ac:dyDescent="0.2">
      <c r="A24">
        <v>22</v>
      </c>
      <c r="H24" t="s">
        <v>249</v>
      </c>
      <c r="K24" s="317">
        <f t="shared" si="0"/>
        <v>44046</v>
      </c>
      <c r="S24" s="7" t="str">
        <f t="shared" si="1"/>
        <v/>
      </c>
      <c r="V24">
        <v>12</v>
      </c>
      <c r="AE24" s="67" t="str">
        <f>IF(Capacity!B38="","",ROW(A22)&amp;". "&amp;Capacity!B38)</f>
        <v/>
      </c>
      <c r="AF24" s="67"/>
      <c r="AI24" s="67">
        <v>41</v>
      </c>
    </row>
    <row r="25" spans="1:35" x14ac:dyDescent="0.2">
      <c r="A25">
        <v>23</v>
      </c>
      <c r="E25" t="s">
        <v>480</v>
      </c>
      <c r="H25" t="s">
        <v>1229</v>
      </c>
      <c r="K25" s="317">
        <f t="shared" si="0"/>
        <v>44053</v>
      </c>
      <c r="S25" s="7" t="str">
        <f t="shared" si="1"/>
        <v/>
      </c>
      <c r="AE25" s="67" t="str">
        <f>IF(Capacity!B39="","",ROW(A23)&amp;". "&amp;Capacity!B39)</f>
        <v/>
      </c>
      <c r="AF25" s="67"/>
      <c r="AI25" s="67">
        <v>42</v>
      </c>
    </row>
    <row r="26" spans="1:35" x14ac:dyDescent="0.2">
      <c r="A26">
        <v>24</v>
      </c>
      <c r="E26" t="s">
        <v>481</v>
      </c>
      <c r="K26" s="317">
        <f t="shared" si="0"/>
        <v>44060</v>
      </c>
      <c r="S26" s="7" t="str">
        <f t="shared" si="1"/>
        <v/>
      </c>
      <c r="AE26" s="67" t="str">
        <f>IF(Capacity!B40="","",ROW(A24)&amp;". "&amp;Capacity!B40)</f>
        <v/>
      </c>
      <c r="AF26" s="67"/>
      <c r="AI26" s="67">
        <v>43</v>
      </c>
    </row>
    <row r="27" spans="1:35" x14ac:dyDescent="0.2">
      <c r="A27">
        <v>25</v>
      </c>
      <c r="K27" s="317">
        <f t="shared" si="0"/>
        <v>44067</v>
      </c>
      <c r="S27" s="7" t="str">
        <f t="shared" si="1"/>
        <v/>
      </c>
      <c r="AE27" s="67" t="str">
        <f>IF(Capacity!B41="","",ROW(A25)&amp;". "&amp;Capacity!B41)</f>
        <v/>
      </c>
      <c r="AF27" s="67"/>
      <c r="AI27" s="67">
        <v>44</v>
      </c>
    </row>
    <row r="28" spans="1:35" x14ac:dyDescent="0.2">
      <c r="A28">
        <v>26</v>
      </c>
      <c r="K28" s="317">
        <f t="shared" si="0"/>
        <v>44074</v>
      </c>
      <c r="S28" s="7" t="str">
        <f t="shared" si="1"/>
        <v/>
      </c>
      <c r="AE28" s="67" t="str">
        <f>IF(Capacity!B42="","",ROW(A26)&amp;". "&amp;Capacity!B42)</f>
        <v/>
      </c>
      <c r="AF28" s="67"/>
      <c r="AI28" s="67">
        <v>45</v>
      </c>
    </row>
    <row r="29" spans="1:35" x14ac:dyDescent="0.2">
      <c r="A29">
        <v>27</v>
      </c>
      <c r="C29" t="s">
        <v>194</v>
      </c>
      <c r="E29" t="s">
        <v>482</v>
      </c>
      <c r="K29" s="317">
        <f t="shared" si="0"/>
        <v>44081</v>
      </c>
      <c r="S29" s="7" t="str">
        <f t="shared" si="1"/>
        <v/>
      </c>
      <c r="AE29" s="67" t="str">
        <f>IF(Capacity!B43="","",ROW(A27)&amp;". "&amp;Capacity!B43)</f>
        <v/>
      </c>
      <c r="AF29" s="67"/>
      <c r="AI29" s="67">
        <v>46</v>
      </c>
    </row>
    <row r="30" spans="1:35" x14ac:dyDescent="0.2">
      <c r="A30">
        <v>28</v>
      </c>
      <c r="C30" t="s">
        <v>192</v>
      </c>
      <c r="K30" s="317">
        <f t="shared" si="0"/>
        <v>44088</v>
      </c>
      <c r="S30" s="7" t="str">
        <f t="shared" si="1"/>
        <v/>
      </c>
      <c r="AE30" s="67" t="str">
        <f>IF(Capacity!B44="","",ROW(A28)&amp;". "&amp;Capacity!B44)</f>
        <v/>
      </c>
      <c r="AF30" s="67"/>
      <c r="AI30" s="67">
        <v>47</v>
      </c>
    </row>
    <row r="31" spans="1:35" x14ac:dyDescent="0.2">
      <c r="A31">
        <v>29</v>
      </c>
      <c r="C31" t="s">
        <v>193</v>
      </c>
      <c r="K31" s="317">
        <f t="shared" si="0"/>
        <v>44095</v>
      </c>
      <c r="S31" s="7" t="str">
        <f t="shared" si="1"/>
        <v/>
      </c>
      <c r="AE31" s="67" t="str">
        <f>IF(Capacity!B45="","",ROW(A29)&amp;". "&amp;Capacity!B45)</f>
        <v/>
      </c>
      <c r="AF31" s="67"/>
      <c r="AI31" s="67">
        <v>48</v>
      </c>
    </row>
    <row r="32" spans="1:35" x14ac:dyDescent="0.2">
      <c r="A32">
        <v>30</v>
      </c>
      <c r="K32" s="317">
        <f t="shared" si="0"/>
        <v>44102</v>
      </c>
      <c r="S32" s="7" t="str">
        <f t="shared" si="1"/>
        <v/>
      </c>
      <c r="AE32" s="67" t="str">
        <f>IF(Capacity!B46="","",ROW(A30)&amp;". "&amp;Capacity!B46)</f>
        <v/>
      </c>
      <c r="AF32" s="67"/>
      <c r="AI32" s="67">
        <v>49</v>
      </c>
    </row>
    <row r="33" spans="1:35" x14ac:dyDescent="0.2">
      <c r="A33">
        <v>31</v>
      </c>
      <c r="K33" s="317">
        <f t="shared" si="0"/>
        <v>44109</v>
      </c>
      <c r="S33" s="7" t="str">
        <f t="shared" si="1"/>
        <v/>
      </c>
      <c r="AE33" s="67" t="str">
        <f>IF(Capacity!B47="","",ROW(A31)&amp;". "&amp;Capacity!B47)</f>
        <v/>
      </c>
      <c r="AF33" s="67"/>
      <c r="AI33" s="67">
        <v>50</v>
      </c>
    </row>
    <row r="34" spans="1:35" x14ac:dyDescent="0.2">
      <c r="A34">
        <v>32</v>
      </c>
      <c r="C34" t="s">
        <v>24</v>
      </c>
      <c r="K34" s="317">
        <f t="shared" si="0"/>
        <v>44116</v>
      </c>
      <c r="S34" s="7" t="str">
        <f t="shared" si="1"/>
        <v/>
      </c>
      <c r="AE34" s="67" t="str">
        <f>IF(Capacity!B48="","",ROW(A32)&amp;". "&amp;Capacity!B48)</f>
        <v/>
      </c>
      <c r="AF34" s="67"/>
      <c r="AI34" s="67">
        <v>51</v>
      </c>
    </row>
    <row r="35" spans="1:35" x14ac:dyDescent="0.2">
      <c r="A35">
        <v>33</v>
      </c>
      <c r="C35" t="s">
        <v>102</v>
      </c>
      <c r="K35" s="317">
        <f t="shared" si="0"/>
        <v>44123</v>
      </c>
      <c r="S35" s="7" t="str">
        <f t="shared" si="1"/>
        <v/>
      </c>
      <c r="AE35" s="67" t="str">
        <f>IF(Capacity!B49="","",ROW(A33)&amp;". "&amp;Capacity!B49)</f>
        <v/>
      </c>
      <c r="AF35" s="67"/>
      <c r="AI35" s="67">
        <v>52</v>
      </c>
    </row>
    <row r="36" spans="1:35" x14ac:dyDescent="0.2">
      <c r="A36">
        <v>34</v>
      </c>
      <c r="K36" s="317">
        <f t="shared" si="0"/>
        <v>44130</v>
      </c>
      <c r="S36" s="7" t="str">
        <f t="shared" si="1"/>
        <v/>
      </c>
      <c r="AE36" s="67" t="str">
        <f>IF(Capacity!B50="","",ROW(A34)&amp;". "&amp;Capacity!B50)</f>
        <v/>
      </c>
      <c r="AF36" s="67"/>
    </row>
    <row r="37" spans="1:35" x14ac:dyDescent="0.2">
      <c r="A37">
        <v>35</v>
      </c>
      <c r="K37" s="317">
        <f t="shared" si="0"/>
        <v>44137</v>
      </c>
      <c r="S37" s="7" t="str">
        <f t="shared" si="1"/>
        <v/>
      </c>
      <c r="AE37" s="67" t="str">
        <f>IF(Capacity!B51="","",ROW(A35)&amp;". "&amp;Capacity!B51)</f>
        <v/>
      </c>
      <c r="AF37" s="67"/>
    </row>
    <row r="38" spans="1:35" x14ac:dyDescent="0.2">
      <c r="A38">
        <v>36</v>
      </c>
      <c r="K38" s="317">
        <f t="shared" si="0"/>
        <v>44144</v>
      </c>
      <c r="S38" s="7" t="str">
        <f t="shared" si="1"/>
        <v/>
      </c>
      <c r="AE38" s="67" t="str">
        <f>IF(Capacity!B52="","",ROW(A36)&amp;". "&amp;Capacity!B52)</f>
        <v/>
      </c>
      <c r="AF38" s="67"/>
    </row>
    <row r="39" spans="1:35" x14ac:dyDescent="0.2">
      <c r="A39">
        <v>37</v>
      </c>
      <c r="K39" s="317">
        <f t="shared" si="0"/>
        <v>44151</v>
      </c>
      <c r="S39" s="7" t="str">
        <f t="shared" si="1"/>
        <v/>
      </c>
      <c r="AE39" s="67" t="str">
        <f>IF(Capacity!B53="","",ROW(A37)&amp;". "&amp;Capacity!B53)</f>
        <v/>
      </c>
      <c r="AF39" s="67"/>
    </row>
    <row r="40" spans="1:35" x14ac:dyDescent="0.2">
      <c r="A40">
        <v>38</v>
      </c>
      <c r="K40" s="317">
        <f t="shared" si="0"/>
        <v>44158</v>
      </c>
      <c r="S40" s="7" t="str">
        <f t="shared" si="1"/>
        <v/>
      </c>
      <c r="AE40" s="67" t="str">
        <f>IF(Capacity!B54="","",ROW(A38)&amp;". "&amp;Capacity!B54)</f>
        <v/>
      </c>
      <c r="AF40" s="67"/>
    </row>
    <row r="41" spans="1:35" x14ac:dyDescent="0.2">
      <c r="A41">
        <v>39</v>
      </c>
      <c r="K41" s="317">
        <f t="shared" si="0"/>
        <v>44165</v>
      </c>
      <c r="S41" s="7" t="str">
        <f t="shared" si="1"/>
        <v/>
      </c>
      <c r="AE41" s="67" t="str">
        <f>IF(Capacity!B55="","",ROW(A39)&amp;". "&amp;Capacity!B55)</f>
        <v/>
      </c>
      <c r="AF41" s="67"/>
    </row>
    <row r="42" spans="1:35" x14ac:dyDescent="0.2">
      <c r="A42">
        <v>40</v>
      </c>
      <c r="K42" s="317">
        <f t="shared" si="0"/>
        <v>44172</v>
      </c>
      <c r="S42" s="7" t="str">
        <f t="shared" si="1"/>
        <v/>
      </c>
      <c r="AE42" s="67" t="str">
        <f>IF(Capacity!B56="","",ROW(A40)&amp;". "&amp;Capacity!B56)</f>
        <v/>
      </c>
      <c r="AF42" s="67"/>
    </row>
    <row r="43" spans="1:35" x14ac:dyDescent="0.2">
      <c r="A43">
        <v>41</v>
      </c>
      <c r="K43" s="317">
        <f t="shared" si="0"/>
        <v>44179</v>
      </c>
      <c r="S43" s="7" t="str">
        <f t="shared" si="1"/>
        <v/>
      </c>
      <c r="AE43" s="67" t="str">
        <f>IF(Capacity!B57="","",ROW(A41)&amp;". "&amp;Capacity!B57)</f>
        <v/>
      </c>
      <c r="AF43" s="67"/>
    </row>
    <row r="44" spans="1:35" x14ac:dyDescent="0.2">
      <c r="A44">
        <v>42</v>
      </c>
      <c r="K44" s="317">
        <f t="shared" si="0"/>
        <v>44186</v>
      </c>
      <c r="S44" s="7" t="str">
        <f t="shared" si="1"/>
        <v/>
      </c>
      <c r="AE44" s="67" t="str">
        <f>IF(Capacity!B58="","",ROW(A42)&amp;". "&amp;Capacity!B58)</f>
        <v/>
      </c>
      <c r="AF44" s="67"/>
    </row>
    <row r="45" spans="1:35" x14ac:dyDescent="0.2">
      <c r="A45">
        <v>43</v>
      </c>
      <c r="K45" s="317">
        <f t="shared" si="0"/>
        <v>44193</v>
      </c>
      <c r="S45" s="7" t="str">
        <f t="shared" si="1"/>
        <v/>
      </c>
      <c r="AE45" s="67" t="str">
        <f>IF(Capacity!B59="","",ROW(A43)&amp;". "&amp;Capacity!B59)</f>
        <v/>
      </c>
      <c r="AF45" s="67"/>
    </row>
    <row r="46" spans="1:35" x14ac:dyDescent="0.2">
      <c r="A46">
        <v>44</v>
      </c>
      <c r="K46" s="317">
        <f t="shared" si="0"/>
        <v>44200</v>
      </c>
      <c r="S46" s="7" t="str">
        <f t="shared" si="1"/>
        <v/>
      </c>
      <c r="AE46" s="67" t="str">
        <f>IF(Capacity!B60="","",ROW(A44)&amp;". "&amp;Capacity!B60)</f>
        <v/>
      </c>
      <c r="AF46" s="67"/>
    </row>
    <row r="47" spans="1:35" x14ac:dyDescent="0.2">
      <c r="A47">
        <v>45</v>
      </c>
      <c r="K47" s="317">
        <f t="shared" si="0"/>
        <v>44207</v>
      </c>
      <c r="S47" s="7" t="str">
        <f t="shared" si="1"/>
        <v/>
      </c>
      <c r="AE47" s="67" t="str">
        <f>IF(Capacity!B61="","",ROW(A45)&amp;". "&amp;Capacity!B61)</f>
        <v/>
      </c>
      <c r="AF47" s="67"/>
    </row>
    <row r="48" spans="1:35" x14ac:dyDescent="0.2">
      <c r="A48">
        <v>46</v>
      </c>
      <c r="K48" s="317">
        <f t="shared" si="0"/>
        <v>44214</v>
      </c>
      <c r="S48" s="7" t="str">
        <f t="shared" si="1"/>
        <v/>
      </c>
      <c r="AE48" s="67" t="str">
        <f>IF(Capacity!B62="","",ROW(A46)&amp;". "&amp;Capacity!B62)</f>
        <v/>
      </c>
      <c r="AF48" s="67"/>
    </row>
    <row r="49" spans="1:32" x14ac:dyDescent="0.2">
      <c r="A49">
        <v>47</v>
      </c>
      <c r="K49" s="317">
        <f t="shared" si="0"/>
        <v>44221</v>
      </c>
      <c r="S49" s="7" t="str">
        <f t="shared" si="1"/>
        <v/>
      </c>
      <c r="AE49" s="67" t="str">
        <f>IF(Capacity!B63="","",ROW(A47)&amp;". "&amp;Capacity!B63)</f>
        <v/>
      </c>
      <c r="AF49" s="67"/>
    </row>
    <row r="50" spans="1:32" x14ac:dyDescent="0.2">
      <c r="A50">
        <v>48</v>
      </c>
      <c r="K50" s="317">
        <f t="shared" si="0"/>
        <v>44228</v>
      </c>
      <c r="S50" s="7" t="str">
        <f t="shared" si="1"/>
        <v/>
      </c>
      <c r="AE50" s="67" t="str">
        <f>IF(Capacity!B64="","",ROW(A48)&amp;". "&amp;Capacity!B64)</f>
        <v/>
      </c>
      <c r="AF50" s="67"/>
    </row>
    <row r="51" spans="1:32" x14ac:dyDescent="0.2">
      <c r="A51">
        <v>49</v>
      </c>
      <c r="K51" s="317">
        <f t="shared" si="0"/>
        <v>44235</v>
      </c>
      <c r="S51" s="7" t="str">
        <f t="shared" si="1"/>
        <v/>
      </c>
      <c r="AE51" s="67" t="str">
        <f>IF(Capacity!B65="","",ROW(A49)&amp;". "&amp;Capacity!B65)</f>
        <v/>
      </c>
      <c r="AF51" s="67"/>
    </row>
    <row r="52" spans="1:32" x14ac:dyDescent="0.2">
      <c r="A52">
        <v>50</v>
      </c>
      <c r="K52" s="317">
        <f t="shared" si="0"/>
        <v>44242</v>
      </c>
      <c r="S52" s="7" t="str">
        <f t="shared" si="1"/>
        <v/>
      </c>
      <c r="AE52" s="67" t="str">
        <f>IF(Capacity!B66="","",ROW(A50)&amp;". "&amp;Capacity!B66)</f>
        <v/>
      </c>
      <c r="AF52" s="67"/>
    </row>
    <row r="53" spans="1:32" x14ac:dyDescent="0.2">
      <c r="A53">
        <v>51</v>
      </c>
      <c r="K53" s="317">
        <f t="shared" si="0"/>
        <v>44249</v>
      </c>
      <c r="S53" s="7" t="str">
        <f t="shared" si="1"/>
        <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4" sqref="A4"/>
    </sheetView>
  </sheetViews>
  <sheetFormatPr defaultRowHeight="14.25" x14ac:dyDescent="0.2"/>
  <cols>
    <col min="57" max="57" width="0" hidden="1" customWidth="1"/>
  </cols>
  <sheetData>
    <row r="2" spans="1:9" ht="15" x14ac:dyDescent="0.25">
      <c r="A2" s="2" t="s">
        <v>879</v>
      </c>
    </row>
    <row r="3" spans="1:9" x14ac:dyDescent="0.2">
      <c r="A3" s="273" t="s">
        <v>1305</v>
      </c>
    </row>
    <row r="4" spans="1:9" x14ac:dyDescent="0.2">
      <c r="A4" s="8"/>
      <c r="B4" s="8"/>
      <c r="C4" s="8"/>
      <c r="D4" s="8"/>
      <c r="E4" s="8"/>
      <c r="F4" s="8"/>
      <c r="G4" s="8"/>
      <c r="H4" s="8"/>
      <c r="I4" s="8"/>
    </row>
    <row r="5" spans="1:9" ht="15" x14ac:dyDescent="0.25">
      <c r="A5" s="2" t="s">
        <v>27</v>
      </c>
      <c r="C5" s="397" t="s">
        <v>872</v>
      </c>
      <c r="D5" s="398"/>
      <c r="E5" s="398"/>
      <c r="F5" s="398"/>
      <c r="G5" s="399"/>
    </row>
    <row r="7" spans="1:9" ht="15" x14ac:dyDescent="0.25">
      <c r="A7" s="2" t="s">
        <v>28</v>
      </c>
      <c r="C7" s="397" t="s">
        <v>898</v>
      </c>
      <c r="D7" s="398"/>
      <c r="E7" s="398"/>
      <c r="F7" s="398"/>
      <c r="G7" s="39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400" t="s">
        <v>925</v>
      </c>
      <c r="B11" s="400"/>
      <c r="C11" s="400"/>
      <c r="D11" s="400"/>
      <c r="E11" s="400"/>
      <c r="F11" s="400"/>
      <c r="G11" s="400"/>
      <c r="H11" s="401"/>
      <c r="I11" s="209">
        <v>1</v>
      </c>
    </row>
    <row r="12" spans="1:9" x14ac:dyDescent="0.2">
      <c r="I12" s="4"/>
    </row>
    <row r="13" spans="1:9" ht="15" x14ac:dyDescent="0.25">
      <c r="A13" s="400" t="s">
        <v>424</v>
      </c>
      <c r="B13" s="400"/>
      <c r="C13" s="400"/>
      <c r="D13" s="400"/>
      <c r="E13" s="400"/>
      <c r="F13" s="400"/>
      <c r="G13" s="400"/>
      <c r="H13" s="401"/>
      <c r="I13" s="209" t="s">
        <v>22</v>
      </c>
    </row>
    <row r="14" spans="1:9" x14ac:dyDescent="0.2">
      <c r="I14" s="4"/>
    </row>
    <row r="15" spans="1:9" ht="15" x14ac:dyDescent="0.25">
      <c r="A15" s="400" t="s">
        <v>425</v>
      </c>
      <c r="B15" s="400"/>
      <c r="C15" s="400"/>
      <c r="D15" s="400"/>
      <c r="E15" s="400"/>
      <c r="F15" s="400"/>
      <c r="G15" s="400"/>
      <c r="H15" s="401"/>
      <c r="I15" s="209" t="s">
        <v>22</v>
      </c>
    </row>
    <row r="16" spans="1:9" x14ac:dyDescent="0.2">
      <c r="I16" s="4"/>
    </row>
    <row r="17" spans="1:9" x14ac:dyDescent="0.2">
      <c r="A17" s="400" t="s">
        <v>29</v>
      </c>
      <c r="B17" s="400"/>
      <c r="C17" s="400"/>
      <c r="D17" s="400"/>
      <c r="E17" s="400"/>
      <c r="F17" s="400"/>
      <c r="G17" s="400"/>
      <c r="H17" s="401"/>
      <c r="I17" s="209" t="s">
        <v>21</v>
      </c>
    </row>
    <row r="18" spans="1:9" x14ac:dyDescent="0.2">
      <c r="I18" s="4"/>
    </row>
    <row r="19" spans="1:9" x14ac:dyDescent="0.2">
      <c r="A19" s="400" t="s">
        <v>30</v>
      </c>
      <c r="B19" s="400"/>
      <c r="C19" s="400"/>
      <c r="D19" s="400"/>
      <c r="E19" s="400"/>
      <c r="F19" s="400"/>
      <c r="G19" s="400"/>
      <c r="H19" s="401"/>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7" t="s">
        <v>926</v>
      </c>
      <c r="H26" s="408"/>
      <c r="I26" s="409"/>
    </row>
    <row r="27" spans="1:9" ht="19.5" customHeight="1" x14ac:dyDescent="0.2">
      <c r="A27" s="402" t="s">
        <v>31</v>
      </c>
      <c r="B27" s="403"/>
      <c r="C27" s="404" t="s">
        <v>1277</v>
      </c>
      <c r="D27" s="405"/>
      <c r="E27" s="405"/>
      <c r="F27" s="406"/>
      <c r="G27" s="394">
        <v>30</v>
      </c>
      <c r="H27" s="395"/>
      <c r="I27" s="396"/>
    </row>
    <row r="28" spans="1:9" ht="19.5" hidden="1" customHeight="1" x14ac:dyDescent="0.2">
      <c r="A28" s="402" t="s">
        <v>33</v>
      </c>
      <c r="B28" s="403"/>
      <c r="C28" s="404" t="s">
        <v>1278</v>
      </c>
      <c r="D28" s="405"/>
      <c r="E28" s="405"/>
      <c r="F28" s="406"/>
      <c r="G28" s="394">
        <v>30</v>
      </c>
      <c r="H28" s="395"/>
      <c r="I28" s="396"/>
    </row>
    <row r="29" spans="1:9" ht="19.5" hidden="1" customHeight="1" x14ac:dyDescent="0.2">
      <c r="A29" s="402" t="s">
        <v>35</v>
      </c>
      <c r="B29" s="403"/>
      <c r="C29" s="404" t="s">
        <v>1279</v>
      </c>
      <c r="D29" s="405"/>
      <c r="E29" s="405"/>
      <c r="F29" s="406"/>
      <c r="G29" s="394">
        <v>20</v>
      </c>
      <c r="H29" s="395"/>
      <c r="I29" s="396"/>
    </row>
    <row r="30" spans="1:9" ht="19.5" hidden="1" customHeight="1" x14ac:dyDescent="0.2">
      <c r="A30" s="402" t="s">
        <v>37</v>
      </c>
      <c r="B30" s="403"/>
      <c r="C30" s="404" t="s">
        <v>38</v>
      </c>
      <c r="D30" s="405"/>
      <c r="E30" s="405"/>
      <c r="F30" s="406"/>
      <c r="G30" s="394">
        <v>2</v>
      </c>
      <c r="H30" s="395"/>
      <c r="I30" s="396"/>
    </row>
    <row r="31" spans="1:9" ht="19.5" hidden="1" customHeight="1" x14ac:dyDescent="0.2">
      <c r="A31" s="402" t="s">
        <v>39</v>
      </c>
      <c r="B31" s="403"/>
      <c r="C31" s="404" t="s">
        <v>40</v>
      </c>
      <c r="D31" s="405"/>
      <c r="E31" s="405"/>
      <c r="F31" s="406"/>
      <c r="G31" s="394">
        <v>4</v>
      </c>
      <c r="H31" s="395"/>
      <c r="I31" s="396"/>
    </row>
    <row r="32" spans="1:9" ht="19.5" hidden="1" customHeight="1" x14ac:dyDescent="0.2">
      <c r="A32" s="402" t="s">
        <v>41</v>
      </c>
      <c r="B32" s="403"/>
      <c r="C32" s="404" t="s">
        <v>42</v>
      </c>
      <c r="D32" s="405"/>
      <c r="E32" s="405"/>
      <c r="F32" s="406"/>
      <c r="G32" s="394">
        <v>8</v>
      </c>
      <c r="H32" s="395"/>
      <c r="I32" s="396"/>
    </row>
    <row r="33" spans="1:9" ht="19.5" hidden="1" customHeight="1" x14ac:dyDescent="0.2">
      <c r="A33" s="402" t="s">
        <v>43</v>
      </c>
      <c r="B33" s="403"/>
      <c r="C33" s="404" t="s">
        <v>44</v>
      </c>
      <c r="D33" s="405"/>
      <c r="E33" s="405"/>
      <c r="F33" s="406"/>
      <c r="G33" s="394">
        <v>16</v>
      </c>
      <c r="H33" s="395"/>
      <c r="I33" s="396"/>
    </row>
    <row r="34" spans="1:9" ht="19.5" hidden="1" customHeight="1" x14ac:dyDescent="0.2">
      <c r="A34" s="402" t="s">
        <v>45</v>
      </c>
      <c r="B34" s="403"/>
      <c r="C34" s="404" t="s">
        <v>46</v>
      </c>
      <c r="D34" s="405"/>
      <c r="E34" s="405"/>
      <c r="F34" s="406"/>
      <c r="G34" s="394">
        <v>32</v>
      </c>
      <c r="H34" s="395"/>
      <c r="I34" s="396"/>
    </row>
    <row r="35" spans="1:9" ht="19.5" hidden="1" customHeight="1" x14ac:dyDescent="0.2">
      <c r="A35" s="402" t="s">
        <v>47</v>
      </c>
      <c r="B35" s="403"/>
      <c r="C35" s="404" t="s">
        <v>48</v>
      </c>
      <c r="D35" s="405"/>
      <c r="E35" s="405"/>
      <c r="F35" s="406"/>
      <c r="G35" s="394">
        <v>64</v>
      </c>
      <c r="H35" s="395"/>
      <c r="I35" s="396"/>
    </row>
    <row r="36" spans="1:9" ht="19.5" hidden="1" customHeight="1" x14ac:dyDescent="0.2">
      <c r="A36" s="402" t="s">
        <v>49</v>
      </c>
      <c r="B36" s="403"/>
      <c r="C36" s="404" t="s">
        <v>50</v>
      </c>
      <c r="D36" s="405"/>
      <c r="E36" s="405"/>
      <c r="F36" s="406"/>
      <c r="G36" s="394">
        <v>128</v>
      </c>
      <c r="H36" s="395"/>
      <c r="I36" s="396"/>
    </row>
  </sheetData>
  <sheetProtection algorithmName="SHA-512" hashValue="ZdyzncPJL2auMNmGkxN5HwKNtuuwyJz0qEO2a+3F40/g+cXi5/LMMILPY5J8oIvZe3oKLK8chFmoq2j6skm/NQ==" saltValue="KKtSWA5lNbQJOgGT2nFNpA=="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4.25" x14ac:dyDescent="0.2"/>
  <cols>
    <col min="1" max="1" width="9" hidden="1" customWidth="1"/>
    <col min="2" max="2" width="15.5" customWidth="1"/>
    <col min="3" max="3" width="14.125" bestFit="1" customWidth="1"/>
    <col min="4" max="4" width="15.75" hidden="1" customWidth="1"/>
    <col min="5" max="7" width="10.625" customWidth="1"/>
    <col min="8"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v>
      </c>
      <c r="B6" t="s">
        <v>1204</v>
      </c>
      <c r="C6" s="331"/>
      <c r="K6" s="72"/>
    </row>
    <row r="7" spans="1:57" ht="14.25" hidden="1" customHeight="1" x14ac:dyDescent="0.2">
      <c r="B7" t="s">
        <v>1176</v>
      </c>
      <c r="C7" s="162">
        <v>4</v>
      </c>
    </row>
    <row r="8" spans="1:57" x14ac:dyDescent="0.2">
      <c r="B8" t="s">
        <v>1177</v>
      </c>
      <c r="C8" s="333" t="s">
        <v>1299</v>
      </c>
    </row>
    <row r="9" spans="1:57" x14ac:dyDescent="0.2">
      <c r="B9" s="339" t="str">
        <f>IF(LEFT(C8,1)="M","Note: SPC Chart is disabled when using your own forecast.","")</f>
        <v/>
      </c>
    </row>
    <row r="10" spans="1:57" ht="13.9" customHeight="1" x14ac:dyDescent="0.2">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ht="15"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ht="15"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ht="15"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ht="15"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ht="15"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ht="15"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ht="15"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ht="15"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ht="15"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ht="15"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ht="15"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ht="15"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ht="15"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ht="15"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ht="15"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ht="15"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ht="15"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ht="15"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ht="15"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ht="15"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ht="15"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ht="15"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ht="15"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ht="15"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ht="15"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ht="15"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ht="15"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ht="15"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ht="15"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ht="15"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ht="15"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ht="15"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ht="15"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ht="15"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ht="15"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ht="15"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ht="15"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ht="15"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ht="15"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ht="15"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ht="15"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ht="15"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ht="15"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ht="15"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ht="15"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ht="15"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ht="15"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ht="15"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ht="15"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ht="15"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5.75"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ht="15"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ht="15"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ht="15"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ht="15"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ht="15"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ht="15"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ht="15"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ht="15"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ht="15"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ht="15"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ht="15"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ht="15"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ht="15"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ht="15"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ht="15"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ht="15"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ht="15"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ht="15"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ht="15"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ht="15"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ht="15"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ht="15"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ht="15"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ht="15"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ht="15"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ht="15"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ht="15"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ht="15"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ht="15"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ht="15"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ht="15"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ht="15"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ht="15"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ht="15"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ht="15"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ht="15"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ht="15"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ht="15"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ht="15"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ht="15"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ht="15"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ht="15"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ht="15"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ht="15"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ht="15"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ht="15"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ht="15"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ht="15"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ht="15"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ht="15"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ht="15"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ht="15"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ht="15"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ht="15"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ht="15"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ht="15"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ht="15"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ht="15"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ht="15"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ht="15"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ht="15"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ht="15"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ht="15"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ht="15"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ht="15"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ht="15"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ht="15"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ht="15"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ht="15"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ht="15"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ht="15"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ht="15"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ht="15"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ht="15"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ht="15"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ht="15"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ht="15"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ht="15"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ht="15"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ht="15"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ht="15"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ht="15"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ht="15"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ht="15"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ht="15"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ht="15"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ht="15"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ht="15"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ht="15"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ht="15"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ht="15"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ht="15"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ht="15"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ht="15"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ht="15"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ht="15"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ht="15"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ht="15"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ht="15"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ht="15"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yQbjGJaWIXL/7GMy08gujR097AGveso10KoUY13rR+d48Hq3SSz5GT3jWSzoGdTT7XRaTNbnG8WFGgExaEAs1g==" saltValue="fPyPCL2juqqY6+xUwq25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7</v>
      </c>
    </row>
    <row r="5" spans="1:135" s="5" customFormat="1" x14ac:dyDescent="0.2">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39</v>
      </c>
      <c r="ED5" s="5" t="s">
        <v>1194</v>
      </c>
      <c r="EE5" s="5">
        <f>EE4+'Demand adjustments for Covid'!$F$18</f>
        <v>27</v>
      </c>
    </row>
    <row r="6" spans="1:135" s="5" customFormat="1" x14ac:dyDescent="0.2">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30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t="e">
        <f ca="1">VLOOKUP(IF($DM6&lt;53,$DM6,52),'Summary Calculations (hide)'!$D$15:$F$67,2,0)</f>
        <v>#N/A</v>
      </c>
      <c r="DP6" s="5" t="e">
        <f ca="1">VLOOKUP(IF($DM6&lt;53,$DM6,52),'Summary Calculations (hide)'!$D$15:$F$67,3,0)</f>
        <v>#N/A</v>
      </c>
      <c r="DQ6" s="5">
        <f>IF(AND(DN6&gt;='Demand adjustments for Covid'!$F$12,DN6&lt;'Demand adjustments for Covid'!$F$17),'Demand adjustments for Covid'!$F$13,DO6)</f>
        <v>200</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t="e">
        <f ca="1">VLOOKUP(IF($DM7&lt;53,$DM7,52),'Summary Calculations (hide)'!$D$15:$F$67,2,0)</f>
        <v>#N/A</v>
      </c>
      <c r="DP7" s="5" t="e">
        <f ca="1">VLOOKUP(IF($DM7&lt;53,$DM7,52),'Summary Calculations (hide)'!$D$15:$F$67,3,0)</f>
        <v>#N/A</v>
      </c>
      <c r="DQ7" s="5">
        <f>IF(AND(DN7&gt;='Demand adjustments for Covid'!$F$12,DN7&lt;'Demand adjustments for Covid'!$F$17),'Demand adjustments for Covid'!$F$13,DO7)</f>
        <v>200</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t="e">
        <f ca="1">VLOOKUP(IF($DM8&lt;53,$DM8,52),'Summary Calculations (hide)'!$D$15:$F$67,2,0)</f>
        <v>#N/A</v>
      </c>
      <c r="DP8" s="5" t="e">
        <f ca="1">VLOOKUP(IF($DM8&lt;53,$DM8,52),'Summary Calculations (hide)'!$D$15:$F$67,3,0)</f>
        <v>#N/A</v>
      </c>
      <c r="DQ8" s="5">
        <f>IF(AND(DN8&gt;='Demand adjustments for Covid'!$F$12,DN8&lt;'Demand adjustments for Covid'!$F$17),'Demand adjustments for Covid'!$F$13,DO8)</f>
        <v>200</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t="e">
        <f ca="1">VLOOKUP(IF($DM9&lt;53,$DM9,52),'Summary Calculations (hide)'!$D$15:$F$67,2,0)</f>
        <v>#N/A</v>
      </c>
      <c r="DP9" s="5" t="e">
        <f ca="1">VLOOKUP(IF($DM9&lt;53,$DM9,52),'Summary Calculations (hide)'!$D$15:$F$67,3,0)</f>
        <v>#N/A</v>
      </c>
      <c r="DQ9" s="5">
        <f>IF(AND(DN9&gt;='Demand adjustments for Covid'!$F$12,DN9&lt;'Demand adjustments for Covid'!$F$17),'Demand adjustments for Covid'!$F$13,DO9)</f>
        <v>200</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1</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2">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1</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2">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1</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2">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1</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2">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200</v>
      </c>
      <c r="DW37" s="5">
        <f ca="1">IF(AND(ROW(A34)&gt;$EE$5,ROW(A34)&lt;=$EA$5),OFFSET('Demand adjustments for Covid'!$F$36,0,ROW(A34)-'Demand background (hide)'!$EE$5,1,1),0)</f>
        <v>300</v>
      </c>
      <c r="DX37" s="5" t="e">
        <f t="shared" ca="1" si="11"/>
        <v>#N/A</v>
      </c>
    </row>
    <row r="38" spans="1:128" s="5" customFormat="1" x14ac:dyDescent="0.2">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200</v>
      </c>
      <c r="DW38" s="5">
        <f ca="1">IF(AND(ROW(A35)&gt;$EE$5,ROW(A35)&lt;=$EA$5),OFFSET('Demand adjustments for Covid'!$F$36,0,ROW(A35)-'Demand background (hide)'!$EE$5,1,1),0)</f>
        <v>300</v>
      </c>
      <c r="DX38" s="5" t="e">
        <f t="shared" ca="1" si="11"/>
        <v>#N/A</v>
      </c>
    </row>
    <row r="39" spans="1:128" s="5" customFormat="1" x14ac:dyDescent="0.2">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200</v>
      </c>
      <c r="DW39" s="5">
        <f ca="1">IF(AND(ROW(A36)&gt;$EE$5,ROW(A36)&lt;=$EA$5),OFFSET('Demand adjustments for Covid'!$F$36,0,ROW(A36)-'Demand background (hide)'!$EE$5,1,1),0)</f>
        <v>300</v>
      </c>
      <c r="DX39" s="5" t="e">
        <f t="shared" ca="1" si="11"/>
        <v>#N/A</v>
      </c>
    </row>
    <row r="40" spans="1:128" s="5" customFormat="1" x14ac:dyDescent="0.2">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200</v>
      </c>
      <c r="DW40" s="5">
        <f ca="1">IF(AND(ROW(A37)&gt;$EE$5,ROW(A37)&lt;=$EA$5),OFFSET('Demand adjustments for Covid'!$F$36,0,ROW(A37)-'Demand background (hide)'!$EE$5,1,1),0)</f>
        <v>300</v>
      </c>
      <c r="DX40" s="5" t="e">
        <f t="shared" ca="1" si="11"/>
        <v>#N/A</v>
      </c>
    </row>
    <row r="41" spans="1:128" s="5" customFormat="1" x14ac:dyDescent="0.2">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43969</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44011</v>
      </c>
    </row>
    <row r="18" spans="1:6" x14ac:dyDescent="0.2">
      <c r="A18" s="349" t="s">
        <v>1235</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900</v>
      </c>
      <c r="E35" s="338">
        <v>0.04</v>
      </c>
      <c r="F35" s="357">
        <f ca="1">ROUNDUP(D35*(1-E35),0)-SUM(G35:N35)</f>
        <v>-736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-97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-97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397" t="s">
        <v>24</v>
      </c>
      <c r="D6" s="399"/>
    </row>
    <row r="8" spans="1:20" x14ac:dyDescent="0.2">
      <c r="B8" t="s">
        <v>218</v>
      </c>
      <c r="C8" s="210"/>
    </row>
    <row r="10" spans="1:20" ht="13.9" customHeight="1" x14ac:dyDescent="0.2">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I17" sqref="I17:I33"/>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1298</v>
      </c>
      <c r="O2" s="72"/>
      <c r="P2" s="72"/>
      <c r="Q2" s="72"/>
      <c r="R2" s="72"/>
      <c r="S2" s="72"/>
      <c r="T2" s="72"/>
      <c r="U2" s="72"/>
    </row>
    <row r="3" spans="1:23" s="52" customFormat="1" x14ac:dyDescent="0.2">
      <c r="B3" s="72" t="s">
        <v>474</v>
      </c>
      <c r="C3" s="386"/>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ht="15" x14ac:dyDescent="0.25">
      <c r="B12" s="56" t="s">
        <v>1294</v>
      </c>
      <c r="C12" s="382" t="s">
        <v>1302</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1242</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1242</v>
      </c>
      <c r="W16" s="72"/>
    </row>
    <row r="17" spans="1:23" x14ac:dyDescent="0.2">
      <c r="A17" s="293">
        <f>IF(B17&lt;&gt;"",ROW(A1),0)</f>
        <v>0</v>
      </c>
      <c r="B17" s="163"/>
      <c r="C17" s="163"/>
      <c r="D17" s="163"/>
      <c r="E17" s="175"/>
      <c r="F17" s="175"/>
      <c r="G17" s="130"/>
      <c r="H17" s="222" t="str">
        <f>IF(ROW(A1)&lt;=$A$16,F17*E17,"")</f>
        <v/>
      </c>
      <c r="I17" s="299" t="str">
        <f>IFERROR(H17/52,"")</f>
        <v/>
      </c>
      <c r="J17" s="67"/>
      <c r="K17" s="67"/>
      <c r="L17" s="361" t="s">
        <v>1237</v>
      </c>
      <c r="M17" s="294">
        <f>IF(N17&lt;&gt;"",ROW(A1),0)</f>
        <v>0</v>
      </c>
      <c r="N17" s="176"/>
      <c r="O17" s="176"/>
      <c r="P17" s="176"/>
      <c r="Q17" s="177"/>
      <c r="R17" s="177"/>
      <c r="S17" s="131"/>
      <c r="T17" s="223" t="str">
        <f>IF(ROW(A1)&lt;=$M$16,R17*Q17,"")</f>
        <v/>
      </c>
      <c r="U17" s="300" t="str">
        <f>IFERROR(T17/52,"")</f>
        <v/>
      </c>
      <c r="V17" s="362" t="s">
        <v>1237</v>
      </c>
      <c r="W17" s="72"/>
    </row>
    <row r="18" spans="1:23" x14ac:dyDescent="0.2">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1237</v>
      </c>
      <c r="M18" s="294">
        <f t="shared" ref="M18:M81" si="3">IF(N18&lt;&gt;"",ROW(A2),0)</f>
        <v>0</v>
      </c>
      <c r="N18" s="176"/>
      <c r="O18" s="163"/>
      <c r="P18" s="163"/>
      <c r="Q18" s="175"/>
      <c r="R18" s="175"/>
      <c r="S18" s="130"/>
      <c r="T18" s="223" t="str">
        <f t="shared" ref="T18:T81" si="4">IF(ROW(A2)&lt;=$M$16,R18*Q18,"")</f>
        <v/>
      </c>
      <c r="U18" s="299" t="str">
        <f t="shared" ref="U18:U81" si="5">IFERROR(T18/52,"")</f>
        <v/>
      </c>
      <c r="V18" s="362" t="s">
        <v>1237</v>
      </c>
      <c r="W18" s="72"/>
    </row>
    <row r="19" spans="1:23" x14ac:dyDescent="0.2">
      <c r="A19" s="293">
        <f t="shared" si="0"/>
        <v>0</v>
      </c>
      <c r="B19" s="163"/>
      <c r="C19" s="163"/>
      <c r="D19" s="163"/>
      <c r="E19" s="175"/>
      <c r="F19" s="175"/>
      <c r="G19" s="130"/>
      <c r="H19" s="222" t="str">
        <f t="shared" si="1"/>
        <v/>
      </c>
      <c r="I19" s="299" t="str">
        <f t="shared" si="2"/>
        <v/>
      </c>
      <c r="J19" s="67"/>
      <c r="K19" s="67"/>
      <c r="L19" s="361" t="s">
        <v>1237</v>
      </c>
      <c r="M19" s="294">
        <f t="shared" si="3"/>
        <v>0</v>
      </c>
      <c r="N19" s="176"/>
      <c r="O19" s="163"/>
      <c r="P19" s="163"/>
      <c r="Q19" s="175"/>
      <c r="R19" s="175"/>
      <c r="S19" s="130"/>
      <c r="T19" s="223" t="str">
        <f t="shared" si="4"/>
        <v/>
      </c>
      <c r="U19" s="222" t="str">
        <f t="shared" si="5"/>
        <v/>
      </c>
      <c r="V19" s="362" t="s">
        <v>1237</v>
      </c>
      <c r="W19" s="72"/>
    </row>
    <row r="20" spans="1:23" x14ac:dyDescent="0.2">
      <c r="A20" s="293">
        <f t="shared" si="0"/>
        <v>0</v>
      </c>
      <c r="B20" s="163"/>
      <c r="C20" s="163"/>
      <c r="D20" s="163"/>
      <c r="E20" s="175"/>
      <c r="F20" s="175"/>
      <c r="G20" s="130"/>
      <c r="H20" s="222" t="str">
        <f t="shared" si="1"/>
        <v/>
      </c>
      <c r="I20" s="299" t="str">
        <f t="shared" si="2"/>
        <v/>
      </c>
      <c r="J20" s="67"/>
      <c r="K20" s="67"/>
      <c r="L20" s="361" t="s">
        <v>1237</v>
      </c>
      <c r="M20" s="294">
        <f t="shared" si="3"/>
        <v>0</v>
      </c>
      <c r="N20" s="176"/>
      <c r="O20" s="163"/>
      <c r="P20" s="163"/>
      <c r="Q20" s="175"/>
      <c r="R20" s="175"/>
      <c r="S20" s="130"/>
      <c r="T20" s="223" t="str">
        <f t="shared" si="4"/>
        <v/>
      </c>
      <c r="U20" s="222" t="str">
        <f t="shared" si="5"/>
        <v/>
      </c>
      <c r="V20" s="362" t="s">
        <v>1237</v>
      </c>
      <c r="W20" s="72"/>
    </row>
    <row r="21" spans="1:23" x14ac:dyDescent="0.2">
      <c r="A21" s="293">
        <f t="shared" si="0"/>
        <v>0</v>
      </c>
      <c r="B21" s="163"/>
      <c r="C21" s="163"/>
      <c r="D21" s="163"/>
      <c r="E21" s="175"/>
      <c r="F21" s="175"/>
      <c r="G21" s="130"/>
      <c r="H21" s="222" t="str">
        <f t="shared" si="1"/>
        <v/>
      </c>
      <c r="I21" s="222" t="str">
        <f t="shared" si="2"/>
        <v/>
      </c>
      <c r="J21" s="67"/>
      <c r="K21" s="67"/>
      <c r="L21" s="361" t="s">
        <v>1237</v>
      </c>
      <c r="M21" s="294">
        <f t="shared" si="3"/>
        <v>0</v>
      </c>
      <c r="N21" s="176"/>
      <c r="O21" s="163"/>
      <c r="P21" s="163"/>
      <c r="Q21" s="175"/>
      <c r="R21" s="175"/>
      <c r="S21" s="130"/>
      <c r="T21" s="223" t="str">
        <f t="shared" si="4"/>
        <v/>
      </c>
      <c r="U21" s="222" t="str">
        <f t="shared" si="5"/>
        <v/>
      </c>
      <c r="V21" s="362" t="s">
        <v>1237</v>
      </c>
      <c r="W21" s="72"/>
    </row>
    <row r="22" spans="1:23" x14ac:dyDescent="0.2">
      <c r="A22" s="293">
        <f t="shared" si="0"/>
        <v>0</v>
      </c>
      <c r="B22" s="163"/>
      <c r="C22" s="163"/>
      <c r="D22" s="163"/>
      <c r="E22" s="175"/>
      <c r="F22" s="175"/>
      <c r="G22" s="130"/>
      <c r="H22" s="222" t="str">
        <f t="shared" si="1"/>
        <v/>
      </c>
      <c r="I22" s="222" t="str">
        <f t="shared" si="2"/>
        <v/>
      </c>
      <c r="J22" s="67"/>
      <c r="K22" s="67"/>
      <c r="L22" s="361" t="s">
        <v>1237</v>
      </c>
      <c r="M22" s="294">
        <f t="shared" si="3"/>
        <v>0</v>
      </c>
      <c r="N22" s="176"/>
      <c r="O22" s="163"/>
      <c r="P22" s="163"/>
      <c r="Q22" s="175"/>
      <c r="R22" s="175"/>
      <c r="S22" s="130"/>
      <c r="T22" s="223" t="str">
        <f t="shared" si="4"/>
        <v/>
      </c>
      <c r="U22" s="222" t="str">
        <f t="shared" si="5"/>
        <v/>
      </c>
      <c r="V22" s="362" t="s">
        <v>1237</v>
      </c>
      <c r="W22" s="72"/>
    </row>
    <row r="23" spans="1:23" x14ac:dyDescent="0.2">
      <c r="A23" s="293">
        <f t="shared" si="0"/>
        <v>0</v>
      </c>
      <c r="B23" s="163"/>
      <c r="C23" s="163"/>
      <c r="D23" s="163"/>
      <c r="E23" s="175"/>
      <c r="F23" s="175"/>
      <c r="G23" s="130"/>
      <c r="H23" s="222" t="str">
        <f t="shared" si="1"/>
        <v/>
      </c>
      <c r="I23" s="222" t="str">
        <f t="shared" si="2"/>
        <v/>
      </c>
      <c r="J23" s="67"/>
      <c r="K23" s="67"/>
      <c r="L23" s="361" t="s">
        <v>1237</v>
      </c>
      <c r="M23" s="294">
        <f t="shared" si="3"/>
        <v>0</v>
      </c>
      <c r="N23" s="176"/>
      <c r="O23" s="163"/>
      <c r="P23" s="163"/>
      <c r="Q23" s="175"/>
      <c r="R23" s="175"/>
      <c r="S23" s="130"/>
      <c r="T23" s="223" t="str">
        <f t="shared" si="4"/>
        <v/>
      </c>
      <c r="U23" s="222" t="str">
        <f t="shared" si="5"/>
        <v/>
      </c>
      <c r="V23" s="362" t="s">
        <v>1237</v>
      </c>
      <c r="W23" s="72"/>
    </row>
    <row r="24" spans="1:23" x14ac:dyDescent="0.2">
      <c r="A24" s="293">
        <f t="shared" si="0"/>
        <v>0</v>
      </c>
      <c r="B24" s="163"/>
      <c r="C24" s="163"/>
      <c r="D24" s="163"/>
      <c r="E24" s="175"/>
      <c r="F24" s="175"/>
      <c r="G24" s="130"/>
      <c r="H24" s="222" t="str">
        <f t="shared" si="1"/>
        <v/>
      </c>
      <c r="I24" s="222" t="str">
        <f t="shared" si="2"/>
        <v/>
      </c>
      <c r="J24" s="67"/>
      <c r="K24" s="67"/>
      <c r="L24" s="361" t="s">
        <v>1237</v>
      </c>
      <c r="M24" s="294">
        <f t="shared" si="3"/>
        <v>0</v>
      </c>
      <c r="N24" s="176"/>
      <c r="O24" s="163"/>
      <c r="P24" s="163"/>
      <c r="Q24" s="175"/>
      <c r="R24" s="175"/>
      <c r="S24" s="130"/>
      <c r="T24" s="223" t="str">
        <f t="shared" si="4"/>
        <v/>
      </c>
      <c r="U24" s="222" t="str">
        <f t="shared" si="5"/>
        <v/>
      </c>
      <c r="V24" s="362" t="s">
        <v>1237</v>
      </c>
      <c r="W24" s="72"/>
    </row>
    <row r="25" spans="1:23" x14ac:dyDescent="0.2">
      <c r="A25" s="293">
        <f t="shared" si="0"/>
        <v>0</v>
      </c>
      <c r="B25" s="163"/>
      <c r="C25" s="163"/>
      <c r="D25" s="163"/>
      <c r="E25" s="175"/>
      <c r="F25" s="175"/>
      <c r="G25" s="130"/>
      <c r="H25" s="222" t="str">
        <f t="shared" si="1"/>
        <v/>
      </c>
      <c r="I25" s="222" t="str">
        <f t="shared" si="2"/>
        <v/>
      </c>
      <c r="J25" s="67"/>
      <c r="K25" s="67"/>
      <c r="L25" s="361" t="s">
        <v>1237</v>
      </c>
      <c r="M25" s="294">
        <f t="shared" si="3"/>
        <v>0</v>
      </c>
      <c r="N25" s="176"/>
      <c r="O25" s="163"/>
      <c r="P25" s="163"/>
      <c r="Q25" s="175"/>
      <c r="R25" s="175"/>
      <c r="S25" s="130"/>
      <c r="T25" s="223" t="str">
        <f t="shared" si="4"/>
        <v/>
      </c>
      <c r="U25" s="222" t="str">
        <f t="shared" si="5"/>
        <v/>
      </c>
      <c r="V25" s="362" t="s">
        <v>1237</v>
      </c>
      <c r="W25" s="72"/>
    </row>
    <row r="26" spans="1:23" x14ac:dyDescent="0.2">
      <c r="A26" s="293">
        <f t="shared" si="0"/>
        <v>0</v>
      </c>
      <c r="B26" s="163"/>
      <c r="C26" s="163"/>
      <c r="D26" s="163"/>
      <c r="E26" s="175"/>
      <c r="F26" s="175"/>
      <c r="G26" s="130"/>
      <c r="H26" s="222" t="str">
        <f t="shared" si="1"/>
        <v/>
      </c>
      <c r="I26" s="222" t="str">
        <f t="shared" si="2"/>
        <v/>
      </c>
      <c r="J26" s="67"/>
      <c r="K26" s="67"/>
      <c r="L26" s="361" t="s">
        <v>1237</v>
      </c>
      <c r="M26" s="294">
        <f t="shared" si="3"/>
        <v>0</v>
      </c>
      <c r="N26" s="176"/>
      <c r="O26" s="163"/>
      <c r="P26" s="163"/>
      <c r="Q26" s="175"/>
      <c r="R26" s="175"/>
      <c r="S26" s="130"/>
      <c r="T26" s="223" t="str">
        <f t="shared" si="4"/>
        <v/>
      </c>
      <c r="U26" s="222" t="str">
        <f t="shared" si="5"/>
        <v/>
      </c>
      <c r="V26" s="362" t="s">
        <v>1237</v>
      </c>
      <c r="W26" s="72"/>
    </row>
    <row r="27" spans="1:23" x14ac:dyDescent="0.2">
      <c r="A27" s="293">
        <f t="shared" si="0"/>
        <v>0</v>
      </c>
      <c r="B27" s="163"/>
      <c r="C27" s="163"/>
      <c r="D27" s="163"/>
      <c r="E27" s="175"/>
      <c r="F27" s="175"/>
      <c r="G27" s="130"/>
      <c r="H27" s="222" t="str">
        <f t="shared" si="1"/>
        <v/>
      </c>
      <c r="I27" s="222" t="str">
        <f t="shared" si="2"/>
        <v/>
      </c>
      <c r="J27" s="67"/>
      <c r="K27" s="67"/>
      <c r="L27" s="361" t="s">
        <v>1237</v>
      </c>
      <c r="M27" s="294">
        <f t="shared" si="3"/>
        <v>0</v>
      </c>
      <c r="N27" s="176"/>
      <c r="O27" s="163"/>
      <c r="P27" s="163"/>
      <c r="Q27" s="175"/>
      <c r="R27" s="175"/>
      <c r="S27" s="130"/>
      <c r="T27" s="223" t="str">
        <f t="shared" si="4"/>
        <v/>
      </c>
      <c r="U27" s="222" t="str">
        <f t="shared" si="5"/>
        <v/>
      </c>
      <c r="V27" s="362" t="s">
        <v>1237</v>
      </c>
      <c r="W27" s="72"/>
    </row>
    <row r="28" spans="1:23" x14ac:dyDescent="0.2">
      <c r="A28" s="293">
        <f t="shared" si="0"/>
        <v>0</v>
      </c>
      <c r="B28" s="163"/>
      <c r="C28" s="163"/>
      <c r="D28" s="163"/>
      <c r="E28" s="175"/>
      <c r="F28" s="175"/>
      <c r="G28" s="130"/>
      <c r="H28" s="222" t="str">
        <f t="shared" si="1"/>
        <v/>
      </c>
      <c r="I28" s="222" t="str">
        <f t="shared" si="2"/>
        <v/>
      </c>
      <c r="J28" s="67"/>
      <c r="K28" s="67"/>
      <c r="L28" s="361" t="s">
        <v>1237</v>
      </c>
      <c r="M28" s="294">
        <f t="shared" si="3"/>
        <v>0</v>
      </c>
      <c r="N28" s="176"/>
      <c r="O28" s="163"/>
      <c r="P28" s="163"/>
      <c r="Q28" s="175"/>
      <c r="R28" s="175"/>
      <c r="S28" s="130"/>
      <c r="T28" s="223" t="str">
        <f t="shared" si="4"/>
        <v/>
      </c>
      <c r="U28" s="222" t="str">
        <f t="shared" si="5"/>
        <v/>
      </c>
      <c r="V28" s="362" t="s">
        <v>1237</v>
      </c>
      <c r="W28" s="72"/>
    </row>
    <row r="29" spans="1:23" x14ac:dyDescent="0.2">
      <c r="A29" s="293">
        <f t="shared" si="0"/>
        <v>0</v>
      </c>
      <c r="B29" s="163"/>
      <c r="C29" s="163"/>
      <c r="D29" s="163"/>
      <c r="E29" s="175"/>
      <c r="F29" s="175"/>
      <c r="G29" s="130"/>
      <c r="H29" s="222" t="str">
        <f t="shared" si="1"/>
        <v/>
      </c>
      <c r="I29" s="222" t="str">
        <f t="shared" si="2"/>
        <v/>
      </c>
      <c r="J29" s="67"/>
      <c r="K29" s="67"/>
      <c r="L29" s="361" t="s">
        <v>1237</v>
      </c>
      <c r="M29" s="294">
        <f t="shared" si="3"/>
        <v>0</v>
      </c>
      <c r="N29" s="176"/>
      <c r="O29" s="163"/>
      <c r="P29" s="163"/>
      <c r="Q29" s="175"/>
      <c r="R29" s="175"/>
      <c r="S29" s="130"/>
      <c r="T29" s="223" t="str">
        <f t="shared" si="4"/>
        <v/>
      </c>
      <c r="U29" s="222" t="str">
        <f t="shared" si="5"/>
        <v/>
      </c>
      <c r="V29" s="362" t="s">
        <v>1237</v>
      </c>
      <c r="W29" s="72"/>
    </row>
    <row r="30" spans="1:23" x14ac:dyDescent="0.2">
      <c r="A30" s="293">
        <f t="shared" si="0"/>
        <v>0</v>
      </c>
      <c r="B30" s="163"/>
      <c r="C30" s="163"/>
      <c r="D30" s="163"/>
      <c r="E30" s="175"/>
      <c r="F30" s="175"/>
      <c r="G30" s="130"/>
      <c r="H30" s="222" t="str">
        <f t="shared" si="1"/>
        <v/>
      </c>
      <c r="I30" s="222" t="str">
        <f t="shared" si="2"/>
        <v/>
      </c>
      <c r="J30" s="67"/>
      <c r="K30" s="67"/>
      <c r="L30" s="361" t="s">
        <v>1237</v>
      </c>
      <c r="M30" s="294">
        <f t="shared" si="3"/>
        <v>0</v>
      </c>
      <c r="N30" s="176"/>
      <c r="O30" s="163"/>
      <c r="P30" s="163"/>
      <c r="Q30" s="175"/>
      <c r="R30" s="175"/>
      <c r="S30" s="130"/>
      <c r="T30" s="223" t="str">
        <f t="shared" si="4"/>
        <v/>
      </c>
      <c r="U30" s="222" t="str">
        <f t="shared" si="5"/>
        <v/>
      </c>
      <c r="V30" s="362" t="s">
        <v>1237</v>
      </c>
      <c r="W30" s="72"/>
    </row>
    <row r="31" spans="1:23" x14ac:dyDescent="0.2">
      <c r="A31" s="293">
        <f t="shared" si="0"/>
        <v>0</v>
      </c>
      <c r="B31" s="163"/>
      <c r="C31" s="163"/>
      <c r="D31" s="163"/>
      <c r="E31" s="175"/>
      <c r="F31" s="175"/>
      <c r="G31" s="130"/>
      <c r="H31" s="222" t="str">
        <f t="shared" si="1"/>
        <v/>
      </c>
      <c r="I31" s="222" t="str">
        <f t="shared" si="2"/>
        <v/>
      </c>
      <c r="J31" s="67"/>
      <c r="K31" s="67"/>
      <c r="L31" s="361" t="s">
        <v>1237</v>
      </c>
      <c r="M31" s="294">
        <f t="shared" si="3"/>
        <v>0</v>
      </c>
      <c r="N31" s="176"/>
      <c r="O31" s="163"/>
      <c r="P31" s="163"/>
      <c r="Q31" s="175"/>
      <c r="R31" s="175"/>
      <c r="S31" s="130"/>
      <c r="T31" s="223" t="str">
        <f t="shared" si="4"/>
        <v/>
      </c>
      <c r="U31" s="222" t="str">
        <f t="shared" si="5"/>
        <v/>
      </c>
      <c r="V31" s="362" t="s">
        <v>1237</v>
      </c>
      <c r="W31" s="72"/>
    </row>
    <row r="32" spans="1:23" x14ac:dyDescent="0.2">
      <c r="A32" s="293">
        <f t="shared" si="0"/>
        <v>0</v>
      </c>
      <c r="B32" s="163"/>
      <c r="C32" s="163"/>
      <c r="D32" s="163"/>
      <c r="E32" s="175"/>
      <c r="F32" s="175"/>
      <c r="G32" s="130"/>
      <c r="H32" s="222" t="str">
        <f t="shared" si="1"/>
        <v/>
      </c>
      <c r="I32" s="222" t="str">
        <f t="shared" si="2"/>
        <v/>
      </c>
      <c r="J32" s="67"/>
      <c r="K32" s="67"/>
      <c r="L32" s="361" t="s">
        <v>1237</v>
      </c>
      <c r="M32" s="294">
        <f t="shared" si="3"/>
        <v>0</v>
      </c>
      <c r="N32" s="176"/>
      <c r="O32" s="163"/>
      <c r="P32" s="163"/>
      <c r="Q32" s="175"/>
      <c r="R32" s="175"/>
      <c r="S32" s="130"/>
      <c r="T32" s="223" t="str">
        <f t="shared" si="4"/>
        <v/>
      </c>
      <c r="U32" s="222" t="str">
        <f t="shared" si="5"/>
        <v/>
      </c>
      <c r="V32" s="362" t="s">
        <v>1237</v>
      </c>
      <c r="W32" s="72"/>
    </row>
    <row r="33" spans="1:23" x14ac:dyDescent="0.2">
      <c r="A33" s="293">
        <f t="shared" si="0"/>
        <v>0</v>
      </c>
      <c r="B33" s="163"/>
      <c r="C33" s="163"/>
      <c r="D33" s="163"/>
      <c r="E33" s="175"/>
      <c r="F33" s="175"/>
      <c r="G33" s="130"/>
      <c r="H33" s="222" t="str">
        <f t="shared" si="1"/>
        <v/>
      </c>
      <c r="I33" s="222" t="str">
        <f t="shared" si="2"/>
        <v/>
      </c>
      <c r="J33" s="67"/>
      <c r="K33" s="67"/>
      <c r="L33" s="361" t="s">
        <v>1237</v>
      </c>
      <c r="M33" s="294">
        <f t="shared" si="3"/>
        <v>0</v>
      </c>
      <c r="N33" s="176"/>
      <c r="O33" s="163"/>
      <c r="P33" s="163"/>
      <c r="Q33" s="175"/>
      <c r="R33" s="175"/>
      <c r="S33" s="130"/>
      <c r="T33" s="223" t="str">
        <f t="shared" si="4"/>
        <v/>
      </c>
      <c r="U33" s="222" t="str">
        <f t="shared" si="5"/>
        <v/>
      </c>
      <c r="V33" s="362" t="s">
        <v>1237</v>
      </c>
      <c r="W33" s="72"/>
    </row>
    <row r="34" spans="1:23" x14ac:dyDescent="0.2">
      <c r="A34" s="293">
        <f t="shared" si="0"/>
        <v>0</v>
      </c>
      <c r="B34" s="163"/>
      <c r="C34" s="163"/>
      <c r="D34" s="163"/>
      <c r="E34" s="175"/>
      <c r="F34" s="175"/>
      <c r="G34" s="130"/>
      <c r="H34" s="222" t="str">
        <f t="shared" si="1"/>
        <v/>
      </c>
      <c r="I34" s="222" t="str">
        <f t="shared" si="2"/>
        <v/>
      </c>
      <c r="J34" s="67"/>
      <c r="K34" s="67"/>
      <c r="L34" s="361" t="s">
        <v>1237</v>
      </c>
      <c r="M34" s="294">
        <f t="shared" si="3"/>
        <v>0</v>
      </c>
      <c r="N34" s="176"/>
      <c r="O34" s="163"/>
      <c r="P34" s="163"/>
      <c r="Q34" s="175"/>
      <c r="R34" s="175"/>
      <c r="S34" s="130"/>
      <c r="T34" s="223" t="str">
        <f t="shared" si="4"/>
        <v/>
      </c>
      <c r="U34" s="222" t="str">
        <f t="shared" si="5"/>
        <v/>
      </c>
      <c r="V34" s="362" t="s">
        <v>1237</v>
      </c>
      <c r="W34" s="72"/>
    </row>
    <row r="35" spans="1:23" x14ac:dyDescent="0.2">
      <c r="A35" s="293">
        <f t="shared" si="0"/>
        <v>0</v>
      </c>
      <c r="B35" s="163"/>
      <c r="C35" s="163"/>
      <c r="D35" s="163"/>
      <c r="E35" s="175"/>
      <c r="F35" s="175"/>
      <c r="G35" s="130"/>
      <c r="H35" s="222" t="str">
        <f t="shared" si="1"/>
        <v/>
      </c>
      <c r="I35" s="222" t="str">
        <f t="shared" si="2"/>
        <v/>
      </c>
      <c r="J35" s="67"/>
      <c r="K35" s="67"/>
      <c r="L35" s="361" t="s">
        <v>1237</v>
      </c>
      <c r="M35" s="294">
        <f t="shared" si="3"/>
        <v>0</v>
      </c>
      <c r="N35" s="176"/>
      <c r="O35" s="163"/>
      <c r="P35" s="163"/>
      <c r="Q35" s="175"/>
      <c r="R35" s="175"/>
      <c r="S35" s="130"/>
      <c r="T35" s="223" t="str">
        <f t="shared" si="4"/>
        <v/>
      </c>
      <c r="U35" s="222" t="str">
        <f t="shared" si="5"/>
        <v/>
      </c>
      <c r="V35" s="362" t="s">
        <v>1237</v>
      </c>
      <c r="W35" s="72"/>
    </row>
    <row r="36" spans="1:23" x14ac:dyDescent="0.2">
      <c r="A36" s="293">
        <f t="shared" si="0"/>
        <v>0</v>
      </c>
      <c r="B36" s="163"/>
      <c r="C36" s="163"/>
      <c r="D36" s="163"/>
      <c r="E36" s="175"/>
      <c r="F36" s="175"/>
      <c r="G36" s="130"/>
      <c r="H36" s="222" t="str">
        <f t="shared" si="1"/>
        <v/>
      </c>
      <c r="I36" s="222" t="str">
        <f t="shared" si="2"/>
        <v/>
      </c>
      <c r="J36" s="67"/>
      <c r="K36" s="67"/>
      <c r="L36" s="361" t="s">
        <v>1237</v>
      </c>
      <c r="M36" s="294">
        <f t="shared" si="3"/>
        <v>0</v>
      </c>
      <c r="N36" s="176"/>
      <c r="O36" s="163"/>
      <c r="P36" s="163"/>
      <c r="Q36" s="175"/>
      <c r="R36" s="175"/>
      <c r="S36" s="130"/>
      <c r="T36" s="223" t="str">
        <f t="shared" si="4"/>
        <v/>
      </c>
      <c r="U36" s="222" t="str">
        <f t="shared" si="5"/>
        <v/>
      </c>
      <c r="V36" s="362" t="s">
        <v>1237</v>
      </c>
      <c r="W36" s="72"/>
    </row>
    <row r="37" spans="1:23" x14ac:dyDescent="0.2">
      <c r="A37" s="293">
        <f t="shared" si="0"/>
        <v>0</v>
      </c>
      <c r="B37" s="163"/>
      <c r="C37" s="163"/>
      <c r="D37" s="163"/>
      <c r="E37" s="175"/>
      <c r="F37" s="175"/>
      <c r="G37" s="130"/>
      <c r="H37" s="222" t="str">
        <f t="shared" si="1"/>
        <v/>
      </c>
      <c r="I37" s="222" t="str">
        <f t="shared" si="2"/>
        <v/>
      </c>
      <c r="J37" s="67"/>
      <c r="K37" s="67"/>
      <c r="L37" s="361" t="s">
        <v>1237</v>
      </c>
      <c r="M37" s="294">
        <f t="shared" si="3"/>
        <v>0</v>
      </c>
      <c r="N37" s="176"/>
      <c r="O37" s="163"/>
      <c r="P37" s="163"/>
      <c r="Q37" s="175"/>
      <c r="R37" s="175"/>
      <c r="S37" s="130"/>
      <c r="T37" s="223" t="str">
        <f t="shared" si="4"/>
        <v/>
      </c>
      <c r="U37" s="222" t="str">
        <f t="shared" si="5"/>
        <v/>
      </c>
      <c r="V37" s="362" t="s">
        <v>1237</v>
      </c>
      <c r="W37" s="72"/>
    </row>
    <row r="38" spans="1:23" x14ac:dyDescent="0.2">
      <c r="A38" s="293">
        <f t="shared" si="0"/>
        <v>0</v>
      </c>
      <c r="B38" s="163"/>
      <c r="C38" s="163"/>
      <c r="D38" s="163"/>
      <c r="E38" s="175"/>
      <c r="F38" s="175"/>
      <c r="G38" s="130"/>
      <c r="H38" s="222" t="str">
        <f t="shared" si="1"/>
        <v/>
      </c>
      <c r="I38" s="222" t="str">
        <f t="shared" si="2"/>
        <v/>
      </c>
      <c r="J38" s="67"/>
      <c r="K38" s="67"/>
      <c r="L38" s="361" t="s">
        <v>1237</v>
      </c>
      <c r="M38" s="294">
        <f t="shared" si="3"/>
        <v>0</v>
      </c>
      <c r="N38" s="176"/>
      <c r="O38" s="163"/>
      <c r="P38" s="163"/>
      <c r="Q38" s="175"/>
      <c r="R38" s="175"/>
      <c r="S38" s="130"/>
      <c r="T38" s="223" t="str">
        <f t="shared" si="4"/>
        <v/>
      </c>
      <c r="U38" s="222" t="str">
        <f t="shared" si="5"/>
        <v/>
      </c>
      <c r="V38" s="362" t="s">
        <v>1237</v>
      </c>
      <c r="W38" s="72"/>
    </row>
    <row r="39" spans="1:23" x14ac:dyDescent="0.2">
      <c r="A39" s="293">
        <f t="shared" si="0"/>
        <v>0</v>
      </c>
      <c r="B39" s="163"/>
      <c r="C39" s="163"/>
      <c r="D39" s="163"/>
      <c r="E39" s="175"/>
      <c r="F39" s="175"/>
      <c r="G39" s="130"/>
      <c r="H39" s="222" t="str">
        <f t="shared" si="1"/>
        <v/>
      </c>
      <c r="I39" s="222" t="str">
        <f t="shared" si="2"/>
        <v/>
      </c>
      <c r="J39" s="67"/>
      <c r="K39" s="67"/>
      <c r="L39" s="361" t="s">
        <v>1237</v>
      </c>
      <c r="M39" s="294">
        <f t="shared" si="3"/>
        <v>0</v>
      </c>
      <c r="N39" s="176"/>
      <c r="O39" s="163"/>
      <c r="P39" s="163"/>
      <c r="Q39" s="175"/>
      <c r="R39" s="175"/>
      <c r="S39" s="130"/>
      <c r="T39" s="223" t="str">
        <f t="shared" si="4"/>
        <v/>
      </c>
      <c r="U39" s="222" t="str">
        <f t="shared" si="5"/>
        <v/>
      </c>
      <c r="V39" s="362" t="s">
        <v>1237</v>
      </c>
      <c r="W39" s="72"/>
    </row>
    <row r="40" spans="1:23" x14ac:dyDescent="0.2">
      <c r="A40" s="293">
        <f t="shared" si="0"/>
        <v>0</v>
      </c>
      <c r="B40" s="163"/>
      <c r="C40" s="163"/>
      <c r="D40" s="163"/>
      <c r="E40" s="175"/>
      <c r="F40" s="175"/>
      <c r="G40" s="130"/>
      <c r="H40" s="222" t="str">
        <f t="shared" si="1"/>
        <v/>
      </c>
      <c r="I40" s="222" t="str">
        <f t="shared" si="2"/>
        <v/>
      </c>
      <c r="J40" s="67"/>
      <c r="K40" s="67"/>
      <c r="L40" s="361" t="s">
        <v>1237</v>
      </c>
      <c r="M40" s="294">
        <f t="shared" si="3"/>
        <v>0</v>
      </c>
      <c r="N40" s="176"/>
      <c r="O40" s="163"/>
      <c r="P40" s="163"/>
      <c r="Q40" s="175"/>
      <c r="R40" s="175"/>
      <c r="S40" s="130"/>
      <c r="T40" s="223" t="str">
        <f t="shared" si="4"/>
        <v/>
      </c>
      <c r="U40" s="222" t="str">
        <f t="shared" si="5"/>
        <v/>
      </c>
      <c r="V40" s="362" t="s">
        <v>1237</v>
      </c>
      <c r="W40" s="72"/>
    </row>
    <row r="41" spans="1:23" x14ac:dyDescent="0.2">
      <c r="A41" s="293">
        <f t="shared" si="0"/>
        <v>0</v>
      </c>
      <c r="B41" s="163"/>
      <c r="C41" s="163"/>
      <c r="D41" s="163"/>
      <c r="E41" s="175"/>
      <c r="F41" s="175"/>
      <c r="G41" s="130"/>
      <c r="H41" s="222" t="str">
        <f t="shared" si="1"/>
        <v/>
      </c>
      <c r="I41" s="222" t="str">
        <f t="shared" si="2"/>
        <v/>
      </c>
      <c r="J41" s="67"/>
      <c r="K41" s="67"/>
      <c r="L41" s="361" t="s">
        <v>1237</v>
      </c>
      <c r="M41" s="294">
        <f t="shared" si="3"/>
        <v>0</v>
      </c>
      <c r="N41" s="176"/>
      <c r="O41" s="163"/>
      <c r="P41" s="163"/>
      <c r="Q41" s="175"/>
      <c r="R41" s="175"/>
      <c r="S41" s="130"/>
      <c r="T41" s="223" t="str">
        <f t="shared" si="4"/>
        <v/>
      </c>
      <c r="U41" s="222" t="str">
        <f t="shared" si="5"/>
        <v/>
      </c>
      <c r="V41" s="362" t="s">
        <v>1237</v>
      </c>
      <c r="W41" s="72"/>
    </row>
    <row r="42" spans="1:23" x14ac:dyDescent="0.2">
      <c r="A42" s="293">
        <f t="shared" si="0"/>
        <v>0</v>
      </c>
      <c r="B42" s="163"/>
      <c r="C42" s="163"/>
      <c r="D42" s="163"/>
      <c r="E42" s="175"/>
      <c r="F42" s="175"/>
      <c r="G42" s="130"/>
      <c r="H42" s="222" t="str">
        <f t="shared" si="1"/>
        <v/>
      </c>
      <c r="I42" s="222" t="str">
        <f t="shared" si="2"/>
        <v/>
      </c>
      <c r="J42" s="67"/>
      <c r="K42" s="67"/>
      <c r="L42" s="361" t="s">
        <v>1237</v>
      </c>
      <c r="M42" s="294">
        <f t="shared" si="3"/>
        <v>0</v>
      </c>
      <c r="N42" s="176"/>
      <c r="O42" s="163"/>
      <c r="P42" s="163"/>
      <c r="Q42" s="175"/>
      <c r="R42" s="175"/>
      <c r="S42" s="130"/>
      <c r="T42" s="223" t="str">
        <f t="shared" si="4"/>
        <v/>
      </c>
      <c r="U42" s="222" t="str">
        <f t="shared" si="5"/>
        <v/>
      </c>
      <c r="V42" s="362" t="s">
        <v>1237</v>
      </c>
      <c r="W42" s="72"/>
    </row>
    <row r="43" spans="1:23" x14ac:dyDescent="0.2">
      <c r="A43" s="293">
        <f t="shared" si="0"/>
        <v>0</v>
      </c>
      <c r="B43" s="163"/>
      <c r="C43" s="163"/>
      <c r="D43" s="163"/>
      <c r="E43" s="175"/>
      <c r="F43" s="175"/>
      <c r="G43" s="130"/>
      <c r="H43" s="222" t="str">
        <f t="shared" si="1"/>
        <v/>
      </c>
      <c r="I43" s="222" t="str">
        <f t="shared" si="2"/>
        <v/>
      </c>
      <c r="J43" s="67"/>
      <c r="K43" s="67"/>
      <c r="L43" s="361" t="s">
        <v>1237</v>
      </c>
      <c r="M43" s="294">
        <f t="shared" si="3"/>
        <v>0</v>
      </c>
      <c r="N43" s="176"/>
      <c r="O43" s="163"/>
      <c r="P43" s="163"/>
      <c r="Q43" s="175"/>
      <c r="R43" s="175"/>
      <c r="S43" s="130"/>
      <c r="T43" s="223" t="str">
        <f t="shared" si="4"/>
        <v/>
      </c>
      <c r="U43" s="222" t="str">
        <f t="shared" si="5"/>
        <v/>
      </c>
      <c r="V43" s="362" t="s">
        <v>1237</v>
      </c>
      <c r="W43" s="72"/>
    </row>
    <row r="44" spans="1:23" x14ac:dyDescent="0.2">
      <c r="A44" s="293">
        <f t="shared" si="0"/>
        <v>0</v>
      </c>
      <c r="B44" s="163"/>
      <c r="C44" s="163"/>
      <c r="D44" s="163"/>
      <c r="E44" s="175"/>
      <c r="F44" s="175"/>
      <c r="G44" s="130"/>
      <c r="H44" s="222" t="str">
        <f t="shared" si="1"/>
        <v/>
      </c>
      <c r="I44" s="222" t="str">
        <f t="shared" si="2"/>
        <v/>
      </c>
      <c r="J44" s="67"/>
      <c r="K44" s="67"/>
      <c r="L44" s="361" t="s">
        <v>1237</v>
      </c>
      <c r="M44" s="294">
        <f t="shared" si="3"/>
        <v>0</v>
      </c>
      <c r="N44" s="176"/>
      <c r="O44" s="163"/>
      <c r="P44" s="163"/>
      <c r="Q44" s="175"/>
      <c r="R44" s="175"/>
      <c r="S44" s="130"/>
      <c r="T44" s="223" t="str">
        <f t="shared" si="4"/>
        <v/>
      </c>
      <c r="U44" s="222" t="str">
        <f t="shared" si="5"/>
        <v/>
      </c>
      <c r="V44" s="362" t="s">
        <v>1237</v>
      </c>
      <c r="W44" s="72"/>
    </row>
    <row r="45" spans="1:23" x14ac:dyDescent="0.2">
      <c r="A45" s="293">
        <f t="shared" si="0"/>
        <v>0</v>
      </c>
      <c r="B45" s="163"/>
      <c r="C45" s="163"/>
      <c r="D45" s="163"/>
      <c r="E45" s="175"/>
      <c r="F45" s="175"/>
      <c r="G45" s="130"/>
      <c r="H45" s="222" t="str">
        <f t="shared" si="1"/>
        <v/>
      </c>
      <c r="I45" s="222" t="str">
        <f t="shared" si="2"/>
        <v/>
      </c>
      <c r="J45" s="67"/>
      <c r="K45" s="67"/>
      <c r="L45" s="361" t="s">
        <v>1237</v>
      </c>
      <c r="M45" s="294">
        <f t="shared" si="3"/>
        <v>0</v>
      </c>
      <c r="N45" s="176"/>
      <c r="O45" s="163"/>
      <c r="P45" s="163"/>
      <c r="Q45" s="175"/>
      <c r="R45" s="175"/>
      <c r="S45" s="130"/>
      <c r="T45" s="223" t="str">
        <f t="shared" si="4"/>
        <v/>
      </c>
      <c r="U45" s="222" t="str">
        <f t="shared" si="5"/>
        <v/>
      </c>
      <c r="V45" s="362" t="s">
        <v>1237</v>
      </c>
      <c r="W45" s="72"/>
    </row>
    <row r="46" spans="1:23" x14ac:dyDescent="0.2">
      <c r="A46" s="293">
        <f t="shared" si="0"/>
        <v>0</v>
      </c>
      <c r="B46" s="163"/>
      <c r="C46" s="163"/>
      <c r="D46" s="163"/>
      <c r="E46" s="175"/>
      <c r="F46" s="175"/>
      <c r="G46" s="130"/>
      <c r="H46" s="222" t="str">
        <f t="shared" si="1"/>
        <v/>
      </c>
      <c r="I46" s="222" t="str">
        <f t="shared" si="2"/>
        <v/>
      </c>
      <c r="J46" s="67"/>
      <c r="K46" s="67"/>
      <c r="L46" s="361" t="s">
        <v>1237</v>
      </c>
      <c r="M46" s="294">
        <f t="shared" si="3"/>
        <v>0</v>
      </c>
      <c r="N46" s="176"/>
      <c r="O46" s="163"/>
      <c r="P46" s="163"/>
      <c r="Q46" s="175"/>
      <c r="R46" s="175"/>
      <c r="S46" s="130"/>
      <c r="T46" s="223" t="str">
        <f t="shared" si="4"/>
        <v/>
      </c>
      <c r="U46" s="222" t="str">
        <f t="shared" si="5"/>
        <v/>
      </c>
      <c r="V46" s="362" t="s">
        <v>1237</v>
      </c>
      <c r="W46" s="72"/>
    </row>
    <row r="47" spans="1:23" x14ac:dyDescent="0.2">
      <c r="A47" s="293">
        <f t="shared" si="0"/>
        <v>0</v>
      </c>
      <c r="B47" s="163"/>
      <c r="C47" s="163"/>
      <c r="D47" s="163"/>
      <c r="E47" s="175"/>
      <c r="F47" s="175"/>
      <c r="G47" s="130"/>
      <c r="H47" s="222" t="str">
        <f t="shared" si="1"/>
        <v/>
      </c>
      <c r="I47" s="222" t="str">
        <f t="shared" si="2"/>
        <v/>
      </c>
      <c r="J47" s="67"/>
      <c r="K47" s="67"/>
      <c r="L47" s="361" t="s">
        <v>1237</v>
      </c>
      <c r="M47" s="294">
        <f t="shared" si="3"/>
        <v>0</v>
      </c>
      <c r="N47" s="176"/>
      <c r="O47" s="163"/>
      <c r="P47" s="163"/>
      <c r="Q47" s="175"/>
      <c r="R47" s="175"/>
      <c r="S47" s="130"/>
      <c r="T47" s="223" t="str">
        <f t="shared" si="4"/>
        <v/>
      </c>
      <c r="U47" s="222" t="str">
        <f t="shared" si="5"/>
        <v/>
      </c>
      <c r="V47" s="362" t="s">
        <v>1237</v>
      </c>
      <c r="W47" s="72"/>
    </row>
    <row r="48" spans="1:23" x14ac:dyDescent="0.2">
      <c r="A48" s="293">
        <f t="shared" si="0"/>
        <v>0</v>
      </c>
      <c r="B48" s="163"/>
      <c r="C48" s="163"/>
      <c r="D48" s="163"/>
      <c r="E48" s="175"/>
      <c r="F48" s="175"/>
      <c r="G48" s="130"/>
      <c r="H48" s="222" t="str">
        <f t="shared" si="1"/>
        <v/>
      </c>
      <c r="I48" s="222" t="str">
        <f t="shared" si="2"/>
        <v/>
      </c>
      <c r="J48" s="67"/>
      <c r="K48" s="67"/>
      <c r="L48" s="361" t="s">
        <v>1237</v>
      </c>
      <c r="M48" s="294">
        <f t="shared" si="3"/>
        <v>0</v>
      </c>
      <c r="N48" s="176"/>
      <c r="O48" s="163"/>
      <c r="P48" s="163"/>
      <c r="Q48" s="175"/>
      <c r="R48" s="175"/>
      <c r="S48" s="130"/>
      <c r="T48" s="223" t="str">
        <f t="shared" si="4"/>
        <v/>
      </c>
      <c r="U48" s="222" t="str">
        <f t="shared" si="5"/>
        <v/>
      </c>
      <c r="V48" s="362" t="s">
        <v>1237</v>
      </c>
      <c r="W48" s="72"/>
    </row>
    <row r="49" spans="1:23" x14ac:dyDescent="0.2">
      <c r="A49" s="293">
        <f t="shared" si="0"/>
        <v>0</v>
      </c>
      <c r="B49" s="163"/>
      <c r="C49" s="163"/>
      <c r="D49" s="163"/>
      <c r="E49" s="175"/>
      <c r="F49" s="175"/>
      <c r="G49" s="130"/>
      <c r="H49" s="222" t="str">
        <f t="shared" si="1"/>
        <v/>
      </c>
      <c r="I49" s="222" t="str">
        <f t="shared" si="2"/>
        <v/>
      </c>
      <c r="J49" s="67"/>
      <c r="K49" s="67"/>
      <c r="L49" s="361" t="s">
        <v>1237</v>
      </c>
      <c r="M49" s="294">
        <f t="shared" si="3"/>
        <v>0</v>
      </c>
      <c r="N49" s="176"/>
      <c r="O49" s="163"/>
      <c r="P49" s="163"/>
      <c r="Q49" s="175"/>
      <c r="R49" s="175"/>
      <c r="S49" s="130"/>
      <c r="T49" s="223" t="str">
        <f t="shared" si="4"/>
        <v/>
      </c>
      <c r="U49" s="222" t="str">
        <f t="shared" si="5"/>
        <v/>
      </c>
      <c r="V49" s="362" t="s">
        <v>1237</v>
      </c>
      <c r="W49" s="72"/>
    </row>
    <row r="50" spans="1:23" x14ac:dyDescent="0.2">
      <c r="A50" s="293">
        <f t="shared" si="0"/>
        <v>0</v>
      </c>
      <c r="B50" s="163"/>
      <c r="C50" s="163"/>
      <c r="D50" s="163"/>
      <c r="E50" s="175"/>
      <c r="F50" s="175"/>
      <c r="G50" s="130"/>
      <c r="H50" s="222" t="str">
        <f t="shared" si="1"/>
        <v/>
      </c>
      <c r="I50" s="222" t="str">
        <f t="shared" si="2"/>
        <v/>
      </c>
      <c r="J50" s="67"/>
      <c r="K50" s="67"/>
      <c r="L50" s="361" t="s">
        <v>1237</v>
      </c>
      <c r="M50" s="294">
        <f t="shared" si="3"/>
        <v>0</v>
      </c>
      <c r="N50" s="176"/>
      <c r="O50" s="163"/>
      <c r="P50" s="163"/>
      <c r="Q50" s="175"/>
      <c r="R50" s="175"/>
      <c r="S50" s="130"/>
      <c r="T50" s="223" t="str">
        <f t="shared" si="4"/>
        <v/>
      </c>
      <c r="U50" s="222" t="str">
        <f t="shared" si="5"/>
        <v/>
      </c>
      <c r="V50" s="362" t="s">
        <v>1237</v>
      </c>
      <c r="W50" s="72"/>
    </row>
    <row r="51" spans="1:23" x14ac:dyDescent="0.2">
      <c r="A51" s="293">
        <f t="shared" si="0"/>
        <v>0</v>
      </c>
      <c r="B51" s="163"/>
      <c r="C51" s="163"/>
      <c r="D51" s="163"/>
      <c r="E51" s="175"/>
      <c r="F51" s="175"/>
      <c r="G51" s="130"/>
      <c r="H51" s="222" t="str">
        <f t="shared" si="1"/>
        <v/>
      </c>
      <c r="I51" s="222" t="str">
        <f t="shared" si="2"/>
        <v/>
      </c>
      <c r="J51" s="67"/>
      <c r="K51" s="67"/>
      <c r="L51" s="361" t="s">
        <v>1237</v>
      </c>
      <c r="M51" s="294">
        <f t="shared" si="3"/>
        <v>0</v>
      </c>
      <c r="N51" s="176"/>
      <c r="O51" s="163"/>
      <c r="P51" s="163"/>
      <c r="Q51" s="175"/>
      <c r="R51" s="175"/>
      <c r="S51" s="130"/>
      <c r="T51" s="223" t="str">
        <f t="shared" si="4"/>
        <v/>
      </c>
      <c r="U51" s="222" t="str">
        <f t="shared" si="5"/>
        <v/>
      </c>
      <c r="V51" s="362" t="s">
        <v>1237</v>
      </c>
      <c r="W51" s="72"/>
    </row>
    <row r="52" spans="1:23" x14ac:dyDescent="0.2">
      <c r="A52" s="293">
        <f t="shared" si="0"/>
        <v>0</v>
      </c>
      <c r="B52" s="163"/>
      <c r="C52" s="163"/>
      <c r="D52" s="163"/>
      <c r="E52" s="175"/>
      <c r="F52" s="175"/>
      <c r="G52" s="130"/>
      <c r="H52" s="222" t="str">
        <f t="shared" si="1"/>
        <v/>
      </c>
      <c r="I52" s="222" t="str">
        <f t="shared" si="2"/>
        <v/>
      </c>
      <c r="J52" s="67"/>
      <c r="K52" s="67"/>
      <c r="L52" s="361" t="s">
        <v>1237</v>
      </c>
      <c r="M52" s="294">
        <f t="shared" si="3"/>
        <v>0</v>
      </c>
      <c r="N52" s="176"/>
      <c r="O52" s="163"/>
      <c r="P52" s="163"/>
      <c r="Q52" s="175"/>
      <c r="R52" s="175"/>
      <c r="S52" s="130"/>
      <c r="T52" s="223" t="str">
        <f t="shared" si="4"/>
        <v/>
      </c>
      <c r="U52" s="222" t="str">
        <f t="shared" si="5"/>
        <v/>
      </c>
      <c r="V52" s="362" t="s">
        <v>1237</v>
      </c>
      <c r="W52" s="72"/>
    </row>
    <row r="53" spans="1:23" x14ac:dyDescent="0.2">
      <c r="A53" s="293">
        <f t="shared" si="0"/>
        <v>0</v>
      </c>
      <c r="B53" s="163"/>
      <c r="C53" s="163"/>
      <c r="D53" s="163"/>
      <c r="E53" s="175"/>
      <c r="F53" s="175"/>
      <c r="G53" s="130"/>
      <c r="H53" s="222" t="str">
        <f t="shared" si="1"/>
        <v/>
      </c>
      <c r="I53" s="222" t="str">
        <f t="shared" si="2"/>
        <v/>
      </c>
      <c r="J53" s="67"/>
      <c r="K53" s="67"/>
      <c r="L53" s="361" t="s">
        <v>1237</v>
      </c>
      <c r="M53" s="294">
        <f t="shared" si="3"/>
        <v>0</v>
      </c>
      <c r="N53" s="176"/>
      <c r="O53" s="163"/>
      <c r="P53" s="163"/>
      <c r="Q53" s="175"/>
      <c r="R53" s="175"/>
      <c r="S53" s="130"/>
      <c r="T53" s="223" t="str">
        <f t="shared" si="4"/>
        <v/>
      </c>
      <c r="U53" s="222" t="str">
        <f t="shared" si="5"/>
        <v/>
      </c>
      <c r="V53" s="362" t="s">
        <v>1237</v>
      </c>
      <c r="W53" s="72"/>
    </row>
    <row r="54" spans="1:23" x14ac:dyDescent="0.2">
      <c r="A54" s="293">
        <f t="shared" si="0"/>
        <v>0</v>
      </c>
      <c r="B54" s="163"/>
      <c r="C54" s="163"/>
      <c r="D54" s="163"/>
      <c r="E54" s="175"/>
      <c r="F54" s="175"/>
      <c r="G54" s="130"/>
      <c r="H54" s="222" t="str">
        <f t="shared" si="1"/>
        <v/>
      </c>
      <c r="I54" s="222" t="str">
        <f t="shared" si="2"/>
        <v/>
      </c>
      <c r="J54" s="67"/>
      <c r="K54" s="67"/>
      <c r="L54" s="361" t="s">
        <v>1237</v>
      </c>
      <c r="M54" s="294">
        <f t="shared" si="3"/>
        <v>0</v>
      </c>
      <c r="N54" s="176"/>
      <c r="O54" s="163"/>
      <c r="P54" s="163"/>
      <c r="Q54" s="175"/>
      <c r="R54" s="175"/>
      <c r="S54" s="130"/>
      <c r="T54" s="223" t="str">
        <f t="shared" si="4"/>
        <v/>
      </c>
      <c r="U54" s="222" t="str">
        <f t="shared" si="5"/>
        <v/>
      </c>
      <c r="V54" s="362" t="s">
        <v>1237</v>
      </c>
      <c r="W54" s="72"/>
    </row>
    <row r="55" spans="1:23" x14ac:dyDescent="0.2">
      <c r="A55" s="293">
        <f t="shared" si="0"/>
        <v>0</v>
      </c>
      <c r="B55" s="163"/>
      <c r="C55" s="163"/>
      <c r="D55" s="163"/>
      <c r="E55" s="175"/>
      <c r="F55" s="175"/>
      <c r="G55" s="130"/>
      <c r="H55" s="222" t="str">
        <f t="shared" si="1"/>
        <v/>
      </c>
      <c r="I55" s="222" t="str">
        <f t="shared" si="2"/>
        <v/>
      </c>
      <c r="J55" s="67"/>
      <c r="K55" s="67"/>
      <c r="L55" s="361" t="s">
        <v>1237</v>
      </c>
      <c r="M55" s="294">
        <f t="shared" si="3"/>
        <v>0</v>
      </c>
      <c r="N55" s="176"/>
      <c r="O55" s="163"/>
      <c r="P55" s="163"/>
      <c r="Q55" s="175"/>
      <c r="R55" s="175"/>
      <c r="S55" s="130"/>
      <c r="T55" s="223" t="str">
        <f t="shared" si="4"/>
        <v/>
      </c>
      <c r="U55" s="222" t="str">
        <f t="shared" si="5"/>
        <v/>
      </c>
      <c r="V55" s="362" t="s">
        <v>1237</v>
      </c>
      <c r="W55" s="72"/>
    </row>
    <row r="56" spans="1:23" x14ac:dyDescent="0.2">
      <c r="A56" s="293">
        <f t="shared" si="0"/>
        <v>0</v>
      </c>
      <c r="B56" s="163"/>
      <c r="C56" s="163"/>
      <c r="D56" s="163"/>
      <c r="E56" s="175"/>
      <c r="F56" s="175"/>
      <c r="G56" s="130"/>
      <c r="H56" s="222" t="str">
        <f t="shared" si="1"/>
        <v/>
      </c>
      <c r="I56" s="222" t="str">
        <f t="shared" si="2"/>
        <v/>
      </c>
      <c r="J56" s="67"/>
      <c r="K56" s="67"/>
      <c r="L56" s="361" t="s">
        <v>1237</v>
      </c>
      <c r="M56" s="294">
        <f t="shared" si="3"/>
        <v>0</v>
      </c>
      <c r="N56" s="176"/>
      <c r="O56" s="163"/>
      <c r="P56" s="163"/>
      <c r="Q56" s="175"/>
      <c r="R56" s="175"/>
      <c r="S56" s="130"/>
      <c r="T56" s="223" t="str">
        <f t="shared" si="4"/>
        <v/>
      </c>
      <c r="U56" s="222" t="str">
        <f t="shared" si="5"/>
        <v/>
      </c>
      <c r="V56" s="362" t="s">
        <v>1237</v>
      </c>
      <c r="W56" s="72"/>
    </row>
    <row r="57" spans="1:23" x14ac:dyDescent="0.2">
      <c r="A57" s="293">
        <f t="shared" si="0"/>
        <v>0</v>
      </c>
      <c r="B57" s="163"/>
      <c r="C57" s="163"/>
      <c r="D57" s="163"/>
      <c r="E57" s="175"/>
      <c r="F57" s="175"/>
      <c r="G57" s="130"/>
      <c r="H57" s="222" t="str">
        <f t="shared" si="1"/>
        <v/>
      </c>
      <c r="I57" s="222" t="str">
        <f t="shared" si="2"/>
        <v/>
      </c>
      <c r="J57" s="67"/>
      <c r="K57" s="67"/>
      <c r="L57" s="361" t="s">
        <v>1237</v>
      </c>
      <c r="M57" s="294">
        <f t="shared" si="3"/>
        <v>0</v>
      </c>
      <c r="N57" s="176"/>
      <c r="O57" s="163"/>
      <c r="P57" s="163"/>
      <c r="Q57" s="175"/>
      <c r="R57" s="175"/>
      <c r="S57" s="130"/>
      <c r="T57" s="223" t="str">
        <f t="shared" si="4"/>
        <v/>
      </c>
      <c r="U57" s="222" t="str">
        <f t="shared" si="5"/>
        <v/>
      </c>
      <c r="V57" s="362" t="s">
        <v>1237</v>
      </c>
      <c r="W57" s="72"/>
    </row>
    <row r="58" spans="1:23" x14ac:dyDescent="0.2">
      <c r="A58" s="293">
        <f t="shared" si="0"/>
        <v>0</v>
      </c>
      <c r="B58" s="163"/>
      <c r="C58" s="163"/>
      <c r="D58" s="163"/>
      <c r="E58" s="175"/>
      <c r="F58" s="175"/>
      <c r="G58" s="130"/>
      <c r="H58" s="222" t="str">
        <f t="shared" si="1"/>
        <v/>
      </c>
      <c r="I58" s="222" t="str">
        <f t="shared" si="2"/>
        <v/>
      </c>
      <c r="J58" s="67"/>
      <c r="K58" s="67"/>
      <c r="L58" s="361" t="s">
        <v>1237</v>
      </c>
      <c r="M58" s="294">
        <f t="shared" si="3"/>
        <v>0</v>
      </c>
      <c r="N58" s="176"/>
      <c r="O58" s="163"/>
      <c r="P58" s="163"/>
      <c r="Q58" s="175"/>
      <c r="R58" s="175"/>
      <c r="S58" s="130"/>
      <c r="T58" s="223" t="str">
        <f t="shared" si="4"/>
        <v/>
      </c>
      <c r="U58" s="222" t="str">
        <f t="shared" si="5"/>
        <v/>
      </c>
      <c r="V58" s="362" t="s">
        <v>1237</v>
      </c>
      <c r="W58" s="72"/>
    </row>
    <row r="59" spans="1:23" x14ac:dyDescent="0.2">
      <c r="A59" s="293">
        <f t="shared" si="0"/>
        <v>0</v>
      </c>
      <c r="B59" s="163"/>
      <c r="C59" s="163"/>
      <c r="D59" s="163"/>
      <c r="E59" s="175"/>
      <c r="F59" s="175"/>
      <c r="G59" s="130"/>
      <c r="H59" s="222" t="str">
        <f t="shared" si="1"/>
        <v/>
      </c>
      <c r="I59" s="222" t="str">
        <f t="shared" si="2"/>
        <v/>
      </c>
      <c r="J59" s="67"/>
      <c r="K59" s="67"/>
      <c r="L59" s="361" t="s">
        <v>1237</v>
      </c>
      <c r="M59" s="294">
        <f t="shared" si="3"/>
        <v>0</v>
      </c>
      <c r="N59" s="176"/>
      <c r="O59" s="163"/>
      <c r="P59" s="163"/>
      <c r="Q59" s="175"/>
      <c r="R59" s="175"/>
      <c r="S59" s="130"/>
      <c r="T59" s="223" t="str">
        <f t="shared" si="4"/>
        <v/>
      </c>
      <c r="U59" s="222" t="str">
        <f t="shared" si="5"/>
        <v/>
      </c>
      <c r="V59" s="362" t="s">
        <v>1237</v>
      </c>
      <c r="W59" s="72"/>
    </row>
    <row r="60" spans="1:23" x14ac:dyDescent="0.2">
      <c r="A60" s="293">
        <f t="shared" si="0"/>
        <v>0</v>
      </c>
      <c r="B60" s="163"/>
      <c r="C60" s="163"/>
      <c r="D60" s="163"/>
      <c r="E60" s="175"/>
      <c r="F60" s="175"/>
      <c r="G60" s="130"/>
      <c r="H60" s="222" t="str">
        <f t="shared" si="1"/>
        <v/>
      </c>
      <c r="I60" s="222" t="str">
        <f t="shared" si="2"/>
        <v/>
      </c>
      <c r="J60" s="67"/>
      <c r="K60" s="67"/>
      <c r="L60" s="361" t="s">
        <v>1237</v>
      </c>
      <c r="M60" s="294">
        <f t="shared" si="3"/>
        <v>0</v>
      </c>
      <c r="N60" s="176"/>
      <c r="O60" s="163"/>
      <c r="P60" s="163"/>
      <c r="Q60" s="175"/>
      <c r="R60" s="175"/>
      <c r="S60" s="130"/>
      <c r="T60" s="223" t="str">
        <f t="shared" si="4"/>
        <v/>
      </c>
      <c r="U60" s="222" t="str">
        <f t="shared" si="5"/>
        <v/>
      </c>
      <c r="V60" s="362" t="s">
        <v>1237</v>
      </c>
      <c r="W60" s="72"/>
    </row>
    <row r="61" spans="1:23" x14ac:dyDescent="0.2">
      <c r="A61" s="293">
        <f t="shared" si="0"/>
        <v>0</v>
      </c>
      <c r="B61" s="163"/>
      <c r="C61" s="163"/>
      <c r="D61" s="163"/>
      <c r="E61" s="175"/>
      <c r="F61" s="175"/>
      <c r="G61" s="130"/>
      <c r="H61" s="222" t="str">
        <f t="shared" si="1"/>
        <v/>
      </c>
      <c r="I61" s="222" t="str">
        <f t="shared" si="2"/>
        <v/>
      </c>
      <c r="J61" s="67"/>
      <c r="K61" s="67"/>
      <c r="L61" s="361" t="s">
        <v>1237</v>
      </c>
      <c r="M61" s="294">
        <f t="shared" si="3"/>
        <v>0</v>
      </c>
      <c r="N61" s="176"/>
      <c r="O61" s="163"/>
      <c r="P61" s="163"/>
      <c r="Q61" s="175"/>
      <c r="R61" s="175"/>
      <c r="S61" s="130"/>
      <c r="T61" s="223" t="str">
        <f t="shared" si="4"/>
        <v/>
      </c>
      <c r="U61" s="222" t="str">
        <f t="shared" si="5"/>
        <v/>
      </c>
      <c r="V61" s="362" t="s">
        <v>1237</v>
      </c>
      <c r="W61" s="72"/>
    </row>
    <row r="62" spans="1:23" x14ac:dyDescent="0.2">
      <c r="A62" s="293">
        <f t="shared" si="0"/>
        <v>0</v>
      </c>
      <c r="B62" s="163"/>
      <c r="C62" s="163"/>
      <c r="D62" s="163"/>
      <c r="E62" s="175"/>
      <c r="F62" s="175"/>
      <c r="G62" s="130"/>
      <c r="H62" s="222" t="str">
        <f t="shared" si="1"/>
        <v/>
      </c>
      <c r="I62" s="222" t="str">
        <f t="shared" si="2"/>
        <v/>
      </c>
      <c r="J62" s="67"/>
      <c r="K62" s="67"/>
      <c r="L62" s="361" t="s">
        <v>1237</v>
      </c>
      <c r="M62" s="294">
        <f t="shared" si="3"/>
        <v>0</v>
      </c>
      <c r="N62" s="176"/>
      <c r="O62" s="163"/>
      <c r="P62" s="163"/>
      <c r="Q62" s="175"/>
      <c r="R62" s="175"/>
      <c r="S62" s="130"/>
      <c r="T62" s="223" t="str">
        <f t="shared" si="4"/>
        <v/>
      </c>
      <c r="U62" s="222" t="str">
        <f t="shared" si="5"/>
        <v/>
      </c>
      <c r="V62" s="362" t="s">
        <v>1237</v>
      </c>
      <c r="W62" s="72"/>
    </row>
    <row r="63" spans="1:23" x14ac:dyDescent="0.2">
      <c r="A63" s="293">
        <f t="shared" si="0"/>
        <v>0</v>
      </c>
      <c r="B63" s="163"/>
      <c r="C63" s="163"/>
      <c r="D63" s="163"/>
      <c r="E63" s="175"/>
      <c r="F63" s="175"/>
      <c r="G63" s="130"/>
      <c r="H63" s="222" t="str">
        <f t="shared" si="1"/>
        <v/>
      </c>
      <c r="I63" s="222" t="str">
        <f t="shared" si="2"/>
        <v/>
      </c>
      <c r="J63" s="67"/>
      <c r="K63" s="67"/>
      <c r="L63" s="361" t="s">
        <v>1237</v>
      </c>
      <c r="M63" s="294">
        <f t="shared" si="3"/>
        <v>0</v>
      </c>
      <c r="N63" s="176"/>
      <c r="O63" s="163"/>
      <c r="P63" s="163"/>
      <c r="Q63" s="175"/>
      <c r="R63" s="175"/>
      <c r="S63" s="130"/>
      <c r="T63" s="223" t="str">
        <f t="shared" si="4"/>
        <v/>
      </c>
      <c r="U63" s="222" t="str">
        <f t="shared" si="5"/>
        <v/>
      </c>
      <c r="V63" s="362" t="s">
        <v>1237</v>
      </c>
      <c r="W63" s="72"/>
    </row>
    <row r="64" spans="1:23" x14ac:dyDescent="0.2">
      <c r="A64" s="293">
        <f t="shared" si="0"/>
        <v>0</v>
      </c>
      <c r="B64" s="163"/>
      <c r="C64" s="163"/>
      <c r="D64" s="163"/>
      <c r="E64" s="175"/>
      <c r="F64" s="175"/>
      <c r="G64" s="130"/>
      <c r="H64" s="222" t="str">
        <f t="shared" si="1"/>
        <v/>
      </c>
      <c r="I64" s="222" t="str">
        <f t="shared" si="2"/>
        <v/>
      </c>
      <c r="J64" s="67"/>
      <c r="K64" s="67"/>
      <c r="L64" s="361" t="s">
        <v>1237</v>
      </c>
      <c r="M64" s="294">
        <f t="shared" si="3"/>
        <v>0</v>
      </c>
      <c r="N64" s="176"/>
      <c r="O64" s="163"/>
      <c r="P64" s="163"/>
      <c r="Q64" s="175"/>
      <c r="R64" s="175"/>
      <c r="S64" s="130"/>
      <c r="T64" s="223" t="str">
        <f t="shared" si="4"/>
        <v/>
      </c>
      <c r="U64" s="222" t="str">
        <f t="shared" si="5"/>
        <v/>
      </c>
      <c r="V64" s="362" t="s">
        <v>1237</v>
      </c>
      <c r="W64" s="72"/>
    </row>
    <row r="65" spans="1:23" x14ac:dyDescent="0.2">
      <c r="A65" s="293">
        <f t="shared" si="0"/>
        <v>0</v>
      </c>
      <c r="B65" s="163"/>
      <c r="C65" s="163"/>
      <c r="D65" s="163"/>
      <c r="E65" s="175"/>
      <c r="F65" s="175"/>
      <c r="G65" s="130"/>
      <c r="H65" s="222" t="str">
        <f t="shared" si="1"/>
        <v/>
      </c>
      <c r="I65" s="222" t="str">
        <f t="shared" si="2"/>
        <v/>
      </c>
      <c r="J65" s="67"/>
      <c r="K65" s="67"/>
      <c r="L65" s="361" t="s">
        <v>1237</v>
      </c>
      <c r="M65" s="294">
        <f t="shared" si="3"/>
        <v>0</v>
      </c>
      <c r="N65" s="176"/>
      <c r="O65" s="163"/>
      <c r="P65" s="163"/>
      <c r="Q65" s="175"/>
      <c r="R65" s="175"/>
      <c r="S65" s="130"/>
      <c r="T65" s="223" t="str">
        <f t="shared" si="4"/>
        <v/>
      </c>
      <c r="U65" s="222" t="str">
        <f t="shared" si="5"/>
        <v/>
      </c>
      <c r="V65" s="362" t="s">
        <v>1237</v>
      </c>
      <c r="W65" s="72"/>
    </row>
    <row r="66" spans="1:23" x14ac:dyDescent="0.2">
      <c r="A66" s="293">
        <f t="shared" si="0"/>
        <v>0</v>
      </c>
      <c r="B66" s="163"/>
      <c r="C66" s="163"/>
      <c r="D66" s="163"/>
      <c r="E66" s="175"/>
      <c r="F66" s="175"/>
      <c r="G66" s="130"/>
      <c r="H66" s="222" t="str">
        <f t="shared" si="1"/>
        <v/>
      </c>
      <c r="I66" s="222" t="str">
        <f t="shared" si="2"/>
        <v/>
      </c>
      <c r="J66" s="67"/>
      <c r="K66" s="67"/>
      <c r="L66" s="361" t="s">
        <v>1237</v>
      </c>
      <c r="M66" s="294">
        <f t="shared" si="3"/>
        <v>0</v>
      </c>
      <c r="N66" s="176"/>
      <c r="O66" s="163"/>
      <c r="P66" s="163"/>
      <c r="Q66" s="175"/>
      <c r="R66" s="175"/>
      <c r="S66" s="130"/>
      <c r="T66" s="223" t="str">
        <f t="shared" si="4"/>
        <v/>
      </c>
      <c r="U66" s="222" t="str">
        <f t="shared" si="5"/>
        <v/>
      </c>
      <c r="V66" s="362" t="s">
        <v>1237</v>
      </c>
      <c r="W66" s="72"/>
    </row>
    <row r="67" spans="1:23" x14ac:dyDescent="0.2">
      <c r="A67" s="293">
        <f t="shared" si="0"/>
        <v>0</v>
      </c>
      <c r="B67" s="163"/>
      <c r="C67" s="163"/>
      <c r="D67" s="163"/>
      <c r="E67" s="175"/>
      <c r="F67" s="175"/>
      <c r="G67" s="130"/>
      <c r="H67" s="222" t="str">
        <f t="shared" si="1"/>
        <v/>
      </c>
      <c r="I67" s="222" t="str">
        <f t="shared" si="2"/>
        <v/>
      </c>
      <c r="J67" s="67"/>
      <c r="K67" s="67"/>
      <c r="L67" s="361" t="s">
        <v>1237</v>
      </c>
      <c r="M67" s="294">
        <f t="shared" si="3"/>
        <v>0</v>
      </c>
      <c r="N67" s="176"/>
      <c r="O67" s="163"/>
      <c r="P67" s="163"/>
      <c r="Q67" s="175"/>
      <c r="R67" s="175"/>
      <c r="S67" s="130"/>
      <c r="T67" s="223" t="str">
        <f t="shared" si="4"/>
        <v/>
      </c>
      <c r="U67" s="222" t="str">
        <f t="shared" si="5"/>
        <v/>
      </c>
      <c r="V67" s="362" t="s">
        <v>1237</v>
      </c>
      <c r="W67" s="72"/>
    </row>
    <row r="68" spans="1:23" x14ac:dyDescent="0.2">
      <c r="A68" s="293">
        <f t="shared" si="0"/>
        <v>0</v>
      </c>
      <c r="B68" s="163"/>
      <c r="C68" s="163"/>
      <c r="D68" s="163"/>
      <c r="E68" s="175"/>
      <c r="F68" s="175"/>
      <c r="G68" s="130"/>
      <c r="H68" s="222" t="str">
        <f t="shared" si="1"/>
        <v/>
      </c>
      <c r="I68" s="222" t="str">
        <f t="shared" si="2"/>
        <v/>
      </c>
      <c r="J68" s="67"/>
      <c r="K68" s="67"/>
      <c r="L68" s="361" t="s">
        <v>1237</v>
      </c>
      <c r="M68" s="294">
        <f t="shared" si="3"/>
        <v>0</v>
      </c>
      <c r="N68" s="176"/>
      <c r="O68" s="163"/>
      <c r="P68" s="163"/>
      <c r="Q68" s="175"/>
      <c r="R68" s="175"/>
      <c r="S68" s="130"/>
      <c r="T68" s="223" t="str">
        <f t="shared" si="4"/>
        <v/>
      </c>
      <c r="U68" s="222" t="str">
        <f t="shared" si="5"/>
        <v/>
      </c>
      <c r="V68" s="362" t="s">
        <v>1237</v>
      </c>
      <c r="W68" s="72"/>
    </row>
    <row r="69" spans="1:23" x14ac:dyDescent="0.2">
      <c r="A69" s="293">
        <f t="shared" si="0"/>
        <v>0</v>
      </c>
      <c r="B69" s="163"/>
      <c r="C69" s="163"/>
      <c r="D69" s="163"/>
      <c r="E69" s="175"/>
      <c r="F69" s="175"/>
      <c r="G69" s="130"/>
      <c r="H69" s="222" t="str">
        <f t="shared" si="1"/>
        <v/>
      </c>
      <c r="I69" s="222" t="str">
        <f t="shared" si="2"/>
        <v/>
      </c>
      <c r="J69" s="67"/>
      <c r="K69" s="67"/>
      <c r="L69" s="361" t="s">
        <v>1237</v>
      </c>
      <c r="M69" s="294">
        <f t="shared" si="3"/>
        <v>0</v>
      </c>
      <c r="N69" s="176"/>
      <c r="O69" s="163"/>
      <c r="P69" s="163"/>
      <c r="Q69" s="175"/>
      <c r="R69" s="175"/>
      <c r="S69" s="130"/>
      <c r="T69" s="223" t="str">
        <f t="shared" si="4"/>
        <v/>
      </c>
      <c r="U69" s="222" t="str">
        <f t="shared" si="5"/>
        <v/>
      </c>
      <c r="V69" s="362" t="s">
        <v>1237</v>
      </c>
      <c r="W69" s="72"/>
    </row>
    <row r="70" spans="1:23" x14ac:dyDescent="0.2">
      <c r="A70" s="293">
        <f t="shared" si="0"/>
        <v>0</v>
      </c>
      <c r="B70" s="163"/>
      <c r="C70" s="163"/>
      <c r="D70" s="163"/>
      <c r="E70" s="175"/>
      <c r="F70" s="175"/>
      <c r="G70" s="130"/>
      <c r="H70" s="222" t="str">
        <f t="shared" si="1"/>
        <v/>
      </c>
      <c r="I70" s="222" t="str">
        <f t="shared" si="2"/>
        <v/>
      </c>
      <c r="J70" s="67"/>
      <c r="K70" s="67"/>
      <c r="L70" s="361" t="s">
        <v>1237</v>
      </c>
      <c r="M70" s="294">
        <f t="shared" si="3"/>
        <v>0</v>
      </c>
      <c r="N70" s="176"/>
      <c r="O70" s="163"/>
      <c r="P70" s="163"/>
      <c r="Q70" s="175"/>
      <c r="R70" s="175"/>
      <c r="S70" s="130"/>
      <c r="T70" s="223" t="str">
        <f t="shared" si="4"/>
        <v/>
      </c>
      <c r="U70" s="222" t="str">
        <f t="shared" si="5"/>
        <v/>
      </c>
      <c r="V70" s="362" t="s">
        <v>1237</v>
      </c>
      <c r="W70" s="72"/>
    </row>
    <row r="71" spans="1:23" x14ac:dyDescent="0.2">
      <c r="A71" s="293">
        <f t="shared" si="0"/>
        <v>0</v>
      </c>
      <c r="B71" s="163"/>
      <c r="C71" s="163"/>
      <c r="D71" s="163"/>
      <c r="E71" s="175"/>
      <c r="F71" s="175"/>
      <c r="G71" s="130"/>
      <c r="H71" s="222" t="str">
        <f t="shared" si="1"/>
        <v/>
      </c>
      <c r="I71" s="222" t="str">
        <f t="shared" si="2"/>
        <v/>
      </c>
      <c r="J71" s="67"/>
      <c r="K71" s="67"/>
      <c r="L71" s="361" t="s">
        <v>1237</v>
      </c>
      <c r="M71" s="294">
        <f t="shared" si="3"/>
        <v>0</v>
      </c>
      <c r="N71" s="176"/>
      <c r="O71" s="163"/>
      <c r="P71" s="163"/>
      <c r="Q71" s="175"/>
      <c r="R71" s="175"/>
      <c r="S71" s="130"/>
      <c r="T71" s="223" t="str">
        <f t="shared" si="4"/>
        <v/>
      </c>
      <c r="U71" s="222" t="str">
        <f t="shared" si="5"/>
        <v/>
      </c>
      <c r="V71" s="362" t="s">
        <v>1237</v>
      </c>
      <c r="W71" s="72"/>
    </row>
    <row r="72" spans="1:23" x14ac:dyDescent="0.2">
      <c r="A72" s="293">
        <f t="shared" si="0"/>
        <v>0</v>
      </c>
      <c r="B72" s="163"/>
      <c r="C72" s="163"/>
      <c r="D72" s="163"/>
      <c r="E72" s="175"/>
      <c r="F72" s="175"/>
      <c r="G72" s="130"/>
      <c r="H72" s="222" t="str">
        <f t="shared" si="1"/>
        <v/>
      </c>
      <c r="I72" s="222" t="str">
        <f t="shared" si="2"/>
        <v/>
      </c>
      <c r="J72" s="67"/>
      <c r="K72" s="67"/>
      <c r="L72" s="361" t="s">
        <v>1237</v>
      </c>
      <c r="M72" s="294">
        <f t="shared" si="3"/>
        <v>0</v>
      </c>
      <c r="N72" s="176"/>
      <c r="O72" s="163"/>
      <c r="P72" s="163"/>
      <c r="Q72" s="175"/>
      <c r="R72" s="175"/>
      <c r="S72" s="130"/>
      <c r="T72" s="223" t="str">
        <f t="shared" si="4"/>
        <v/>
      </c>
      <c r="U72" s="222" t="str">
        <f t="shared" si="5"/>
        <v/>
      </c>
      <c r="V72" s="362" t="s">
        <v>1237</v>
      </c>
      <c r="W72" s="72"/>
    </row>
    <row r="73" spans="1:23" x14ac:dyDescent="0.2">
      <c r="A73" s="293">
        <f t="shared" si="0"/>
        <v>0</v>
      </c>
      <c r="B73" s="163"/>
      <c r="C73" s="163"/>
      <c r="D73" s="163"/>
      <c r="E73" s="175"/>
      <c r="F73" s="175"/>
      <c r="G73" s="130"/>
      <c r="H73" s="222" t="str">
        <f t="shared" si="1"/>
        <v/>
      </c>
      <c r="I73" s="222" t="str">
        <f t="shared" si="2"/>
        <v/>
      </c>
      <c r="J73" s="67"/>
      <c r="K73" s="67"/>
      <c r="L73" s="361" t="s">
        <v>1237</v>
      </c>
      <c r="M73" s="294">
        <f t="shared" si="3"/>
        <v>0</v>
      </c>
      <c r="N73" s="176"/>
      <c r="O73" s="163"/>
      <c r="P73" s="163"/>
      <c r="Q73" s="175"/>
      <c r="R73" s="175"/>
      <c r="S73" s="130"/>
      <c r="T73" s="223" t="str">
        <f t="shared" si="4"/>
        <v/>
      </c>
      <c r="U73" s="222" t="str">
        <f t="shared" si="5"/>
        <v/>
      </c>
      <c r="V73" s="362" t="s">
        <v>1237</v>
      </c>
      <c r="W73" s="72"/>
    </row>
    <row r="74" spans="1:23" x14ac:dyDescent="0.2">
      <c r="A74" s="293">
        <f t="shared" si="0"/>
        <v>0</v>
      </c>
      <c r="B74" s="163"/>
      <c r="C74" s="163"/>
      <c r="D74" s="163"/>
      <c r="E74" s="175"/>
      <c r="F74" s="175"/>
      <c r="G74" s="130"/>
      <c r="H74" s="222" t="str">
        <f t="shared" si="1"/>
        <v/>
      </c>
      <c r="I74" s="222" t="str">
        <f t="shared" si="2"/>
        <v/>
      </c>
      <c r="J74" s="67"/>
      <c r="K74" s="67"/>
      <c r="L74" s="361" t="s">
        <v>1237</v>
      </c>
      <c r="M74" s="294">
        <f t="shared" si="3"/>
        <v>0</v>
      </c>
      <c r="N74" s="176"/>
      <c r="O74" s="163"/>
      <c r="P74" s="163"/>
      <c r="Q74" s="175"/>
      <c r="R74" s="175"/>
      <c r="S74" s="130"/>
      <c r="T74" s="223" t="str">
        <f t="shared" si="4"/>
        <v/>
      </c>
      <c r="U74" s="222" t="str">
        <f t="shared" si="5"/>
        <v/>
      </c>
      <c r="V74" s="362" t="s">
        <v>1237</v>
      </c>
      <c r="W74" s="72"/>
    </row>
    <row r="75" spans="1:23" x14ac:dyDescent="0.2">
      <c r="A75" s="293">
        <f t="shared" si="0"/>
        <v>0</v>
      </c>
      <c r="B75" s="163"/>
      <c r="C75" s="163"/>
      <c r="D75" s="163"/>
      <c r="E75" s="175"/>
      <c r="F75" s="175"/>
      <c r="G75" s="130"/>
      <c r="H75" s="222" t="str">
        <f t="shared" si="1"/>
        <v/>
      </c>
      <c r="I75" s="222" t="str">
        <f t="shared" si="2"/>
        <v/>
      </c>
      <c r="J75" s="67"/>
      <c r="K75" s="67"/>
      <c r="L75" s="361" t="s">
        <v>1237</v>
      </c>
      <c r="M75" s="294">
        <f t="shared" si="3"/>
        <v>0</v>
      </c>
      <c r="N75" s="176"/>
      <c r="O75" s="163"/>
      <c r="P75" s="163"/>
      <c r="Q75" s="175"/>
      <c r="R75" s="175"/>
      <c r="S75" s="130"/>
      <c r="T75" s="223" t="str">
        <f t="shared" si="4"/>
        <v/>
      </c>
      <c r="U75" s="222" t="str">
        <f t="shared" si="5"/>
        <v/>
      </c>
      <c r="V75" s="362" t="s">
        <v>1237</v>
      </c>
      <c r="W75" s="72"/>
    </row>
    <row r="76" spans="1:23" x14ac:dyDescent="0.2">
      <c r="A76" s="293">
        <f t="shared" si="0"/>
        <v>0</v>
      </c>
      <c r="B76" s="163"/>
      <c r="C76" s="163"/>
      <c r="D76" s="163"/>
      <c r="E76" s="175"/>
      <c r="F76" s="175"/>
      <c r="G76" s="130"/>
      <c r="H76" s="222" t="str">
        <f t="shared" si="1"/>
        <v/>
      </c>
      <c r="I76" s="222" t="str">
        <f t="shared" si="2"/>
        <v/>
      </c>
      <c r="J76" s="67"/>
      <c r="K76" s="67"/>
      <c r="L76" s="361" t="s">
        <v>1237</v>
      </c>
      <c r="M76" s="294">
        <f t="shared" si="3"/>
        <v>0</v>
      </c>
      <c r="N76" s="176"/>
      <c r="O76" s="163"/>
      <c r="P76" s="163"/>
      <c r="Q76" s="175"/>
      <c r="R76" s="175"/>
      <c r="S76" s="130"/>
      <c r="T76" s="223" t="str">
        <f t="shared" si="4"/>
        <v/>
      </c>
      <c r="U76" s="222" t="str">
        <f t="shared" si="5"/>
        <v/>
      </c>
      <c r="V76" s="362" t="s">
        <v>1237</v>
      </c>
      <c r="W76" s="72"/>
    </row>
    <row r="77" spans="1:23" x14ac:dyDescent="0.2">
      <c r="A77" s="293">
        <f t="shared" si="0"/>
        <v>0</v>
      </c>
      <c r="B77" s="163"/>
      <c r="C77" s="163"/>
      <c r="D77" s="163"/>
      <c r="E77" s="175"/>
      <c r="F77" s="175"/>
      <c r="G77" s="130"/>
      <c r="H77" s="222" t="str">
        <f t="shared" si="1"/>
        <v/>
      </c>
      <c r="I77" s="222" t="str">
        <f t="shared" si="2"/>
        <v/>
      </c>
      <c r="J77" s="67"/>
      <c r="K77" s="67"/>
      <c r="L77" s="361" t="s">
        <v>1237</v>
      </c>
      <c r="M77" s="294">
        <f t="shared" si="3"/>
        <v>0</v>
      </c>
      <c r="N77" s="176"/>
      <c r="O77" s="163"/>
      <c r="P77" s="163"/>
      <c r="Q77" s="175"/>
      <c r="R77" s="175"/>
      <c r="S77" s="130"/>
      <c r="T77" s="223" t="str">
        <f t="shared" si="4"/>
        <v/>
      </c>
      <c r="U77" s="222" t="str">
        <f t="shared" si="5"/>
        <v/>
      </c>
      <c r="V77" s="362" t="s">
        <v>1237</v>
      </c>
      <c r="W77" s="72"/>
    </row>
    <row r="78" spans="1:23" x14ac:dyDescent="0.2">
      <c r="A78" s="293">
        <f t="shared" si="0"/>
        <v>0</v>
      </c>
      <c r="B78" s="163"/>
      <c r="C78" s="163"/>
      <c r="D78" s="163"/>
      <c r="E78" s="175"/>
      <c r="F78" s="175"/>
      <c r="G78" s="130"/>
      <c r="H78" s="222" t="str">
        <f t="shared" si="1"/>
        <v/>
      </c>
      <c r="I78" s="222" t="str">
        <f t="shared" si="2"/>
        <v/>
      </c>
      <c r="J78" s="67"/>
      <c r="K78" s="67"/>
      <c r="L78" s="361" t="s">
        <v>1237</v>
      </c>
      <c r="M78" s="294">
        <f t="shared" si="3"/>
        <v>0</v>
      </c>
      <c r="N78" s="176"/>
      <c r="O78" s="163"/>
      <c r="P78" s="163"/>
      <c r="Q78" s="175"/>
      <c r="R78" s="175"/>
      <c r="S78" s="130"/>
      <c r="T78" s="223" t="str">
        <f t="shared" si="4"/>
        <v/>
      </c>
      <c r="U78" s="222" t="str">
        <f t="shared" si="5"/>
        <v/>
      </c>
      <c r="V78" s="362" t="s">
        <v>1237</v>
      </c>
      <c r="W78" s="72"/>
    </row>
    <row r="79" spans="1:23" x14ac:dyDescent="0.2">
      <c r="A79" s="293">
        <f t="shared" si="0"/>
        <v>0</v>
      </c>
      <c r="B79" s="163"/>
      <c r="C79" s="163"/>
      <c r="D79" s="163"/>
      <c r="E79" s="175"/>
      <c r="F79" s="175"/>
      <c r="G79" s="130"/>
      <c r="H79" s="222" t="str">
        <f t="shared" si="1"/>
        <v/>
      </c>
      <c r="I79" s="222" t="str">
        <f t="shared" si="2"/>
        <v/>
      </c>
      <c r="J79" s="67"/>
      <c r="K79" s="67"/>
      <c r="L79" s="361" t="s">
        <v>1237</v>
      </c>
      <c r="M79" s="294">
        <f t="shared" si="3"/>
        <v>0</v>
      </c>
      <c r="N79" s="176"/>
      <c r="O79" s="163"/>
      <c r="P79" s="163"/>
      <c r="Q79" s="175"/>
      <c r="R79" s="175"/>
      <c r="S79" s="130"/>
      <c r="T79" s="223" t="str">
        <f t="shared" si="4"/>
        <v/>
      </c>
      <c r="U79" s="222" t="str">
        <f t="shared" si="5"/>
        <v/>
      </c>
      <c r="V79" s="362" t="s">
        <v>1237</v>
      </c>
      <c r="W79" s="72"/>
    </row>
    <row r="80" spans="1:23" x14ac:dyDescent="0.2">
      <c r="A80" s="293">
        <f t="shared" si="0"/>
        <v>0</v>
      </c>
      <c r="B80" s="163"/>
      <c r="C80" s="163"/>
      <c r="D80" s="163"/>
      <c r="E80" s="175"/>
      <c r="F80" s="175"/>
      <c r="G80" s="130"/>
      <c r="H80" s="222" t="str">
        <f t="shared" si="1"/>
        <v/>
      </c>
      <c r="I80" s="222" t="str">
        <f t="shared" si="2"/>
        <v/>
      </c>
      <c r="J80" s="67"/>
      <c r="K80" s="67"/>
      <c r="L80" s="361" t="s">
        <v>1237</v>
      </c>
      <c r="M80" s="294">
        <f t="shared" si="3"/>
        <v>0</v>
      </c>
      <c r="N80" s="176"/>
      <c r="O80" s="163"/>
      <c r="P80" s="163"/>
      <c r="Q80" s="175"/>
      <c r="R80" s="175"/>
      <c r="S80" s="130"/>
      <c r="T80" s="223" t="str">
        <f t="shared" si="4"/>
        <v/>
      </c>
      <c r="U80" s="222" t="str">
        <f t="shared" si="5"/>
        <v/>
      </c>
      <c r="V80" s="362" t="s">
        <v>1237</v>
      </c>
      <c r="W80" s="72"/>
    </row>
    <row r="81" spans="1:23" x14ac:dyDescent="0.2">
      <c r="A81" s="293">
        <f t="shared" si="0"/>
        <v>0</v>
      </c>
      <c r="B81" s="163"/>
      <c r="C81" s="163"/>
      <c r="D81" s="163"/>
      <c r="E81" s="175"/>
      <c r="F81" s="175"/>
      <c r="G81" s="130"/>
      <c r="H81" s="222" t="str">
        <f t="shared" si="1"/>
        <v/>
      </c>
      <c r="I81" s="222" t="str">
        <f t="shared" si="2"/>
        <v/>
      </c>
      <c r="J81" s="67"/>
      <c r="K81" s="67"/>
      <c r="L81" s="361" t="s">
        <v>1237</v>
      </c>
      <c r="M81" s="294">
        <f t="shared" si="3"/>
        <v>0</v>
      </c>
      <c r="N81" s="176"/>
      <c r="O81" s="163"/>
      <c r="P81" s="163"/>
      <c r="Q81" s="175"/>
      <c r="R81" s="175"/>
      <c r="S81" s="130"/>
      <c r="T81" s="223" t="str">
        <f t="shared" si="4"/>
        <v/>
      </c>
      <c r="U81" s="222" t="str">
        <f t="shared" si="5"/>
        <v/>
      </c>
      <c r="V81" s="362" t="s">
        <v>1237</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1237</v>
      </c>
      <c r="W82" s="72"/>
    </row>
    <row r="83" spans="1:23" x14ac:dyDescent="0.2">
      <c r="A83" s="293">
        <f t="shared" si="6"/>
        <v>0</v>
      </c>
      <c r="B83" s="163"/>
      <c r="C83" s="163"/>
      <c r="D83" s="163"/>
      <c r="E83" s="175"/>
      <c r="F83" s="175"/>
      <c r="G83" s="130"/>
      <c r="H83" s="222" t="str">
        <f t="shared" si="7"/>
        <v/>
      </c>
      <c r="I83" s="222" t="str">
        <f t="shared" si="8"/>
        <v/>
      </c>
      <c r="J83" s="67"/>
      <c r="K83" s="67"/>
      <c r="L83" s="361" t="s">
        <v>1237</v>
      </c>
      <c r="M83" s="294">
        <f t="shared" si="9"/>
        <v>0</v>
      </c>
      <c r="N83" s="176"/>
      <c r="O83" s="163"/>
      <c r="P83" s="163"/>
      <c r="Q83" s="175"/>
      <c r="R83" s="175"/>
      <c r="S83" s="130"/>
      <c r="T83" s="223" t="str">
        <f t="shared" si="10"/>
        <v/>
      </c>
      <c r="U83" s="222" t="str">
        <f t="shared" si="11"/>
        <v/>
      </c>
      <c r="V83" s="362" t="s">
        <v>1237</v>
      </c>
      <c r="W83" s="72"/>
    </row>
    <row r="84" spans="1:23" x14ac:dyDescent="0.2">
      <c r="A84" s="293">
        <f t="shared" si="6"/>
        <v>0</v>
      </c>
      <c r="B84" s="163"/>
      <c r="C84" s="163"/>
      <c r="D84" s="163"/>
      <c r="E84" s="175"/>
      <c r="F84" s="175"/>
      <c r="G84" s="130"/>
      <c r="H84" s="222" t="str">
        <f t="shared" si="7"/>
        <v/>
      </c>
      <c r="I84" s="222" t="str">
        <f t="shared" si="8"/>
        <v/>
      </c>
      <c r="J84" s="67"/>
      <c r="K84" s="67"/>
      <c r="L84" s="361" t="s">
        <v>1237</v>
      </c>
      <c r="M84" s="294">
        <f t="shared" si="9"/>
        <v>0</v>
      </c>
      <c r="N84" s="176"/>
      <c r="O84" s="163"/>
      <c r="P84" s="163"/>
      <c r="Q84" s="175"/>
      <c r="R84" s="175"/>
      <c r="S84" s="130"/>
      <c r="T84" s="223" t="str">
        <f t="shared" si="10"/>
        <v/>
      </c>
      <c r="U84" s="222" t="str">
        <f t="shared" si="11"/>
        <v/>
      </c>
      <c r="V84" s="362" t="s">
        <v>1237</v>
      </c>
      <c r="W84" s="72"/>
    </row>
    <row r="85" spans="1:23" x14ac:dyDescent="0.2">
      <c r="A85" s="293">
        <f t="shared" si="6"/>
        <v>0</v>
      </c>
      <c r="B85" s="163"/>
      <c r="C85" s="163"/>
      <c r="D85" s="163"/>
      <c r="E85" s="175"/>
      <c r="F85" s="175"/>
      <c r="G85" s="130"/>
      <c r="H85" s="222" t="str">
        <f t="shared" si="7"/>
        <v/>
      </c>
      <c r="I85" s="222" t="str">
        <f t="shared" si="8"/>
        <v/>
      </c>
      <c r="J85" s="67"/>
      <c r="K85" s="67"/>
      <c r="L85" s="361" t="s">
        <v>1237</v>
      </c>
      <c r="M85" s="294">
        <f t="shared" si="9"/>
        <v>0</v>
      </c>
      <c r="N85" s="176"/>
      <c r="O85" s="163"/>
      <c r="P85" s="163"/>
      <c r="Q85" s="175"/>
      <c r="R85" s="175"/>
      <c r="S85" s="130"/>
      <c r="T85" s="223" t="str">
        <f t="shared" si="10"/>
        <v/>
      </c>
      <c r="U85" s="222" t="str">
        <f t="shared" si="11"/>
        <v/>
      </c>
      <c r="V85" s="362" t="s">
        <v>1237</v>
      </c>
      <c r="W85" s="72"/>
    </row>
    <row r="86" spans="1:23" x14ac:dyDescent="0.2">
      <c r="A86" s="293">
        <f t="shared" si="6"/>
        <v>0</v>
      </c>
      <c r="B86" s="163"/>
      <c r="C86" s="163"/>
      <c r="D86" s="163"/>
      <c r="E86" s="175"/>
      <c r="F86" s="175"/>
      <c r="G86" s="130"/>
      <c r="H86" s="222" t="str">
        <f t="shared" si="7"/>
        <v/>
      </c>
      <c r="I86" s="222" t="str">
        <f t="shared" si="8"/>
        <v/>
      </c>
      <c r="J86" s="67"/>
      <c r="K86" s="67"/>
      <c r="L86" s="361" t="s">
        <v>1237</v>
      </c>
      <c r="M86" s="294">
        <f t="shared" si="9"/>
        <v>0</v>
      </c>
      <c r="N86" s="176"/>
      <c r="O86" s="163"/>
      <c r="P86" s="163"/>
      <c r="Q86" s="175"/>
      <c r="R86" s="175"/>
      <c r="S86" s="130"/>
      <c r="T86" s="223" t="str">
        <f t="shared" si="10"/>
        <v/>
      </c>
      <c r="U86" s="222" t="str">
        <f t="shared" si="11"/>
        <v/>
      </c>
      <c r="V86" s="362" t="s">
        <v>1237</v>
      </c>
      <c r="W86" s="72"/>
    </row>
    <row r="87" spans="1:23" x14ac:dyDescent="0.2">
      <c r="A87" s="293">
        <f t="shared" si="6"/>
        <v>0</v>
      </c>
      <c r="B87" s="163"/>
      <c r="C87" s="163"/>
      <c r="D87" s="163"/>
      <c r="E87" s="175"/>
      <c r="F87" s="175"/>
      <c r="G87" s="130"/>
      <c r="H87" s="222" t="str">
        <f t="shared" si="7"/>
        <v/>
      </c>
      <c r="I87" s="222" t="str">
        <f t="shared" si="8"/>
        <v/>
      </c>
      <c r="J87" s="67"/>
      <c r="K87" s="67"/>
      <c r="L87" s="361" t="s">
        <v>1237</v>
      </c>
      <c r="M87" s="294">
        <f t="shared" si="9"/>
        <v>0</v>
      </c>
      <c r="N87" s="176"/>
      <c r="O87" s="163"/>
      <c r="P87" s="163"/>
      <c r="Q87" s="175"/>
      <c r="R87" s="175"/>
      <c r="S87" s="130"/>
      <c r="T87" s="223" t="str">
        <f t="shared" si="10"/>
        <v/>
      </c>
      <c r="U87" s="222" t="str">
        <f t="shared" si="11"/>
        <v/>
      </c>
      <c r="V87" s="362" t="s">
        <v>1237</v>
      </c>
      <c r="W87" s="72"/>
    </row>
    <row r="88" spans="1:23" x14ac:dyDescent="0.2">
      <c r="A88" s="293">
        <f t="shared" si="6"/>
        <v>0</v>
      </c>
      <c r="B88" s="163"/>
      <c r="C88" s="163"/>
      <c r="D88" s="163"/>
      <c r="E88" s="175"/>
      <c r="F88" s="175"/>
      <c r="G88" s="130"/>
      <c r="H88" s="222" t="str">
        <f t="shared" si="7"/>
        <v/>
      </c>
      <c r="I88" s="222" t="str">
        <f t="shared" si="8"/>
        <v/>
      </c>
      <c r="J88" s="67"/>
      <c r="K88" s="67"/>
      <c r="L88" s="361" t="s">
        <v>1237</v>
      </c>
      <c r="M88" s="294">
        <f t="shared" si="9"/>
        <v>0</v>
      </c>
      <c r="N88" s="176"/>
      <c r="O88" s="163"/>
      <c r="P88" s="163"/>
      <c r="Q88" s="175"/>
      <c r="R88" s="175"/>
      <c r="S88" s="130"/>
      <c r="T88" s="223" t="str">
        <f t="shared" si="10"/>
        <v/>
      </c>
      <c r="U88" s="222" t="str">
        <f t="shared" si="11"/>
        <v/>
      </c>
      <c r="V88" s="362" t="s">
        <v>1237</v>
      </c>
      <c r="W88" s="72"/>
    </row>
    <row r="89" spans="1:23" x14ac:dyDescent="0.2">
      <c r="A89" s="293">
        <f t="shared" si="6"/>
        <v>0</v>
      </c>
      <c r="B89" s="163"/>
      <c r="C89" s="163"/>
      <c r="D89" s="163"/>
      <c r="E89" s="175"/>
      <c r="F89" s="175"/>
      <c r="G89" s="130"/>
      <c r="H89" s="222" t="str">
        <f t="shared" si="7"/>
        <v/>
      </c>
      <c r="I89" s="222" t="str">
        <f t="shared" si="8"/>
        <v/>
      </c>
      <c r="J89" s="67"/>
      <c r="K89" s="67"/>
      <c r="L89" s="361" t="s">
        <v>1237</v>
      </c>
      <c r="M89" s="294">
        <f t="shared" si="9"/>
        <v>0</v>
      </c>
      <c r="N89" s="176"/>
      <c r="O89" s="163"/>
      <c r="P89" s="163"/>
      <c r="Q89" s="175"/>
      <c r="R89" s="175"/>
      <c r="S89" s="130"/>
      <c r="T89" s="223" t="str">
        <f t="shared" si="10"/>
        <v/>
      </c>
      <c r="U89" s="222" t="str">
        <f t="shared" si="11"/>
        <v/>
      </c>
      <c r="V89" s="362" t="s">
        <v>1237</v>
      </c>
      <c r="W89" s="72"/>
    </row>
    <row r="90" spans="1:23" x14ac:dyDescent="0.2">
      <c r="A90" s="293">
        <f t="shared" si="6"/>
        <v>0</v>
      </c>
      <c r="B90" s="163"/>
      <c r="C90" s="163"/>
      <c r="D90" s="163"/>
      <c r="E90" s="175"/>
      <c r="F90" s="175"/>
      <c r="G90" s="130"/>
      <c r="H90" s="222" t="str">
        <f t="shared" si="7"/>
        <v/>
      </c>
      <c r="I90" s="222" t="str">
        <f t="shared" si="8"/>
        <v/>
      </c>
      <c r="J90" s="67"/>
      <c r="K90" s="67"/>
      <c r="L90" s="361" t="s">
        <v>1237</v>
      </c>
      <c r="M90" s="294">
        <f t="shared" si="9"/>
        <v>0</v>
      </c>
      <c r="N90" s="176"/>
      <c r="O90" s="163"/>
      <c r="P90" s="163"/>
      <c r="Q90" s="175"/>
      <c r="R90" s="175"/>
      <c r="S90" s="130"/>
      <c r="T90" s="223" t="str">
        <f t="shared" si="10"/>
        <v/>
      </c>
      <c r="U90" s="222" t="str">
        <f t="shared" si="11"/>
        <v/>
      </c>
      <c r="V90" s="362" t="s">
        <v>1237</v>
      </c>
      <c r="W90" s="72"/>
    </row>
    <row r="91" spans="1:23" x14ac:dyDescent="0.2">
      <c r="A91" s="293">
        <f t="shared" si="6"/>
        <v>0</v>
      </c>
      <c r="B91" s="163"/>
      <c r="C91" s="163"/>
      <c r="D91" s="163"/>
      <c r="E91" s="175"/>
      <c r="F91" s="175"/>
      <c r="G91" s="130"/>
      <c r="H91" s="222" t="str">
        <f t="shared" si="7"/>
        <v/>
      </c>
      <c r="I91" s="222" t="str">
        <f t="shared" si="8"/>
        <v/>
      </c>
      <c r="J91" s="67"/>
      <c r="K91" s="67"/>
      <c r="L91" s="361" t="s">
        <v>1237</v>
      </c>
      <c r="M91" s="294">
        <f t="shared" si="9"/>
        <v>0</v>
      </c>
      <c r="N91" s="176"/>
      <c r="O91" s="163"/>
      <c r="P91" s="163"/>
      <c r="Q91" s="175"/>
      <c r="R91" s="175"/>
      <c r="S91" s="130"/>
      <c r="T91" s="223" t="str">
        <f t="shared" si="10"/>
        <v/>
      </c>
      <c r="U91" s="222" t="str">
        <f t="shared" si="11"/>
        <v/>
      </c>
      <c r="V91" s="362" t="s">
        <v>1237</v>
      </c>
      <c r="W91" s="72"/>
    </row>
    <row r="92" spans="1:23" x14ac:dyDescent="0.2">
      <c r="A92" s="293">
        <f t="shared" si="6"/>
        <v>0</v>
      </c>
      <c r="B92" s="163"/>
      <c r="C92" s="163"/>
      <c r="D92" s="163"/>
      <c r="E92" s="175"/>
      <c r="F92" s="175"/>
      <c r="G92" s="130"/>
      <c r="H92" s="222" t="str">
        <f t="shared" si="7"/>
        <v/>
      </c>
      <c r="I92" s="222" t="str">
        <f t="shared" si="8"/>
        <v/>
      </c>
      <c r="J92" s="67"/>
      <c r="K92" s="67"/>
      <c r="L92" s="361" t="s">
        <v>1237</v>
      </c>
      <c r="M92" s="294">
        <f t="shared" si="9"/>
        <v>0</v>
      </c>
      <c r="N92" s="176"/>
      <c r="O92" s="163"/>
      <c r="P92" s="163"/>
      <c r="Q92" s="175"/>
      <c r="R92" s="175"/>
      <c r="S92" s="130"/>
      <c r="T92" s="223" t="str">
        <f t="shared" si="10"/>
        <v/>
      </c>
      <c r="U92" s="222" t="str">
        <f t="shared" si="11"/>
        <v/>
      </c>
      <c r="V92" s="362" t="s">
        <v>1237</v>
      </c>
      <c r="W92" s="72"/>
    </row>
    <row r="93" spans="1:23" x14ac:dyDescent="0.2">
      <c r="A93" s="293">
        <f t="shared" si="6"/>
        <v>0</v>
      </c>
      <c r="B93" s="163"/>
      <c r="C93" s="163"/>
      <c r="D93" s="163"/>
      <c r="E93" s="175"/>
      <c r="F93" s="175"/>
      <c r="G93" s="130"/>
      <c r="H93" s="222" t="str">
        <f t="shared" si="7"/>
        <v/>
      </c>
      <c r="I93" s="222" t="str">
        <f t="shared" si="8"/>
        <v/>
      </c>
      <c r="J93" s="67"/>
      <c r="K93" s="67"/>
      <c r="L93" s="361" t="s">
        <v>1237</v>
      </c>
      <c r="M93" s="294">
        <f t="shared" si="9"/>
        <v>0</v>
      </c>
      <c r="N93" s="176"/>
      <c r="O93" s="163"/>
      <c r="P93" s="163"/>
      <c r="Q93" s="175"/>
      <c r="R93" s="175"/>
      <c r="S93" s="130"/>
      <c r="T93" s="223" t="str">
        <f t="shared" si="10"/>
        <v/>
      </c>
      <c r="U93" s="222" t="str">
        <f t="shared" si="11"/>
        <v/>
      </c>
      <c r="V93" s="362" t="s">
        <v>1237</v>
      </c>
      <c r="W93" s="72"/>
    </row>
    <row r="94" spans="1:23" x14ac:dyDescent="0.2">
      <c r="A94" s="293">
        <f t="shared" si="6"/>
        <v>0</v>
      </c>
      <c r="B94" s="163"/>
      <c r="C94" s="163"/>
      <c r="D94" s="163"/>
      <c r="E94" s="175"/>
      <c r="F94" s="175"/>
      <c r="G94" s="130"/>
      <c r="H94" s="222" t="str">
        <f t="shared" si="7"/>
        <v/>
      </c>
      <c r="I94" s="222" t="str">
        <f t="shared" si="8"/>
        <v/>
      </c>
      <c r="J94" s="67"/>
      <c r="K94" s="67"/>
      <c r="L94" s="361" t="s">
        <v>1237</v>
      </c>
      <c r="M94" s="294">
        <f t="shared" si="9"/>
        <v>0</v>
      </c>
      <c r="N94" s="176"/>
      <c r="O94" s="163"/>
      <c r="P94" s="163"/>
      <c r="Q94" s="175"/>
      <c r="R94" s="175"/>
      <c r="S94" s="130"/>
      <c r="T94" s="223" t="str">
        <f t="shared" si="10"/>
        <v/>
      </c>
      <c r="U94" s="222" t="str">
        <f t="shared" si="11"/>
        <v/>
      </c>
      <c r="V94" s="362" t="s">
        <v>1237</v>
      </c>
      <c r="W94" s="72"/>
    </row>
    <row r="95" spans="1:23" x14ac:dyDescent="0.2">
      <c r="A95" s="293">
        <f t="shared" si="6"/>
        <v>0</v>
      </c>
      <c r="B95" s="163"/>
      <c r="C95" s="163"/>
      <c r="D95" s="163"/>
      <c r="E95" s="175"/>
      <c r="F95" s="175"/>
      <c r="G95" s="130"/>
      <c r="H95" s="222" t="str">
        <f t="shared" si="7"/>
        <v/>
      </c>
      <c r="I95" s="222" t="str">
        <f t="shared" si="8"/>
        <v/>
      </c>
      <c r="J95" s="67"/>
      <c r="K95" s="67"/>
      <c r="L95" s="361" t="s">
        <v>1237</v>
      </c>
      <c r="M95" s="294">
        <f t="shared" si="9"/>
        <v>0</v>
      </c>
      <c r="N95" s="176"/>
      <c r="O95" s="163"/>
      <c r="P95" s="163"/>
      <c r="Q95" s="175"/>
      <c r="R95" s="175"/>
      <c r="S95" s="130"/>
      <c r="T95" s="223" t="str">
        <f t="shared" si="10"/>
        <v/>
      </c>
      <c r="U95" s="222" t="str">
        <f t="shared" si="11"/>
        <v/>
      </c>
      <c r="V95" s="362" t="s">
        <v>1237</v>
      </c>
      <c r="W95" s="72"/>
    </row>
    <row r="96" spans="1:23" x14ac:dyDescent="0.2">
      <c r="A96" s="293">
        <f t="shared" si="6"/>
        <v>0</v>
      </c>
      <c r="B96" s="163"/>
      <c r="C96" s="163"/>
      <c r="D96" s="163"/>
      <c r="E96" s="175"/>
      <c r="F96" s="175"/>
      <c r="G96" s="130"/>
      <c r="H96" s="222" t="str">
        <f t="shared" si="7"/>
        <v/>
      </c>
      <c r="I96" s="222" t="str">
        <f t="shared" si="8"/>
        <v/>
      </c>
      <c r="J96" s="67"/>
      <c r="K96" s="67"/>
      <c r="L96" s="361" t="s">
        <v>1237</v>
      </c>
      <c r="M96" s="294">
        <f t="shared" si="9"/>
        <v>0</v>
      </c>
      <c r="N96" s="176"/>
      <c r="O96" s="163"/>
      <c r="P96" s="163"/>
      <c r="Q96" s="175"/>
      <c r="R96" s="175"/>
      <c r="S96" s="130"/>
      <c r="T96" s="223" t="str">
        <f t="shared" si="10"/>
        <v/>
      </c>
      <c r="U96" s="222" t="str">
        <f t="shared" si="11"/>
        <v/>
      </c>
      <c r="V96" s="362" t="s">
        <v>1237</v>
      </c>
      <c r="W96" s="72"/>
    </row>
    <row r="97" spans="1:23" x14ac:dyDescent="0.2">
      <c r="A97" s="293">
        <f t="shared" si="6"/>
        <v>0</v>
      </c>
      <c r="B97" s="163"/>
      <c r="C97" s="163"/>
      <c r="D97" s="163"/>
      <c r="E97" s="175"/>
      <c r="F97" s="175"/>
      <c r="G97" s="130"/>
      <c r="H97" s="222" t="str">
        <f t="shared" si="7"/>
        <v/>
      </c>
      <c r="I97" s="222" t="str">
        <f t="shared" si="8"/>
        <v/>
      </c>
      <c r="J97" s="67"/>
      <c r="K97" s="67"/>
      <c r="L97" s="361" t="s">
        <v>1237</v>
      </c>
      <c r="M97" s="294">
        <f t="shared" si="9"/>
        <v>0</v>
      </c>
      <c r="N97" s="176"/>
      <c r="O97" s="163"/>
      <c r="P97" s="163"/>
      <c r="Q97" s="175"/>
      <c r="R97" s="175"/>
      <c r="S97" s="130"/>
      <c r="T97" s="223" t="str">
        <f t="shared" si="10"/>
        <v/>
      </c>
      <c r="U97" s="222" t="str">
        <f t="shared" si="11"/>
        <v/>
      </c>
      <c r="V97" s="362" t="s">
        <v>1237</v>
      </c>
      <c r="W97" s="72"/>
    </row>
    <row r="98" spans="1:23" x14ac:dyDescent="0.2">
      <c r="A98" s="293">
        <f t="shared" si="6"/>
        <v>0</v>
      </c>
      <c r="B98" s="163"/>
      <c r="C98" s="163"/>
      <c r="D98" s="163"/>
      <c r="E98" s="175"/>
      <c r="F98" s="175"/>
      <c r="G98" s="130"/>
      <c r="H98" s="222" t="str">
        <f t="shared" si="7"/>
        <v/>
      </c>
      <c r="I98" s="222" t="str">
        <f t="shared" si="8"/>
        <v/>
      </c>
      <c r="J98" s="67"/>
      <c r="K98" s="67"/>
      <c r="L98" s="361" t="s">
        <v>1237</v>
      </c>
      <c r="M98" s="294">
        <f t="shared" si="9"/>
        <v>0</v>
      </c>
      <c r="N98" s="176"/>
      <c r="O98" s="163"/>
      <c r="P98" s="163"/>
      <c r="Q98" s="175"/>
      <c r="R98" s="175"/>
      <c r="S98" s="130"/>
      <c r="T98" s="223" t="str">
        <f t="shared" si="10"/>
        <v/>
      </c>
      <c r="U98" s="222" t="str">
        <f t="shared" si="11"/>
        <v/>
      </c>
      <c r="V98" s="362" t="s">
        <v>1237</v>
      </c>
      <c r="W98" s="72"/>
    </row>
    <row r="99" spans="1:23" x14ac:dyDescent="0.2">
      <c r="A99" s="293">
        <f t="shared" si="6"/>
        <v>0</v>
      </c>
      <c r="B99" s="163"/>
      <c r="C99" s="163"/>
      <c r="D99" s="163"/>
      <c r="E99" s="175"/>
      <c r="F99" s="175"/>
      <c r="G99" s="130"/>
      <c r="H99" s="222" t="str">
        <f t="shared" si="7"/>
        <v/>
      </c>
      <c r="I99" s="222" t="str">
        <f t="shared" si="8"/>
        <v/>
      </c>
      <c r="J99" s="67"/>
      <c r="K99" s="67"/>
      <c r="L99" s="361" t="s">
        <v>1237</v>
      </c>
      <c r="M99" s="294">
        <f t="shared" si="9"/>
        <v>0</v>
      </c>
      <c r="N99" s="176"/>
      <c r="O99" s="163"/>
      <c r="P99" s="163"/>
      <c r="Q99" s="175"/>
      <c r="R99" s="175"/>
      <c r="S99" s="130"/>
      <c r="T99" s="223" t="str">
        <f t="shared" si="10"/>
        <v/>
      </c>
      <c r="U99" s="222" t="str">
        <f t="shared" si="11"/>
        <v/>
      </c>
      <c r="V99" s="362" t="s">
        <v>1237</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1237</v>
      </c>
      <c r="M100" s="294">
        <f t="shared" si="9"/>
        <v>0</v>
      </c>
      <c r="N100" s="176"/>
      <c r="O100" s="163"/>
      <c r="P100" s="163"/>
      <c r="Q100" s="175"/>
      <c r="R100" s="175"/>
      <c r="S100" s="130"/>
      <c r="T100" s="223" t="str">
        <f t="shared" si="10"/>
        <v/>
      </c>
      <c r="U100" s="222" t="str">
        <f t="shared" si="11"/>
        <v/>
      </c>
      <c r="V100" s="362" t="s">
        <v>1237</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1237</v>
      </c>
      <c r="M101" s="294">
        <f t="shared" si="9"/>
        <v>0</v>
      </c>
      <c r="N101" s="176"/>
      <c r="O101" s="163"/>
      <c r="P101" s="163"/>
      <c r="Q101" s="175"/>
      <c r="R101" s="175"/>
      <c r="S101" s="130"/>
      <c r="T101" s="223" t="str">
        <f t="shared" si="10"/>
        <v/>
      </c>
      <c r="U101" s="222" t="str">
        <f t="shared" si="11"/>
        <v/>
      </c>
      <c r="V101" s="362" t="s">
        <v>1237</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1237</v>
      </c>
      <c r="M102" s="294">
        <f t="shared" si="9"/>
        <v>0</v>
      </c>
      <c r="N102" s="176"/>
      <c r="O102" s="163"/>
      <c r="P102" s="163"/>
      <c r="Q102" s="175"/>
      <c r="R102" s="175"/>
      <c r="S102" s="130"/>
      <c r="T102" s="223" t="str">
        <f t="shared" si="10"/>
        <v/>
      </c>
      <c r="U102" s="222" t="str">
        <f t="shared" si="11"/>
        <v/>
      </c>
      <c r="V102" s="362" t="s">
        <v>1237</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1237</v>
      </c>
      <c r="M103" s="294">
        <f t="shared" si="9"/>
        <v>0</v>
      </c>
      <c r="N103" s="176"/>
      <c r="O103" s="163"/>
      <c r="P103" s="163"/>
      <c r="Q103" s="175"/>
      <c r="R103" s="175"/>
      <c r="S103" s="130"/>
      <c r="T103" s="223" t="str">
        <f t="shared" si="10"/>
        <v/>
      </c>
      <c r="U103" s="222" t="str">
        <f t="shared" si="11"/>
        <v/>
      </c>
      <c r="V103" s="362" t="s">
        <v>1237</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1237</v>
      </c>
      <c r="M104" s="294">
        <f t="shared" si="9"/>
        <v>0</v>
      </c>
      <c r="N104" s="176"/>
      <c r="O104" s="163"/>
      <c r="P104" s="163"/>
      <c r="Q104" s="175"/>
      <c r="R104" s="175"/>
      <c r="S104" s="130"/>
      <c r="T104" s="223" t="str">
        <f t="shared" si="10"/>
        <v/>
      </c>
      <c r="U104" s="222" t="str">
        <f t="shared" si="11"/>
        <v/>
      </c>
      <c r="V104" s="362" t="s">
        <v>1237</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1237</v>
      </c>
      <c r="M105" s="294">
        <f t="shared" si="9"/>
        <v>0</v>
      </c>
      <c r="N105" s="176"/>
      <c r="O105" s="163"/>
      <c r="P105" s="163"/>
      <c r="Q105" s="175"/>
      <c r="R105" s="175"/>
      <c r="S105" s="130"/>
      <c r="T105" s="223" t="str">
        <f t="shared" si="10"/>
        <v/>
      </c>
      <c r="U105" s="222" t="str">
        <f t="shared" si="11"/>
        <v/>
      </c>
      <c r="V105" s="362" t="s">
        <v>1237</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1237</v>
      </c>
      <c r="M106" s="294">
        <f t="shared" si="9"/>
        <v>0</v>
      </c>
      <c r="N106" s="176"/>
      <c r="O106" s="163"/>
      <c r="P106" s="163"/>
      <c r="Q106" s="175"/>
      <c r="R106" s="175"/>
      <c r="S106" s="130"/>
      <c r="T106" s="223" t="str">
        <f t="shared" si="10"/>
        <v/>
      </c>
      <c r="U106" s="222" t="str">
        <f t="shared" si="11"/>
        <v/>
      </c>
      <c r="V106" s="362" t="s">
        <v>1237</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1237</v>
      </c>
      <c r="M107" s="294">
        <f t="shared" si="9"/>
        <v>0</v>
      </c>
      <c r="N107" s="176"/>
      <c r="O107" s="163"/>
      <c r="P107" s="163"/>
      <c r="Q107" s="175"/>
      <c r="R107" s="175"/>
      <c r="S107" s="130"/>
      <c r="T107" s="223" t="str">
        <f t="shared" si="10"/>
        <v/>
      </c>
      <c r="U107" s="222" t="str">
        <f t="shared" si="11"/>
        <v/>
      </c>
      <c r="V107" s="362" t="s">
        <v>1237</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1237</v>
      </c>
      <c r="M108" s="294">
        <f t="shared" si="9"/>
        <v>0</v>
      </c>
      <c r="N108" s="176"/>
      <c r="O108" s="163"/>
      <c r="P108" s="163"/>
      <c r="Q108" s="175"/>
      <c r="R108" s="175"/>
      <c r="S108" s="130"/>
      <c r="T108" s="223" t="str">
        <f t="shared" si="10"/>
        <v/>
      </c>
      <c r="U108" s="222" t="str">
        <f t="shared" si="11"/>
        <v/>
      </c>
      <c r="V108" s="362" t="s">
        <v>1237</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1237</v>
      </c>
      <c r="M109" s="294">
        <f t="shared" si="9"/>
        <v>0</v>
      </c>
      <c r="N109" s="176"/>
      <c r="O109" s="163"/>
      <c r="P109" s="163"/>
      <c r="Q109" s="175"/>
      <c r="R109" s="175"/>
      <c r="S109" s="130"/>
      <c r="T109" s="223" t="str">
        <f t="shared" si="10"/>
        <v/>
      </c>
      <c r="U109" s="222" t="str">
        <f t="shared" si="11"/>
        <v/>
      </c>
      <c r="V109" s="362" t="s">
        <v>1237</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1237</v>
      </c>
      <c r="M110" s="294">
        <f t="shared" si="9"/>
        <v>0</v>
      </c>
      <c r="N110" s="176"/>
      <c r="O110" s="163"/>
      <c r="P110" s="163"/>
      <c r="Q110" s="175"/>
      <c r="R110" s="175"/>
      <c r="S110" s="130"/>
      <c r="T110" s="223" t="str">
        <f t="shared" si="10"/>
        <v/>
      </c>
      <c r="U110" s="222" t="str">
        <f t="shared" si="11"/>
        <v/>
      </c>
      <c r="V110" s="362" t="s">
        <v>1237</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1237</v>
      </c>
      <c r="M111" s="294">
        <f t="shared" si="9"/>
        <v>0</v>
      </c>
      <c r="N111" s="176"/>
      <c r="O111" s="163"/>
      <c r="P111" s="163"/>
      <c r="Q111" s="175"/>
      <c r="R111" s="175"/>
      <c r="S111" s="130"/>
      <c r="T111" s="223" t="str">
        <f t="shared" si="10"/>
        <v/>
      </c>
      <c r="U111" s="222" t="str">
        <f t="shared" si="11"/>
        <v/>
      </c>
      <c r="V111" s="362" t="s">
        <v>1237</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1237</v>
      </c>
      <c r="M112" s="294">
        <f t="shared" si="9"/>
        <v>0</v>
      </c>
      <c r="N112" s="176"/>
      <c r="O112" s="163"/>
      <c r="P112" s="163"/>
      <c r="Q112" s="175"/>
      <c r="R112" s="175"/>
      <c r="S112" s="130"/>
      <c r="T112" s="223" t="str">
        <f t="shared" si="10"/>
        <v/>
      </c>
      <c r="U112" s="222" t="str">
        <f t="shared" si="11"/>
        <v/>
      </c>
      <c r="V112" s="362" t="s">
        <v>1237</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1237</v>
      </c>
      <c r="M113" s="294">
        <f t="shared" si="9"/>
        <v>0</v>
      </c>
      <c r="N113" s="176"/>
      <c r="O113" s="163"/>
      <c r="P113" s="163"/>
      <c r="Q113" s="175"/>
      <c r="R113" s="175"/>
      <c r="S113" s="130"/>
      <c r="T113" s="223" t="str">
        <f t="shared" si="10"/>
        <v/>
      </c>
      <c r="U113" s="222" t="str">
        <f t="shared" si="11"/>
        <v/>
      </c>
      <c r="V113" s="362" t="s">
        <v>1237</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1237</v>
      </c>
      <c r="M114" s="294">
        <f t="shared" si="9"/>
        <v>0</v>
      </c>
      <c r="N114" s="176"/>
      <c r="O114" s="163"/>
      <c r="P114" s="163"/>
      <c r="Q114" s="175"/>
      <c r="R114" s="175"/>
      <c r="S114" s="130"/>
      <c r="T114" s="223" t="str">
        <f t="shared" si="10"/>
        <v/>
      </c>
      <c r="U114" s="222" t="str">
        <f t="shared" si="11"/>
        <v/>
      </c>
      <c r="V114" s="362" t="s">
        <v>1237</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1237</v>
      </c>
      <c r="M115" s="294">
        <f t="shared" si="9"/>
        <v>0</v>
      </c>
      <c r="N115" s="176"/>
      <c r="O115" s="163"/>
      <c r="P115" s="163"/>
      <c r="Q115" s="175"/>
      <c r="R115" s="175"/>
      <c r="S115" s="130"/>
      <c r="T115" s="223" t="str">
        <f t="shared" si="10"/>
        <v/>
      </c>
      <c r="U115" s="222" t="str">
        <f t="shared" si="11"/>
        <v/>
      </c>
      <c r="V115" s="362" t="s">
        <v>1237</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1237</v>
      </c>
      <c r="M116" s="294">
        <f t="shared" si="9"/>
        <v>0</v>
      </c>
      <c r="N116" s="176"/>
      <c r="O116" s="163"/>
      <c r="P116" s="163"/>
      <c r="Q116" s="175"/>
      <c r="R116" s="175"/>
      <c r="S116" s="130"/>
      <c r="T116" s="223" t="str">
        <f t="shared" si="10"/>
        <v/>
      </c>
      <c r="U116" s="222" t="str">
        <f t="shared" si="11"/>
        <v/>
      </c>
      <c r="V116" s="362" t="s">
        <v>1237</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44428</v>
      </c>
      <c r="F3" s="111"/>
    </row>
    <row r="4" spans="1:19" x14ac:dyDescent="0.2">
      <c r="B4" s="139" t="s">
        <v>437</v>
      </c>
      <c r="C4" s="139"/>
      <c r="D4" s="271">
        <f ca="1">IF(Capacity!C4="",DATE(YEAR(D3)+1,MONTH(D3),DAY(D3))-1,Capacity!C4)</f>
        <v>44792</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1254</v>
      </c>
      <c r="D13" s="174">
        <v>43815</v>
      </c>
      <c r="E13" s="174">
        <v>43849</v>
      </c>
      <c r="F13" s="111"/>
      <c r="G13" s="174"/>
      <c r="H13" s="174"/>
      <c r="J13" s="174"/>
      <c r="K13" s="174"/>
      <c r="M13" s="174"/>
      <c r="N13" s="174"/>
      <c r="P13" s="174"/>
      <c r="Q13" s="174"/>
    </row>
    <row r="14" spans="1:19" x14ac:dyDescent="0.2">
      <c r="A14" s="74">
        <f t="shared" si="0"/>
        <v>3</v>
      </c>
      <c r="B14" s="172" t="s">
        <v>1255</v>
      </c>
      <c r="D14" s="174">
        <v>43682</v>
      </c>
      <c r="E14" s="174">
        <v>43723</v>
      </c>
      <c r="F14" s="111"/>
      <c r="G14" s="174"/>
      <c r="H14" s="174"/>
      <c r="J14" s="174"/>
      <c r="K14" s="174"/>
      <c r="M14" s="174"/>
      <c r="N14" s="174"/>
      <c r="P14" s="174"/>
      <c r="Q14" s="174"/>
    </row>
    <row r="15" spans="1:19" x14ac:dyDescent="0.2">
      <c r="A15" s="74">
        <f t="shared" si="0"/>
        <v>4</v>
      </c>
      <c r="B15" s="172" t="s">
        <v>1256</v>
      </c>
      <c r="D15" s="174"/>
      <c r="E15" s="174"/>
      <c r="G15" s="174"/>
      <c r="H15" s="174"/>
      <c r="J15" s="174"/>
      <c r="K15" s="174"/>
      <c r="M15" s="174"/>
      <c r="N15" s="174"/>
      <c r="P15" s="174"/>
      <c r="Q15" s="174"/>
    </row>
    <row r="16" spans="1:19" x14ac:dyDescent="0.2">
      <c r="A16" s="74">
        <f t="shared" si="0"/>
        <v>5</v>
      </c>
      <c r="B16" s="172" t="s">
        <v>1257</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
      </c>
      <c r="C12" s="132" t="s">
        <v>1258</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
      <c r="B13" s="218" t="str">
        <f>IF(Capacity!B18=0,"",Capacity!B18)</f>
        <v/>
      </c>
      <c r="C13" s="132" t="s">
        <v>1258</v>
      </c>
      <c r="D13" s="132" t="s">
        <v>1259</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
      <c r="B14" s="218" t="str">
        <f>IF(Capacity!B19=0,"",Capacity!B19)</f>
        <v/>
      </c>
      <c r="C14" s="132" t="s">
        <v>1259</v>
      </c>
      <c r="D14" s="132" t="s">
        <v>1260</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
      <c r="B15" s="218" t="str">
        <f>IF(Capacity!B20=0,"",Capacity!B20)</f>
        <v/>
      </c>
      <c r="C15" s="132" t="s">
        <v>1260</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
      </c>
      <c r="C118" s="132" t="s">
        <v>1260</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
      <c r="B119" s="218" t="str">
        <f>IF(Capacity!N18=0,"",Capacity!N18)</f>
        <v/>
      </c>
      <c r="C119" s="132" t="s">
        <v>1260</v>
      </c>
      <c r="D119" s="132" t="s">
        <v>1259</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'Capacity calculation (hide)'!DL4</f>
        <v>0</v>
      </c>
      <c r="D4" s="221">
        <f>'Capacity calculation (hide)'!DL111</f>
        <v>0</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397" t="s">
        <v>57</v>
      </c>
      <c r="D10" s="398"/>
      <c r="E10" s="39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397" t="s">
        <v>57</v>
      </c>
      <c r="D11" s="398"/>
      <c r="E11" s="39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1273</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1242</v>
      </c>
      <c r="BJ23" s="125"/>
      <c r="BK23" s="125"/>
      <c r="BL23" s="125"/>
    </row>
    <row r="24" spans="2:64" hidden="1" x14ac:dyDescent="0.2">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1237</v>
      </c>
      <c r="BH24" s="66"/>
      <c r="BI24" s="342" t="s">
        <v>1237</v>
      </c>
      <c r="BJ24" s="66"/>
      <c r="BK24" s="66"/>
      <c r="BL24" s="66"/>
    </row>
    <row r="25" spans="2:64" hidden="1" x14ac:dyDescent="0.2">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1237</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1237</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1237</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1237</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1237</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1237</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1237</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1237</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1237</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1237</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1237</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1237</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1237</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1237</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1237</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1237</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1237</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1237</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1237</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1237</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1237</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1237</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1237</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1237</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1237</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1237</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1237</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1237</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1237</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1237</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1237</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1237</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1237</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1237</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1237</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1237</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1237</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1237</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1237</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1237</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1237</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1237</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1237</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1237</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1237</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1237</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1237</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1237</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1237</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1237</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1237</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1237</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1237</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1237</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1237</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1237</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1237</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1237</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1237</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1237</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1237</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1237</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1237</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1237</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1237</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1237</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1237</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1237</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1237</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1237</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1237</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1237</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1237</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1237</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1237</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1237</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1237</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1237</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1237</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1237</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1237</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1237</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1237</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1237</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1237</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1237</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1237</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1237</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1237</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1237</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1237</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1237</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1237</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1237</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1237</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1237</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1237</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1237</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1237</v>
      </c>
    </row>
    <row r="124" spans="2:61" x14ac:dyDescent="0.2">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1237</v>
      </c>
    </row>
    <row r="125" spans="2:61" x14ac:dyDescent="0.2">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1237</v>
      </c>
    </row>
    <row r="126" spans="2:61" x14ac:dyDescent="0.2">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1237</v>
      </c>
    </row>
    <row r="127" spans="2:61" x14ac:dyDescent="0.2">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1237</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1237</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1237</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1237</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1237</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1237</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1237</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1237</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1237</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1237</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1237</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1237</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1237</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1237</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1237</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1237</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1237</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1237</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1237</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1237</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1237</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1237</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1237</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1237</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1237</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1237</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1237</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1237</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1237</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1237</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1237</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1237</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1237</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1237</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1237</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1237</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1237</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1237</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1237</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1237</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1237</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1237</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1237</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1237</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1237</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1237</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1237</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1237</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1237</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1237</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1237</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1237</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1237</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1237</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1237</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1237</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1237</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1237</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1237</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1237</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1237</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1237</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1237</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1237</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1237</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1237</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1237</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1237</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1237</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1237</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1237</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1237</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1237</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1237</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1237</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1237</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1237</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1237</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1237</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1237</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1237</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1237</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1237</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1237</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1237</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1237</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1237</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1237</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1237</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1237</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1237</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1237</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1237</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1237</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1237</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1237</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1237</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25" sqref="F25"/>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44430</v>
      </c>
      <c r="B6" s="87">
        <f ca="1">IF('Critical resources'!$D$3="",TODAY()-WEEKDAY(TODAY(),3)+7,'Critical resources'!D3-WEEKDAY('Critical resources'!D3,3))</f>
        <v>44424</v>
      </c>
      <c r="C6" s="67">
        <v>1</v>
      </c>
      <c r="D6" s="67">
        <f ca="1">YEAR(B6)</f>
        <v>2021</v>
      </c>
      <c r="E6" s="67" t="str">
        <f t="shared" ref="E6:E54" ca="1" si="0">IF(TEXT(B6,"MMM")=TEXT(B5,"MMM")," ",TEXT(B6,"MMM"))</f>
        <v>Aug</v>
      </c>
      <c r="F6" s="67">
        <f ca="1">WEEKNUM(B6,21)</f>
        <v>33</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44437</v>
      </c>
      <c r="B7" s="87">
        <f ca="1">B6+7</f>
        <v>44431</v>
      </c>
      <c r="C7" s="67">
        <v>2</v>
      </c>
      <c r="D7" s="67" t="str">
        <f ca="1">IF(YEAR(B7)=YEAR(B6),"",YEAR(B7))</f>
        <v/>
      </c>
      <c r="E7" s="67" t="str">
        <f t="shared" ca="1" si="0"/>
        <v xml:space="preserve"> </v>
      </c>
      <c r="F7" s="67">
        <f t="shared" ref="F7:F58" ca="1" si="7">WEEKNUM(B7,21)</f>
        <v>34</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44444</v>
      </c>
      <c r="B8" s="87">
        <f t="shared" ref="B8:B58" ca="1" si="9">B7+7</f>
        <v>44438</v>
      </c>
      <c r="C8" s="67">
        <v>3</v>
      </c>
      <c r="D8" s="67" t="str">
        <f t="shared" ref="D8:D57" ca="1" si="10">IF(YEAR(B8)=YEAR(B7),"",YEAR(B8))</f>
        <v/>
      </c>
      <c r="E8" s="67" t="str">
        <f t="shared" ca="1" si="0"/>
        <v xml:space="preserve"> </v>
      </c>
      <c r="F8" s="67">
        <f t="shared" ca="1" si="7"/>
        <v>35</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44451</v>
      </c>
      <c r="B9" s="87">
        <f t="shared" ca="1" si="9"/>
        <v>44445</v>
      </c>
      <c r="C9" s="67">
        <v>4</v>
      </c>
      <c r="D9" s="67" t="str">
        <f t="shared" ca="1" si="10"/>
        <v/>
      </c>
      <c r="E9" s="67" t="str">
        <f t="shared" ca="1" si="0"/>
        <v>Sep</v>
      </c>
      <c r="F9" s="67">
        <f t="shared" ca="1" si="7"/>
        <v>36</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44458</v>
      </c>
      <c r="B10" s="87">
        <f t="shared" ca="1" si="9"/>
        <v>44452</v>
      </c>
      <c r="C10" s="67">
        <v>5</v>
      </c>
      <c r="D10" s="67" t="str">
        <f t="shared" ca="1" si="10"/>
        <v/>
      </c>
      <c r="E10" s="67" t="str">
        <f t="shared" ca="1" si="0"/>
        <v xml:space="preserve"> </v>
      </c>
      <c r="F10" s="67">
        <f t="shared" ca="1" si="7"/>
        <v>37</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44465</v>
      </c>
      <c r="B11" s="87">
        <f t="shared" ca="1" si="9"/>
        <v>44459</v>
      </c>
      <c r="C11" s="67">
        <v>6</v>
      </c>
      <c r="D11" s="67" t="str">
        <f t="shared" ca="1" si="10"/>
        <v/>
      </c>
      <c r="E11" s="67" t="str">
        <f t="shared" ca="1" si="0"/>
        <v xml:space="preserve"> </v>
      </c>
      <c r="F11" s="67">
        <f t="shared" ca="1" si="7"/>
        <v>38</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44472</v>
      </c>
      <c r="B12" s="87">
        <f t="shared" ca="1" si="9"/>
        <v>44466</v>
      </c>
      <c r="C12" s="67">
        <v>7</v>
      </c>
      <c r="D12" s="67" t="str">
        <f t="shared" ca="1" si="10"/>
        <v/>
      </c>
      <c r="E12" s="67" t="str">
        <f t="shared" ca="1" si="0"/>
        <v xml:space="preserve"> </v>
      </c>
      <c r="F12" s="67">
        <f t="shared" ca="1" si="7"/>
        <v>39</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44479</v>
      </c>
      <c r="B13" s="87">
        <f t="shared" ca="1" si="9"/>
        <v>44473</v>
      </c>
      <c r="C13" s="67">
        <v>8</v>
      </c>
      <c r="D13" s="67" t="str">
        <f t="shared" ca="1" si="10"/>
        <v/>
      </c>
      <c r="E13" s="67" t="str">
        <f t="shared" ca="1" si="0"/>
        <v>Oct</v>
      </c>
      <c r="F13" s="67">
        <f t="shared" ca="1" si="7"/>
        <v>40</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44486</v>
      </c>
      <c r="B14" s="87">
        <f t="shared" ca="1" si="9"/>
        <v>44480</v>
      </c>
      <c r="C14" s="67">
        <v>9</v>
      </c>
      <c r="D14" s="67" t="str">
        <f t="shared" ca="1" si="10"/>
        <v/>
      </c>
      <c r="E14" s="67" t="str">
        <f t="shared" ca="1" si="0"/>
        <v xml:space="preserve"> </v>
      </c>
      <c r="F14" s="67">
        <f t="shared" ca="1" si="7"/>
        <v>41</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44493</v>
      </c>
      <c r="B15" s="87">
        <f t="shared" ca="1" si="9"/>
        <v>44487</v>
      </c>
      <c r="C15" s="67">
        <v>10</v>
      </c>
      <c r="D15" s="67" t="str">
        <f t="shared" ca="1" si="10"/>
        <v/>
      </c>
      <c r="E15" s="67" t="str">
        <f t="shared" ca="1" si="0"/>
        <v xml:space="preserve"> </v>
      </c>
      <c r="F15" s="67">
        <f t="shared" ca="1" si="7"/>
        <v>42</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44500</v>
      </c>
      <c r="B16" s="87">
        <f t="shared" ca="1" si="9"/>
        <v>44494</v>
      </c>
      <c r="C16" s="67">
        <v>11</v>
      </c>
      <c r="D16" s="67" t="str">
        <f t="shared" ca="1" si="10"/>
        <v/>
      </c>
      <c r="E16" s="67" t="str">
        <f t="shared" ca="1" si="0"/>
        <v xml:space="preserve"> </v>
      </c>
      <c r="F16" s="67">
        <f t="shared" ca="1" si="7"/>
        <v>43</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44507</v>
      </c>
      <c r="B17" s="87">
        <f t="shared" ca="1" si="9"/>
        <v>44501</v>
      </c>
      <c r="C17" s="67">
        <v>12</v>
      </c>
      <c r="D17" s="67" t="str">
        <f t="shared" ca="1" si="10"/>
        <v/>
      </c>
      <c r="E17" s="67" t="str">
        <f t="shared" ca="1" si="0"/>
        <v>Nov</v>
      </c>
      <c r="F17" s="67">
        <f t="shared" ca="1" si="7"/>
        <v>44</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44514</v>
      </c>
      <c r="B18" s="87">
        <f t="shared" ca="1" si="9"/>
        <v>44508</v>
      </c>
      <c r="C18" s="67">
        <v>13</v>
      </c>
      <c r="D18" s="67" t="str">
        <f t="shared" ca="1" si="10"/>
        <v/>
      </c>
      <c r="E18" s="67" t="str">
        <f t="shared" ca="1" si="0"/>
        <v xml:space="preserve"> </v>
      </c>
      <c r="F18" s="67">
        <f t="shared" ca="1" si="7"/>
        <v>45</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44521</v>
      </c>
      <c r="B19" s="87">
        <f t="shared" ca="1" si="9"/>
        <v>44515</v>
      </c>
      <c r="C19" s="67">
        <v>14</v>
      </c>
      <c r="D19" s="67" t="str">
        <f t="shared" ca="1" si="10"/>
        <v/>
      </c>
      <c r="E19" s="67" t="str">
        <f t="shared" ca="1" si="0"/>
        <v xml:space="preserve"> </v>
      </c>
      <c r="F19" s="67">
        <f t="shared" ca="1" si="7"/>
        <v>46</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44528</v>
      </c>
      <c r="B20" s="87">
        <f t="shared" ca="1" si="9"/>
        <v>44522</v>
      </c>
      <c r="C20" s="67">
        <v>15</v>
      </c>
      <c r="D20" s="67" t="str">
        <f t="shared" ca="1" si="10"/>
        <v/>
      </c>
      <c r="E20" s="67" t="str">
        <f t="shared" ca="1" si="0"/>
        <v xml:space="preserve"> </v>
      </c>
      <c r="F20" s="67">
        <f t="shared" ca="1" si="7"/>
        <v>47</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44535</v>
      </c>
      <c r="B21" s="87">
        <f t="shared" ca="1" si="9"/>
        <v>44529</v>
      </c>
      <c r="C21" s="67">
        <v>16</v>
      </c>
      <c r="D21" s="67" t="str">
        <f t="shared" ca="1" si="10"/>
        <v/>
      </c>
      <c r="E21" s="67" t="str">
        <f t="shared" ca="1" si="0"/>
        <v xml:space="preserve"> </v>
      </c>
      <c r="F21" s="67">
        <f t="shared" ca="1" si="7"/>
        <v>48</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44542</v>
      </c>
      <c r="B22" s="87">
        <f t="shared" ca="1" si="9"/>
        <v>44536</v>
      </c>
      <c r="C22" s="67">
        <v>17</v>
      </c>
      <c r="D22" s="67" t="str">
        <f t="shared" ca="1" si="10"/>
        <v/>
      </c>
      <c r="E22" s="67" t="str">
        <f t="shared" ca="1" si="0"/>
        <v>Dec</v>
      </c>
      <c r="F22" s="67">
        <f t="shared" ca="1" si="7"/>
        <v>49</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44549</v>
      </c>
      <c r="B23" s="87">
        <f t="shared" ca="1" si="9"/>
        <v>44543</v>
      </c>
      <c r="C23" s="67">
        <v>18</v>
      </c>
      <c r="D23" s="67" t="str">
        <f t="shared" ca="1" si="10"/>
        <v/>
      </c>
      <c r="E23" s="67" t="str">
        <f t="shared" ca="1" si="0"/>
        <v xml:space="preserve"> </v>
      </c>
      <c r="F23" s="67">
        <f t="shared" ca="1" si="7"/>
        <v>50</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44556</v>
      </c>
      <c r="B24" s="87">
        <f t="shared" ca="1" si="9"/>
        <v>44550</v>
      </c>
      <c r="C24" s="67">
        <v>19</v>
      </c>
      <c r="D24" s="67" t="str">
        <f t="shared" ca="1" si="10"/>
        <v/>
      </c>
      <c r="E24" s="67" t="str">
        <f t="shared" ca="1" si="0"/>
        <v xml:space="preserve"> </v>
      </c>
      <c r="F24" s="67">
        <f t="shared" ca="1" si="7"/>
        <v>51</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44563</v>
      </c>
      <c r="B25" s="87">
        <f t="shared" ca="1" si="9"/>
        <v>44557</v>
      </c>
      <c r="C25" s="67">
        <v>20</v>
      </c>
      <c r="D25" s="67" t="str">
        <f t="shared" ca="1" si="10"/>
        <v/>
      </c>
      <c r="E25" s="67" t="str">
        <f t="shared" ca="1" si="0"/>
        <v xml:space="preserve"> </v>
      </c>
      <c r="F25" s="67">
        <f t="shared" ca="1" si="7"/>
        <v>52</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44570</v>
      </c>
      <c r="B26" s="87">
        <f t="shared" ca="1" si="9"/>
        <v>44564</v>
      </c>
      <c r="C26" s="67">
        <v>21</v>
      </c>
      <c r="D26" s="67">
        <f t="shared" ca="1" si="10"/>
        <v>2022</v>
      </c>
      <c r="E26" s="67" t="str">
        <f t="shared" ca="1" si="0"/>
        <v>Jan</v>
      </c>
      <c r="F26" s="67">
        <f t="shared" ca="1" si="7"/>
        <v>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44577</v>
      </c>
      <c r="B27" s="87">
        <f t="shared" ca="1" si="9"/>
        <v>44571</v>
      </c>
      <c r="C27" s="67">
        <v>22</v>
      </c>
      <c r="D27" s="67" t="str">
        <f t="shared" ca="1" si="10"/>
        <v/>
      </c>
      <c r="E27" s="67" t="str">
        <f t="shared" ca="1" si="0"/>
        <v xml:space="preserve"> </v>
      </c>
      <c r="F27" s="67">
        <f t="shared" ca="1" si="7"/>
        <v>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44584</v>
      </c>
      <c r="B28" s="87">
        <f t="shared" ca="1" si="9"/>
        <v>44578</v>
      </c>
      <c r="C28" s="67">
        <v>23</v>
      </c>
      <c r="D28" s="67" t="str">
        <f t="shared" ca="1" si="10"/>
        <v/>
      </c>
      <c r="E28" s="67" t="str">
        <f t="shared" ca="1" si="0"/>
        <v xml:space="preserve"> </v>
      </c>
      <c r="F28" s="67">
        <f t="shared" ca="1" si="7"/>
        <v>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44591</v>
      </c>
      <c r="B29" s="87">
        <f t="shared" ca="1" si="9"/>
        <v>44585</v>
      </c>
      <c r="C29" s="67">
        <v>24</v>
      </c>
      <c r="D29" s="67" t="str">
        <f t="shared" ca="1" si="10"/>
        <v/>
      </c>
      <c r="E29" s="67" t="str">
        <f t="shared" ca="1" si="0"/>
        <v xml:space="preserve"> </v>
      </c>
      <c r="F29" s="67">
        <f t="shared" ca="1" si="7"/>
        <v>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44598</v>
      </c>
      <c r="B30" s="87">
        <f t="shared" ca="1" si="9"/>
        <v>44592</v>
      </c>
      <c r="C30" s="67">
        <v>25</v>
      </c>
      <c r="D30" s="67" t="str">
        <f t="shared" ca="1" si="10"/>
        <v/>
      </c>
      <c r="E30" s="67" t="str">
        <f t="shared" ca="1" si="0"/>
        <v xml:space="preserve"> </v>
      </c>
      <c r="F30" s="67">
        <f t="shared" ca="1" si="7"/>
        <v>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44605</v>
      </c>
      <c r="B31" s="87">
        <f t="shared" ca="1" si="9"/>
        <v>44599</v>
      </c>
      <c r="C31" s="67">
        <v>26</v>
      </c>
      <c r="D31" s="67" t="str">
        <f t="shared" ca="1" si="10"/>
        <v/>
      </c>
      <c r="E31" s="67" t="str">
        <f t="shared" ca="1" si="0"/>
        <v>Feb</v>
      </c>
      <c r="F31" s="67">
        <f t="shared" ca="1" si="7"/>
        <v>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44612</v>
      </c>
      <c r="B32" s="87">
        <f t="shared" ca="1" si="9"/>
        <v>44606</v>
      </c>
      <c r="C32" s="67">
        <v>27</v>
      </c>
      <c r="D32" s="67" t="str">
        <f t="shared" ca="1" si="10"/>
        <v/>
      </c>
      <c r="E32" s="67" t="str">
        <f t="shared" ca="1" si="0"/>
        <v xml:space="preserve"> </v>
      </c>
      <c r="F32" s="67">
        <f t="shared" ca="1" si="7"/>
        <v>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44619</v>
      </c>
      <c r="B33" s="87">
        <f t="shared" ca="1" si="9"/>
        <v>44613</v>
      </c>
      <c r="C33" s="67">
        <v>28</v>
      </c>
      <c r="D33" s="67" t="str">
        <f t="shared" ca="1" si="10"/>
        <v/>
      </c>
      <c r="E33" s="67" t="str">
        <f t="shared" ca="1" si="0"/>
        <v xml:space="preserve"> </v>
      </c>
      <c r="F33" s="67">
        <f t="shared" ca="1" si="7"/>
        <v>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44626</v>
      </c>
      <c r="B34" s="87">
        <f t="shared" ca="1" si="9"/>
        <v>44620</v>
      </c>
      <c r="C34" s="67">
        <v>29</v>
      </c>
      <c r="D34" s="67" t="str">
        <f t="shared" ca="1" si="10"/>
        <v/>
      </c>
      <c r="E34" s="67" t="str">
        <f t="shared" ca="1" si="0"/>
        <v xml:space="preserve"> </v>
      </c>
      <c r="F34" s="67">
        <f t="shared" ca="1" si="7"/>
        <v>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44633</v>
      </c>
      <c r="B35" s="87">
        <f t="shared" ca="1" si="9"/>
        <v>44627</v>
      </c>
      <c r="C35" s="67">
        <v>30</v>
      </c>
      <c r="D35" s="67" t="str">
        <f t="shared" ca="1" si="10"/>
        <v/>
      </c>
      <c r="E35" s="67" t="str">
        <f t="shared" ca="1" si="0"/>
        <v>Mar</v>
      </c>
      <c r="F35" s="67">
        <f t="shared" ca="1" si="7"/>
        <v>10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44640</v>
      </c>
      <c r="B36" s="87">
        <f t="shared" ca="1" si="9"/>
        <v>44634</v>
      </c>
      <c r="C36" s="67">
        <v>31</v>
      </c>
      <c r="D36" s="67" t="str">
        <f t="shared" ca="1" si="10"/>
        <v/>
      </c>
      <c r="E36" s="67" t="str">
        <f t="shared" ca="1" si="0"/>
        <v xml:space="preserve"> </v>
      </c>
      <c r="F36" s="67">
        <f t="shared" ca="1" si="7"/>
        <v>11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44647</v>
      </c>
      <c r="B37" s="87">
        <f t="shared" ca="1" si="9"/>
        <v>44641</v>
      </c>
      <c r="C37" s="67">
        <v>32</v>
      </c>
      <c r="D37" s="67" t="str">
        <f t="shared" ca="1" si="10"/>
        <v/>
      </c>
      <c r="E37" s="67" t="str">
        <f t="shared" ca="1" si="0"/>
        <v xml:space="preserve"> </v>
      </c>
      <c r="F37" s="67">
        <f t="shared" ca="1" si="7"/>
        <v>12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44654</v>
      </c>
      <c r="B38" s="87">
        <f t="shared" ca="1" si="9"/>
        <v>44648</v>
      </c>
      <c r="C38" s="67">
        <v>33</v>
      </c>
      <c r="D38" s="67" t="str">
        <f t="shared" ca="1" si="10"/>
        <v/>
      </c>
      <c r="E38" s="67" t="str">
        <f t="shared" ca="1" si="0"/>
        <v xml:space="preserve"> </v>
      </c>
      <c r="F38" s="67">
        <f t="shared" ca="1" si="7"/>
        <v>13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44661</v>
      </c>
      <c r="B39" s="87">
        <f t="shared" ca="1" si="9"/>
        <v>44655</v>
      </c>
      <c r="C39" s="67">
        <v>34</v>
      </c>
      <c r="D39" s="67" t="str">
        <f t="shared" ca="1" si="10"/>
        <v/>
      </c>
      <c r="E39" s="67" t="str">
        <f t="shared" ca="1" si="0"/>
        <v>Apr</v>
      </c>
      <c r="F39" s="67">
        <f t="shared" ca="1" si="7"/>
        <v>14</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44668</v>
      </c>
      <c r="B40" s="87">
        <f t="shared" ca="1" si="9"/>
        <v>44662</v>
      </c>
      <c r="C40" s="67">
        <v>35</v>
      </c>
      <c r="D40" s="67" t="str">
        <f t="shared" ca="1" si="10"/>
        <v/>
      </c>
      <c r="E40" s="67" t="str">
        <f t="shared" ca="1" si="0"/>
        <v xml:space="preserve"> </v>
      </c>
      <c r="F40" s="67">
        <f t="shared" ca="1" si="7"/>
        <v>15</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44675</v>
      </c>
      <c r="B41" s="87">
        <f t="shared" ca="1" si="9"/>
        <v>44669</v>
      </c>
      <c r="C41" s="67">
        <v>36</v>
      </c>
      <c r="D41" s="67" t="str">
        <f t="shared" ca="1" si="10"/>
        <v/>
      </c>
      <c r="E41" s="67" t="str">
        <f t="shared" ca="1" si="0"/>
        <v xml:space="preserve"> </v>
      </c>
      <c r="F41" s="67">
        <f t="shared" ca="1" si="7"/>
        <v>16</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44682</v>
      </c>
      <c r="B42" s="87">
        <f t="shared" ca="1" si="9"/>
        <v>44676</v>
      </c>
      <c r="C42" s="67">
        <v>37</v>
      </c>
      <c r="D42" s="67" t="str">
        <f t="shared" ca="1" si="10"/>
        <v/>
      </c>
      <c r="E42" s="67" t="str">
        <f t="shared" ca="1" si="0"/>
        <v xml:space="preserve"> </v>
      </c>
      <c r="F42" s="67">
        <f t="shared" ca="1" si="7"/>
        <v>17</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44689</v>
      </c>
      <c r="B43" s="87">
        <f t="shared" ca="1" si="9"/>
        <v>44683</v>
      </c>
      <c r="C43" s="67">
        <v>38</v>
      </c>
      <c r="D43" s="67" t="str">
        <f t="shared" ca="1" si="10"/>
        <v/>
      </c>
      <c r="E43" s="67" t="str">
        <f t="shared" ca="1" si="0"/>
        <v>May</v>
      </c>
      <c r="F43" s="67">
        <f t="shared" ca="1" si="7"/>
        <v>18</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44696</v>
      </c>
      <c r="B44" s="87">
        <f t="shared" ca="1" si="9"/>
        <v>44690</v>
      </c>
      <c r="C44" s="67">
        <v>39</v>
      </c>
      <c r="D44" s="67" t="str">
        <f t="shared" ca="1" si="10"/>
        <v/>
      </c>
      <c r="E44" s="67" t="str">
        <f t="shared" ca="1" si="0"/>
        <v xml:space="preserve"> </v>
      </c>
      <c r="F44" s="67">
        <f t="shared" ca="1" si="7"/>
        <v>19</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44703</v>
      </c>
      <c r="B45" s="87">
        <f t="shared" ca="1" si="9"/>
        <v>44697</v>
      </c>
      <c r="C45" s="67">
        <v>40</v>
      </c>
      <c r="D45" s="67" t="str">
        <f t="shared" ca="1" si="10"/>
        <v/>
      </c>
      <c r="E45" s="67" t="str">
        <f t="shared" ca="1" si="0"/>
        <v xml:space="preserve"> </v>
      </c>
      <c r="F45" s="67">
        <f t="shared" ca="1" si="7"/>
        <v>20</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44710</v>
      </c>
      <c r="B46" s="87">
        <f t="shared" ca="1" si="9"/>
        <v>44704</v>
      </c>
      <c r="C46" s="67">
        <v>41</v>
      </c>
      <c r="D46" s="67" t="str">
        <f t="shared" ca="1" si="10"/>
        <v/>
      </c>
      <c r="E46" s="67" t="str">
        <f t="shared" ca="1" si="0"/>
        <v xml:space="preserve"> </v>
      </c>
      <c r="F46" s="67">
        <f t="shared" ca="1" si="7"/>
        <v>21</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44717</v>
      </c>
      <c r="B47" s="87">
        <f t="shared" ca="1" si="9"/>
        <v>44711</v>
      </c>
      <c r="C47" s="67">
        <v>42</v>
      </c>
      <c r="D47" s="67" t="str">
        <f t="shared" ca="1" si="10"/>
        <v/>
      </c>
      <c r="E47" s="67" t="str">
        <f t="shared" ca="1" si="0"/>
        <v xml:space="preserve"> </v>
      </c>
      <c r="F47" s="67">
        <f t="shared" ca="1" si="7"/>
        <v>22</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44724</v>
      </c>
      <c r="B48" s="87">
        <f t="shared" ca="1" si="9"/>
        <v>44718</v>
      </c>
      <c r="C48" s="67">
        <v>43</v>
      </c>
      <c r="D48" s="67" t="str">
        <f t="shared" ca="1" si="10"/>
        <v/>
      </c>
      <c r="E48" s="67" t="str">
        <f t="shared" ca="1" si="0"/>
        <v>Jun</v>
      </c>
      <c r="F48" s="67">
        <f t="shared" ca="1" si="7"/>
        <v>23</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44731</v>
      </c>
      <c r="B49" s="87">
        <f t="shared" ca="1" si="9"/>
        <v>44725</v>
      </c>
      <c r="C49" s="67">
        <v>44</v>
      </c>
      <c r="D49" s="67" t="str">
        <f t="shared" ca="1" si="10"/>
        <v/>
      </c>
      <c r="E49" s="67" t="str">
        <f t="shared" ca="1" si="0"/>
        <v xml:space="preserve"> </v>
      </c>
      <c r="F49" s="67">
        <f t="shared" ca="1" si="7"/>
        <v>24</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44738</v>
      </c>
      <c r="B50" s="87">
        <f t="shared" ca="1" si="9"/>
        <v>44732</v>
      </c>
      <c r="C50" s="67">
        <v>45</v>
      </c>
      <c r="D50" s="67" t="str">
        <f t="shared" ca="1" si="10"/>
        <v/>
      </c>
      <c r="E50" s="67" t="str">
        <f t="shared" ca="1" si="0"/>
        <v xml:space="preserve"> </v>
      </c>
      <c r="F50" s="67">
        <f t="shared" ca="1" si="7"/>
        <v>25</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44745</v>
      </c>
      <c r="B51" s="87">
        <f t="shared" ca="1" si="9"/>
        <v>44739</v>
      </c>
      <c r="C51" s="67">
        <v>46</v>
      </c>
      <c r="D51" s="67" t="str">
        <f t="shared" ca="1" si="10"/>
        <v/>
      </c>
      <c r="E51" s="67" t="str">
        <f t="shared" ca="1" si="0"/>
        <v xml:space="preserve"> </v>
      </c>
      <c r="F51" s="67">
        <f t="shared" ca="1" si="7"/>
        <v>26</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44752</v>
      </c>
      <c r="B52" s="87">
        <f t="shared" ca="1" si="9"/>
        <v>44746</v>
      </c>
      <c r="C52" s="67">
        <v>47</v>
      </c>
      <c r="D52" s="67" t="str">
        <f t="shared" ca="1" si="10"/>
        <v/>
      </c>
      <c r="E52" s="67" t="str">
        <f t="shared" ca="1" si="0"/>
        <v>Jul</v>
      </c>
      <c r="F52" s="67">
        <f t="shared" ca="1" si="7"/>
        <v>27</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44759</v>
      </c>
      <c r="B53" s="87">
        <f t="shared" ca="1" si="9"/>
        <v>44753</v>
      </c>
      <c r="C53" s="67">
        <v>48</v>
      </c>
      <c r="D53" s="67" t="str">
        <f t="shared" ca="1" si="10"/>
        <v/>
      </c>
      <c r="E53" s="67" t="str">
        <f t="shared" ca="1" si="0"/>
        <v xml:space="preserve"> </v>
      </c>
      <c r="F53" s="67">
        <f t="shared" ca="1" si="7"/>
        <v>28</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44766</v>
      </c>
      <c r="B54" s="87">
        <f t="shared" ca="1" si="9"/>
        <v>44760</v>
      </c>
      <c r="C54" s="67">
        <v>49</v>
      </c>
      <c r="D54" s="67" t="str">
        <f t="shared" ca="1" si="10"/>
        <v/>
      </c>
      <c r="E54" s="67" t="str">
        <f t="shared" ca="1" si="0"/>
        <v xml:space="preserve"> </v>
      </c>
      <c r="F54" s="67">
        <f t="shared" ca="1" si="7"/>
        <v>29</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44773</v>
      </c>
      <c r="B55" s="87">
        <f t="shared" ca="1" si="9"/>
        <v>44767</v>
      </c>
      <c r="C55" s="67">
        <v>50</v>
      </c>
      <c r="D55" s="67" t="str">
        <f t="shared" ca="1" si="10"/>
        <v/>
      </c>
      <c r="E55" s="67" t="str">
        <f ca="1">IF(TEXT(B55,"MMM")=TEXT(B54,"MMM")," ",TEXT(B55,"MMM"))</f>
        <v xml:space="preserve"> </v>
      </c>
      <c r="F55" s="67">
        <f t="shared" ca="1" si="7"/>
        <v>30</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44780</v>
      </c>
      <c r="B56" s="87">
        <f t="shared" ca="1" si="9"/>
        <v>44774</v>
      </c>
      <c r="C56" s="67">
        <v>51</v>
      </c>
      <c r="D56" s="67" t="str">
        <f t="shared" ca="1" si="10"/>
        <v/>
      </c>
      <c r="E56" s="67" t="str">
        <f t="shared" ref="E56:E58" ca="1" si="25">IF(TEXT(B56,"MMM")=TEXT(B55,"MMM")," ",TEXT(B56,"MMM"))</f>
        <v>Aug</v>
      </c>
      <c r="F56" s="67">
        <f t="shared" ca="1" si="7"/>
        <v>31</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44787</v>
      </c>
      <c r="B57" s="87">
        <f t="shared" ca="1" si="9"/>
        <v>44781</v>
      </c>
      <c r="C57" s="67">
        <v>52</v>
      </c>
      <c r="D57" s="67" t="str">
        <f t="shared" ca="1" si="10"/>
        <v/>
      </c>
      <c r="E57" s="67" t="str">
        <f t="shared" ca="1" si="25"/>
        <v xml:space="preserve"> </v>
      </c>
      <c r="F57" s="67">
        <f t="shared" ca="1" si="7"/>
        <v>32</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44794</v>
      </c>
      <c r="B58" s="317">
        <f t="shared" ca="1" si="9"/>
        <v>44788</v>
      </c>
      <c r="C58" s="67">
        <v>53</v>
      </c>
      <c r="E58" s="67" t="str">
        <f t="shared" ca="1" si="25"/>
        <v xml:space="preserve"> </v>
      </c>
      <c r="F58" s="67">
        <f t="shared" ca="1" si="7"/>
        <v>33</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A72" workbookViewId="0">
      <selection activeCell="A110" sqref="A110"/>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1243</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44424</v>
      </c>
      <c r="BL1" s="317">
        <f ca="1">INDEX('Critical resources (hide)'!$B$6:$F$58,MATCH('Capacity calculation (hide)'!BL$3,'Critical resources (hide)'!$F$6:$F$58,0),1)</f>
        <v>44431</v>
      </c>
      <c r="BM1" s="317">
        <f ca="1">INDEX('Critical resources (hide)'!$B$6:$F$58,MATCH('Capacity calculation (hide)'!BM$3,'Critical resources (hide)'!$F$6:$F$58,0),1)</f>
        <v>44438</v>
      </c>
      <c r="BN1" s="317">
        <f ca="1">INDEX('Critical resources (hide)'!$B$6:$F$58,MATCH('Capacity calculation (hide)'!BN$3,'Critical resources (hide)'!$F$6:$F$58,0),1)</f>
        <v>44445</v>
      </c>
      <c r="BO1" s="317">
        <f ca="1">INDEX('Critical resources (hide)'!$B$6:$F$58,MATCH('Capacity calculation (hide)'!BO$3,'Critical resources (hide)'!$F$6:$F$58,0),1)</f>
        <v>44452</v>
      </c>
      <c r="BP1" s="317">
        <f ca="1">INDEX('Critical resources (hide)'!$B$6:$F$58,MATCH('Capacity calculation (hide)'!BP$3,'Critical resources (hide)'!$F$6:$F$58,0),1)</f>
        <v>44459</v>
      </c>
      <c r="BQ1" s="317">
        <f ca="1">INDEX('Critical resources (hide)'!$B$6:$F$58,MATCH('Capacity calculation (hide)'!BQ$3,'Critical resources (hide)'!$F$6:$F$58,0),1)</f>
        <v>44466</v>
      </c>
      <c r="BR1" s="317">
        <f ca="1">INDEX('Critical resources (hide)'!$B$6:$F$58,MATCH('Capacity calculation (hide)'!BR$3,'Critical resources (hide)'!$F$6:$F$58,0),1)</f>
        <v>44473</v>
      </c>
      <c r="BS1" s="317">
        <f ca="1">INDEX('Critical resources (hide)'!$B$6:$F$58,MATCH('Capacity calculation (hide)'!BS$3,'Critical resources (hide)'!$F$6:$F$58,0),1)</f>
        <v>44480</v>
      </c>
      <c r="BT1" s="317">
        <f ca="1">INDEX('Critical resources (hide)'!$B$6:$F$58,MATCH('Capacity calculation (hide)'!BT$3,'Critical resources (hide)'!$F$6:$F$58,0),1)</f>
        <v>44487</v>
      </c>
      <c r="BU1" s="317">
        <f ca="1">INDEX('Critical resources (hide)'!$B$6:$F$58,MATCH('Capacity calculation (hide)'!BU$3,'Critical resources (hide)'!$F$6:$F$58,0),1)</f>
        <v>44494</v>
      </c>
      <c r="BV1" s="317">
        <f ca="1">INDEX('Critical resources (hide)'!$B$6:$F$58,MATCH('Capacity calculation (hide)'!BV$3,'Critical resources (hide)'!$F$6:$F$58,0),1)</f>
        <v>44501</v>
      </c>
      <c r="BW1" s="317">
        <f ca="1">INDEX('Critical resources (hide)'!$B$6:$F$58,MATCH('Capacity calculation (hide)'!BW$3,'Critical resources (hide)'!$F$6:$F$58,0),1)</f>
        <v>44508</v>
      </c>
      <c r="BX1" s="317">
        <f ca="1">INDEX('Critical resources (hide)'!$B$6:$F$58,MATCH('Capacity calculation (hide)'!BX$3,'Critical resources (hide)'!$F$6:$F$58,0),1)</f>
        <v>44515</v>
      </c>
      <c r="BY1" s="317">
        <f ca="1">INDEX('Critical resources (hide)'!$B$6:$F$58,MATCH('Capacity calculation (hide)'!BY$3,'Critical resources (hide)'!$F$6:$F$58,0),1)</f>
        <v>44522</v>
      </c>
      <c r="BZ1" s="317">
        <f ca="1">INDEX('Critical resources (hide)'!$B$6:$F$58,MATCH('Capacity calculation (hide)'!BZ$3,'Critical resources (hide)'!$F$6:$F$58,0),1)</f>
        <v>44529</v>
      </c>
      <c r="CA1" s="317">
        <f ca="1">INDEX('Critical resources (hide)'!$B$6:$F$58,MATCH('Capacity calculation (hide)'!CA$3,'Critical resources (hide)'!$F$6:$F$58,0),1)</f>
        <v>44536</v>
      </c>
      <c r="CB1" s="317">
        <f ca="1">INDEX('Critical resources (hide)'!$B$6:$F$58,MATCH('Capacity calculation (hide)'!CB$3,'Critical resources (hide)'!$F$6:$F$58,0),1)</f>
        <v>44543</v>
      </c>
      <c r="CC1" s="317">
        <f ca="1">INDEX('Critical resources (hide)'!$B$6:$F$58,MATCH('Capacity calculation (hide)'!CC$3,'Critical resources (hide)'!$F$6:$F$58,0),1)</f>
        <v>44550</v>
      </c>
      <c r="CD1" s="317">
        <f ca="1">INDEX('Critical resources (hide)'!$B$6:$F$58,MATCH('Capacity calculation (hide)'!CD$3,'Critical resources (hide)'!$F$6:$F$58,0),1)</f>
        <v>44557</v>
      </c>
      <c r="CE1" s="317">
        <f ca="1">INDEX('Critical resources (hide)'!$B$6:$F$58,MATCH('Capacity calculation (hide)'!CE$3,'Critical resources (hide)'!$F$6:$F$58,0),1)</f>
        <v>44564</v>
      </c>
      <c r="CF1" s="317">
        <f ca="1">INDEX('Critical resources (hide)'!$B$6:$F$58,MATCH('Capacity calculation (hide)'!CF$3,'Critical resources (hide)'!$F$6:$F$58,0),1)</f>
        <v>44571</v>
      </c>
      <c r="CG1" s="317">
        <f ca="1">INDEX('Critical resources (hide)'!$B$6:$F$58,MATCH('Capacity calculation (hide)'!CG$3,'Critical resources (hide)'!$F$6:$F$58,0),1)</f>
        <v>44578</v>
      </c>
      <c r="CH1" s="317">
        <f ca="1">INDEX('Critical resources (hide)'!$B$6:$F$58,MATCH('Capacity calculation (hide)'!CH$3,'Critical resources (hide)'!$F$6:$F$58,0),1)</f>
        <v>44585</v>
      </c>
      <c r="CI1" s="317">
        <f ca="1">INDEX('Critical resources (hide)'!$B$6:$F$58,MATCH('Capacity calculation (hide)'!CI$3,'Critical resources (hide)'!$F$6:$F$58,0),1)</f>
        <v>44592</v>
      </c>
      <c r="CJ1" s="317">
        <f ca="1">INDEX('Critical resources (hide)'!$B$6:$F$58,MATCH('Capacity calculation (hide)'!CJ$3,'Critical resources (hide)'!$F$6:$F$58,0),1)</f>
        <v>44599</v>
      </c>
      <c r="CK1" s="317">
        <f ca="1">INDEX('Critical resources (hide)'!$B$6:$F$58,MATCH('Capacity calculation (hide)'!CK$3,'Critical resources (hide)'!$F$6:$F$58,0),1)</f>
        <v>44606</v>
      </c>
      <c r="CL1" s="317">
        <f ca="1">INDEX('Critical resources (hide)'!$B$6:$F$58,MATCH('Capacity calculation (hide)'!CL$3,'Critical resources (hide)'!$F$6:$F$58,0),1)</f>
        <v>44613</v>
      </c>
      <c r="CM1" s="317">
        <f ca="1">INDEX('Critical resources (hide)'!$B$6:$F$58,MATCH('Capacity calculation (hide)'!CM$3,'Critical resources (hide)'!$F$6:$F$58,0),1)</f>
        <v>44620</v>
      </c>
      <c r="CN1" s="317">
        <f ca="1">INDEX('Critical resources (hide)'!$B$6:$F$58,MATCH('Capacity calculation (hide)'!CN$3,'Critical resources (hide)'!$F$6:$F$58,0),1)</f>
        <v>44627</v>
      </c>
      <c r="CO1" s="317">
        <f ca="1">INDEX('Critical resources (hide)'!$B$6:$F$58,MATCH('Capacity calculation (hide)'!CO$3,'Critical resources (hide)'!$F$6:$F$58,0),1)</f>
        <v>44634</v>
      </c>
      <c r="CP1" s="317">
        <f ca="1">INDEX('Critical resources (hide)'!$B$6:$F$58,MATCH('Capacity calculation (hide)'!CP$3,'Critical resources (hide)'!$F$6:$F$58,0),1)</f>
        <v>44641</v>
      </c>
      <c r="CQ1" s="317">
        <f ca="1">INDEX('Critical resources (hide)'!$B$6:$F$58,MATCH('Capacity calculation (hide)'!CQ$3,'Critical resources (hide)'!$F$6:$F$58,0),1)</f>
        <v>44648</v>
      </c>
      <c r="CR1" s="317">
        <f ca="1">INDEX('Critical resources (hide)'!$B$6:$F$58,MATCH('Capacity calculation (hide)'!CR$3,'Critical resources (hide)'!$F$6:$F$58,0),1)</f>
        <v>44655</v>
      </c>
      <c r="CS1" s="317">
        <f ca="1">INDEX('Critical resources (hide)'!$B$6:$F$58,MATCH('Capacity calculation (hide)'!CS$3,'Critical resources (hide)'!$F$6:$F$58,0),1)</f>
        <v>44662</v>
      </c>
      <c r="CT1" s="317">
        <f ca="1">INDEX('Critical resources (hide)'!$B$6:$F$58,MATCH('Capacity calculation (hide)'!CT$3,'Critical resources (hide)'!$F$6:$F$58,0),1)</f>
        <v>44669</v>
      </c>
      <c r="CU1" s="317">
        <f ca="1">INDEX('Critical resources (hide)'!$B$6:$F$58,MATCH('Capacity calculation (hide)'!CU$3,'Critical resources (hide)'!$F$6:$F$58,0),1)</f>
        <v>44676</v>
      </c>
      <c r="CV1" s="317">
        <f ca="1">INDEX('Critical resources (hide)'!$B$6:$F$58,MATCH('Capacity calculation (hide)'!CV$3,'Critical resources (hide)'!$F$6:$F$58,0),1)</f>
        <v>44683</v>
      </c>
      <c r="CW1" s="317">
        <f ca="1">INDEX('Critical resources (hide)'!$B$6:$F$58,MATCH('Capacity calculation (hide)'!CW$3,'Critical resources (hide)'!$F$6:$F$58,0),1)</f>
        <v>44690</v>
      </c>
      <c r="CX1" s="317">
        <f ca="1">INDEX('Critical resources (hide)'!$B$6:$F$58,MATCH('Capacity calculation (hide)'!CX$3,'Critical resources (hide)'!$F$6:$F$58,0),1)</f>
        <v>44697</v>
      </c>
      <c r="CY1" s="317">
        <f ca="1">INDEX('Critical resources (hide)'!$B$6:$F$58,MATCH('Capacity calculation (hide)'!CY$3,'Critical resources (hide)'!$F$6:$F$58,0),1)</f>
        <v>44704</v>
      </c>
      <c r="CZ1" s="317">
        <f ca="1">INDEX('Critical resources (hide)'!$B$6:$F$58,MATCH('Capacity calculation (hide)'!CZ$3,'Critical resources (hide)'!$F$6:$F$58,0),1)</f>
        <v>44711</v>
      </c>
      <c r="DA1" s="317">
        <f ca="1">INDEX('Critical resources (hide)'!$B$6:$F$58,MATCH('Capacity calculation (hide)'!DA$3,'Critical resources (hide)'!$F$6:$F$58,0),1)</f>
        <v>44718</v>
      </c>
      <c r="DB1" s="317">
        <f ca="1">INDEX('Critical resources (hide)'!$B$6:$F$58,MATCH('Capacity calculation (hide)'!DB$3,'Critical resources (hide)'!$F$6:$F$58,0),1)</f>
        <v>44725</v>
      </c>
      <c r="DC1" s="317">
        <f ca="1">INDEX('Critical resources (hide)'!$B$6:$F$58,MATCH('Capacity calculation (hide)'!DC$3,'Critical resources (hide)'!$F$6:$F$58,0),1)</f>
        <v>44732</v>
      </c>
      <c r="DD1" s="317">
        <f ca="1">INDEX('Critical resources (hide)'!$B$6:$F$58,MATCH('Capacity calculation (hide)'!DD$3,'Critical resources (hide)'!$F$6:$F$58,0),1)</f>
        <v>44739</v>
      </c>
      <c r="DE1" s="317">
        <f ca="1">INDEX('Critical resources (hide)'!$B$6:$F$58,MATCH('Capacity calculation (hide)'!DE$3,'Critical resources (hide)'!$F$6:$F$58,0),1)</f>
        <v>44746</v>
      </c>
      <c r="DF1" s="317">
        <f ca="1">INDEX('Critical resources (hide)'!$B$6:$F$58,MATCH('Capacity calculation (hide)'!DF$3,'Critical resources (hide)'!$F$6:$F$58,0),1)</f>
        <v>44753</v>
      </c>
      <c r="DG1" s="317">
        <f ca="1">INDEX('Critical resources (hide)'!$B$6:$F$58,MATCH('Capacity calculation (hide)'!DG$3,'Critical resources (hide)'!$F$6:$F$58,0),1)</f>
        <v>44760</v>
      </c>
      <c r="DH1" s="317">
        <f ca="1">INDEX('Critical resources (hide)'!$B$6:$F$58,MATCH('Capacity calculation (hide)'!DH$3,'Critical resources (hide)'!$F$6:$F$58,0),1)</f>
        <v>44767</v>
      </c>
      <c r="DI1" s="317">
        <f ca="1">INDEX('Critical resources (hide)'!$B$6:$F$58,MATCH('Capacity calculation (hide)'!DI$3,'Critical resources (hide)'!$F$6:$F$58,0),1)</f>
        <v>44774</v>
      </c>
      <c r="DJ1" s="317">
        <f ca="1">INDEX('Critical resources (hide)'!$B$6:$F$58,MATCH('Capacity calculation (hide)'!DJ$3,'Critical resources (hide)'!$F$6:$F$58,0),1)</f>
        <v>44781</v>
      </c>
      <c r="DK1" s="317" t="e">
        <f ca="1">INDEX('Critical resources (hide)'!$B$6:$F$58,MATCH('Capacity calculation (hide)'!DK$3,'Critical resources (hide)'!$F$6:$F$58,0),1)</f>
        <v>#N/A</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0">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33</v>
      </c>
      <c r="BL3" s="59">
        <f ca="1">OFFSET('Critical resources (hide)'!$F$6,COLUMN(B1)-1,0,1,1)</f>
        <v>34</v>
      </c>
      <c r="BM3" s="59">
        <f ca="1">OFFSET('Critical resources (hide)'!$F$6,COLUMN(C1)-1,0,1,1)</f>
        <v>35</v>
      </c>
      <c r="BN3" s="59">
        <f ca="1">OFFSET('Critical resources (hide)'!$F$6,COLUMN(D1)-1,0,1,1)</f>
        <v>36</v>
      </c>
      <c r="BO3" s="59">
        <f ca="1">OFFSET('Critical resources (hide)'!$F$6,COLUMN(E1)-1,0,1,1)</f>
        <v>37</v>
      </c>
      <c r="BP3" s="59">
        <f ca="1">OFFSET('Critical resources (hide)'!$F$6,COLUMN(F1)-1,0,1,1)</f>
        <v>38</v>
      </c>
      <c r="BQ3" s="59">
        <f ca="1">OFFSET('Critical resources (hide)'!$F$6,COLUMN(G1)-1,0,1,1)</f>
        <v>39</v>
      </c>
      <c r="BR3" s="59">
        <f ca="1">OFFSET('Critical resources (hide)'!$F$6,COLUMN(H1)-1,0,1,1)</f>
        <v>40</v>
      </c>
      <c r="BS3" s="59">
        <f ca="1">OFFSET('Critical resources (hide)'!$F$6,COLUMN(I1)-1,0,1,1)</f>
        <v>41</v>
      </c>
      <c r="BT3" s="59">
        <f ca="1">OFFSET('Critical resources (hide)'!$F$6,COLUMN(J1)-1,0,1,1)</f>
        <v>42</v>
      </c>
      <c r="BU3" s="59">
        <f ca="1">OFFSET('Critical resources (hide)'!$F$6,COLUMN(K1)-1,0,1,1)</f>
        <v>43</v>
      </c>
      <c r="BV3" s="59">
        <f ca="1">OFFSET('Critical resources (hide)'!$F$6,COLUMN(L1)-1,0,1,1)</f>
        <v>44</v>
      </c>
      <c r="BW3" s="59">
        <f ca="1">OFFSET('Critical resources (hide)'!$F$6,COLUMN(M1)-1,0,1,1)</f>
        <v>45</v>
      </c>
      <c r="BX3" s="59">
        <f ca="1">OFFSET('Critical resources (hide)'!$F$6,COLUMN(N1)-1,0,1,1)</f>
        <v>46</v>
      </c>
      <c r="BY3" s="59">
        <f ca="1">OFFSET('Critical resources (hide)'!$F$6,COLUMN(O1)-1,0,1,1)</f>
        <v>47</v>
      </c>
      <c r="BZ3" s="59">
        <f ca="1">OFFSET('Critical resources (hide)'!$F$6,COLUMN(P1)-1,0,1,1)</f>
        <v>48</v>
      </c>
      <c r="CA3" s="59">
        <f ca="1">OFFSET('Critical resources (hide)'!$F$6,COLUMN(Q1)-1,0,1,1)</f>
        <v>49</v>
      </c>
      <c r="CB3" s="59">
        <f ca="1">OFFSET('Critical resources (hide)'!$F$6,COLUMN(R1)-1,0,1,1)</f>
        <v>50</v>
      </c>
      <c r="CC3" s="59">
        <f ca="1">OFFSET('Critical resources (hide)'!$F$6,COLUMN(S1)-1,0,1,1)</f>
        <v>51</v>
      </c>
      <c r="CD3" s="59">
        <f ca="1">OFFSET('Critical resources (hide)'!$F$6,COLUMN(T1)-1,0,1,1)</f>
        <v>52</v>
      </c>
      <c r="CE3" s="59">
        <f ca="1">OFFSET('Critical resources (hide)'!$F$6,COLUMN(U1)-1,0,1,1)</f>
        <v>1</v>
      </c>
      <c r="CF3" s="59">
        <f ca="1">OFFSET('Critical resources (hide)'!$F$6,COLUMN(V1)-1,0,1,1)</f>
        <v>2</v>
      </c>
      <c r="CG3" s="59">
        <f ca="1">OFFSET('Critical resources (hide)'!$F$6,COLUMN(W1)-1,0,1,1)</f>
        <v>3</v>
      </c>
      <c r="CH3" s="59">
        <f ca="1">OFFSET('Critical resources (hide)'!$F$6,COLUMN(X1)-1,0,1,1)</f>
        <v>4</v>
      </c>
      <c r="CI3" s="59">
        <f ca="1">OFFSET('Critical resources (hide)'!$F$6,COLUMN(Y1)-1,0,1,1)</f>
        <v>5</v>
      </c>
      <c r="CJ3" s="59">
        <f ca="1">OFFSET('Critical resources (hide)'!$F$6,COLUMN(Z1)-1,0,1,1)</f>
        <v>6</v>
      </c>
      <c r="CK3" s="59">
        <f ca="1">OFFSET('Critical resources (hide)'!$F$6,COLUMN(AA1)-1,0,1,1)</f>
        <v>7</v>
      </c>
      <c r="CL3" s="59">
        <f ca="1">OFFSET('Critical resources (hide)'!$F$6,COLUMN(AB1)-1,0,1,1)</f>
        <v>8</v>
      </c>
      <c r="CM3" s="59">
        <f ca="1">OFFSET('Critical resources (hide)'!$F$6,COLUMN(AC1)-1,0,1,1)</f>
        <v>9</v>
      </c>
      <c r="CN3" s="59">
        <f ca="1">OFFSET('Critical resources (hide)'!$F$6,COLUMN(AD1)-1,0,1,1)</f>
        <v>10</v>
      </c>
      <c r="CO3" s="59">
        <f ca="1">OFFSET('Critical resources (hide)'!$F$6,COLUMN(AE1)-1,0,1,1)</f>
        <v>11</v>
      </c>
      <c r="CP3" s="59">
        <f ca="1">OFFSET('Critical resources (hide)'!$F$6,COLUMN(AF1)-1,0,1,1)</f>
        <v>12</v>
      </c>
      <c r="CQ3" s="59">
        <f ca="1">OFFSET('Critical resources (hide)'!$F$6,COLUMN(AG1)-1,0,1,1)</f>
        <v>13</v>
      </c>
      <c r="CR3" s="59">
        <f ca="1">OFFSET('Critical resources (hide)'!$F$6,COLUMN(AH1)-1,0,1,1)</f>
        <v>14</v>
      </c>
      <c r="CS3" s="59">
        <f ca="1">OFFSET('Critical resources (hide)'!$F$6,COLUMN(AI1)-1,0,1,1)</f>
        <v>15</v>
      </c>
      <c r="CT3" s="59">
        <f ca="1">OFFSET('Critical resources (hide)'!$F$6,COLUMN(AJ1)-1,0,1,1)</f>
        <v>16</v>
      </c>
      <c r="CU3" s="59">
        <f ca="1">OFFSET('Critical resources (hide)'!$F$6,COLUMN(AK1)-1,0,1,1)</f>
        <v>17</v>
      </c>
      <c r="CV3" s="59">
        <f ca="1">OFFSET('Critical resources (hide)'!$F$6,COLUMN(AL1)-1,0,1,1)</f>
        <v>18</v>
      </c>
      <c r="CW3" s="59">
        <f ca="1">OFFSET('Critical resources (hide)'!$F$6,COLUMN(AM1)-1,0,1,1)</f>
        <v>19</v>
      </c>
      <c r="CX3" s="59">
        <f ca="1">OFFSET('Critical resources (hide)'!$F$6,COLUMN(AN1)-1,0,1,1)</f>
        <v>20</v>
      </c>
      <c r="CY3" s="59">
        <f ca="1">OFFSET('Critical resources (hide)'!$F$6,COLUMN(AO1)-1,0,1,1)</f>
        <v>21</v>
      </c>
      <c r="CZ3" s="59">
        <f ca="1">OFFSET('Critical resources (hide)'!$F$6,COLUMN(AP1)-1,0,1,1)</f>
        <v>22</v>
      </c>
      <c r="DA3" s="59">
        <f ca="1">OFFSET('Critical resources (hide)'!$F$6,COLUMN(AQ1)-1,0,1,1)</f>
        <v>23</v>
      </c>
      <c r="DB3" s="59">
        <f ca="1">OFFSET('Critical resources (hide)'!$F$6,COLUMN(AR1)-1,0,1,1)</f>
        <v>24</v>
      </c>
      <c r="DC3" s="59">
        <f ca="1">OFFSET('Critical resources (hide)'!$F$6,COLUMN(AS1)-1,0,1,1)</f>
        <v>25</v>
      </c>
      <c r="DD3" s="59">
        <f ca="1">OFFSET('Critical resources (hide)'!$F$6,COLUMN(AT1)-1,0,1,1)</f>
        <v>26</v>
      </c>
      <c r="DE3" s="59">
        <f ca="1">OFFSET('Critical resources (hide)'!$F$6,COLUMN(AU1)-1,0,1,1)</f>
        <v>27</v>
      </c>
      <c r="DF3" s="59">
        <f ca="1">OFFSET('Critical resources (hide)'!$F$6,COLUMN(AV1)-1,0,1,1)</f>
        <v>28</v>
      </c>
      <c r="DG3" s="59">
        <f ca="1">OFFSET('Critical resources (hide)'!$F$6,COLUMN(AW1)-1,0,1,1)</f>
        <v>29</v>
      </c>
      <c r="DH3" s="59">
        <f ca="1">OFFSET('Critical resources (hide)'!$F$6,COLUMN(AX1)-1,0,1,1)</f>
        <v>30</v>
      </c>
      <c r="DI3" s="59">
        <f ca="1">OFFSET('Critical resources (hide)'!$F$6,COLUMN(AY1)-1,0,1,1)</f>
        <v>31</v>
      </c>
      <c r="DJ3" s="59">
        <f ca="1">OFFSET('Critical resources (hide)'!$F$6,COLUMN(AZ1)-1,0,1,1)</f>
        <v>32</v>
      </c>
      <c r="DK3" s="375">
        <f ca="1">IF(ISERROR(MATCH(53,BK3:DJ3,0)),53,IF(DJ3=52,1,DJ3+1))</f>
        <v>53</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91">
        <f>DJ4</f>
        <v>0</v>
      </c>
      <c r="DL4" s="136">
        <f>SUM(BK4:DK4)</f>
        <v>0</v>
      </c>
      <c r="DM4" s="5">
        <f>SUM(DM5:DM104)</f>
        <v>0</v>
      </c>
    </row>
    <row r="5" spans="1:121" x14ac:dyDescent="0.2">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91">
        <f t="shared" ref="DK5:DK68" si="2">DJ5</f>
        <v>0</v>
      </c>
      <c r="DL5" s="136">
        <f t="shared" ref="DL5:DL68" si="3">SUM(BK5:DJ5)</f>
        <v>0</v>
      </c>
      <c r="DM5" s="311" t="str">
        <f>Capacity!H17</f>
        <v/>
      </c>
      <c r="DQ5" s="5"/>
    </row>
    <row r="6" spans="1:121" x14ac:dyDescent="0.2">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91">
        <f t="shared" si="2"/>
        <v>0</v>
      </c>
      <c r="DL6" s="136">
        <f t="shared" si="3"/>
        <v>0</v>
      </c>
      <c r="DM6" s="311" t="str">
        <f>Capacity!H18</f>
        <v/>
      </c>
      <c r="DQ6" s="5"/>
    </row>
    <row r="7" spans="1:121" x14ac:dyDescent="0.2">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91">
        <f t="shared" si="2"/>
        <v>0</v>
      </c>
      <c r="DL7" s="136">
        <f t="shared" si="3"/>
        <v>0</v>
      </c>
      <c r="DM7" s="311" t="str">
        <f>Capacity!H19</f>
        <v/>
      </c>
      <c r="DQ7" s="5"/>
    </row>
    <row r="8" spans="1:121" x14ac:dyDescent="0.2">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91">
        <f t="shared" si="2"/>
        <v>0</v>
      </c>
      <c r="DL8" s="136">
        <f t="shared" si="3"/>
        <v>0</v>
      </c>
      <c r="DM8" s="311" t="str">
        <f>Capacity!H20</f>
        <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91">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91">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1">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1">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1">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1">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1">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1">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1">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1">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1">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1">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1">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1">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1">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1">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1">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1">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1">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1">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1">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1">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1">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1">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1">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1">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1">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1">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1">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1">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1">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1">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1">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1">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1">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1">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1">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1">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1">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1">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1">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1">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1">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1">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1">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1">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1">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1">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1">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1">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1">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1">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1">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1">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1">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1">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1">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1">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1">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1">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1">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1">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1">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1">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1">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1">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1">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1">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1">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1">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1">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1">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1">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1">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1">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1">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1">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1">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1">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1">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1">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1">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1">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1">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1">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1">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1">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1">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1">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1">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1">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1">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1">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1">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1">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1">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0">
        <v>53</v>
      </c>
      <c r="DL109" s="2" t="s">
        <v>462</v>
      </c>
    </row>
    <row r="110" spans="1:117" x14ac:dyDescent="0.2">
      <c r="C110" t="s">
        <v>466</v>
      </c>
      <c r="H110" s="67"/>
      <c r="BJ110"/>
      <c r="BK110">
        <f ca="1">BK3</f>
        <v>33</v>
      </c>
      <c r="BL110" s="67">
        <f t="shared" ref="BL110:DJ110" ca="1" si="6">BL3</f>
        <v>34</v>
      </c>
      <c r="BM110" s="67">
        <f t="shared" ca="1" si="6"/>
        <v>35</v>
      </c>
      <c r="BN110" s="67">
        <f t="shared" ca="1" si="6"/>
        <v>36</v>
      </c>
      <c r="BO110" s="67">
        <f t="shared" ca="1" si="6"/>
        <v>37</v>
      </c>
      <c r="BP110" s="67">
        <f t="shared" ca="1" si="6"/>
        <v>38</v>
      </c>
      <c r="BQ110" s="67">
        <f t="shared" ca="1" si="6"/>
        <v>39</v>
      </c>
      <c r="BR110" s="67">
        <f t="shared" ca="1" si="6"/>
        <v>40</v>
      </c>
      <c r="BS110" s="67">
        <f t="shared" ca="1" si="6"/>
        <v>41</v>
      </c>
      <c r="BT110" s="67">
        <f t="shared" ca="1" si="6"/>
        <v>42</v>
      </c>
      <c r="BU110" s="67">
        <f t="shared" ca="1" si="6"/>
        <v>43</v>
      </c>
      <c r="BV110" s="67">
        <f t="shared" ca="1" si="6"/>
        <v>44</v>
      </c>
      <c r="BW110" s="67">
        <f t="shared" ca="1" si="6"/>
        <v>45</v>
      </c>
      <c r="BX110" s="67">
        <f t="shared" ca="1" si="6"/>
        <v>46</v>
      </c>
      <c r="BY110" s="67">
        <f t="shared" ca="1" si="6"/>
        <v>47</v>
      </c>
      <c r="BZ110" s="67">
        <f t="shared" ca="1" si="6"/>
        <v>48</v>
      </c>
      <c r="CA110" s="67">
        <f t="shared" ca="1" si="6"/>
        <v>49</v>
      </c>
      <c r="CB110" s="67">
        <f t="shared" ca="1" si="6"/>
        <v>50</v>
      </c>
      <c r="CC110" s="67">
        <f t="shared" ca="1" si="6"/>
        <v>51</v>
      </c>
      <c r="CD110" s="67">
        <f t="shared" ca="1" si="6"/>
        <v>52</v>
      </c>
      <c r="CE110" s="67">
        <f t="shared" ca="1" si="6"/>
        <v>1</v>
      </c>
      <c r="CF110" s="67">
        <f t="shared" ca="1" si="6"/>
        <v>2</v>
      </c>
      <c r="CG110" s="67">
        <f t="shared" ca="1" si="6"/>
        <v>3</v>
      </c>
      <c r="CH110" s="67">
        <f t="shared" ca="1" si="6"/>
        <v>4</v>
      </c>
      <c r="CI110" s="67">
        <f t="shared" ca="1" si="6"/>
        <v>5</v>
      </c>
      <c r="CJ110" s="67">
        <f t="shared" ca="1" si="6"/>
        <v>6</v>
      </c>
      <c r="CK110" s="67">
        <f t="shared" ca="1" si="6"/>
        <v>7</v>
      </c>
      <c r="CL110" s="67">
        <f t="shared" ca="1" si="6"/>
        <v>8</v>
      </c>
      <c r="CM110" s="67">
        <f t="shared" ca="1" si="6"/>
        <v>9</v>
      </c>
      <c r="CN110" s="67">
        <f t="shared" ca="1" si="6"/>
        <v>10</v>
      </c>
      <c r="CO110" s="67">
        <f t="shared" ca="1" si="6"/>
        <v>11</v>
      </c>
      <c r="CP110" s="67">
        <f t="shared" ca="1" si="6"/>
        <v>12</v>
      </c>
      <c r="CQ110" s="67">
        <f t="shared" ca="1" si="6"/>
        <v>13</v>
      </c>
      <c r="CR110" s="67">
        <f t="shared" ca="1" si="6"/>
        <v>14</v>
      </c>
      <c r="CS110" s="67">
        <f t="shared" ca="1" si="6"/>
        <v>15</v>
      </c>
      <c r="CT110" s="67">
        <f t="shared" ca="1" si="6"/>
        <v>16</v>
      </c>
      <c r="CU110" s="67">
        <f t="shared" ca="1" si="6"/>
        <v>17</v>
      </c>
      <c r="CV110" s="67">
        <f t="shared" ca="1" si="6"/>
        <v>18</v>
      </c>
      <c r="CW110" s="67">
        <f t="shared" ca="1" si="6"/>
        <v>19</v>
      </c>
      <c r="CX110" s="67">
        <f t="shared" ca="1" si="6"/>
        <v>20</v>
      </c>
      <c r="CY110" s="67">
        <f t="shared" ca="1" si="6"/>
        <v>21</v>
      </c>
      <c r="CZ110" s="67">
        <f t="shared" ca="1" si="6"/>
        <v>22</v>
      </c>
      <c r="DA110" s="67">
        <f t="shared" ca="1" si="6"/>
        <v>23</v>
      </c>
      <c r="DB110" s="67">
        <f t="shared" ca="1" si="6"/>
        <v>24</v>
      </c>
      <c r="DC110" s="67">
        <f t="shared" ca="1" si="6"/>
        <v>25</v>
      </c>
      <c r="DD110" s="67">
        <f t="shared" ca="1" si="6"/>
        <v>26</v>
      </c>
      <c r="DE110" s="67">
        <f t="shared" ca="1" si="6"/>
        <v>27</v>
      </c>
      <c r="DF110" s="67">
        <f t="shared" ca="1" si="6"/>
        <v>28</v>
      </c>
      <c r="DG110" s="67">
        <f t="shared" ca="1" si="6"/>
        <v>29</v>
      </c>
      <c r="DH110" s="67">
        <f t="shared" ca="1" si="6"/>
        <v>30</v>
      </c>
      <c r="DI110" s="67">
        <f t="shared" ca="1" si="6"/>
        <v>31</v>
      </c>
      <c r="DJ110" s="67">
        <f t="shared" ca="1" si="6"/>
        <v>32</v>
      </c>
      <c r="DK110" s="375">
        <f ca="1">IF(ISERROR(MATCH(53,BK110:DJ110,0)),53,IF(DJ110=52,1,DJ110+1))</f>
        <v>53</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91">
        <f>DJ111</f>
        <v>0</v>
      </c>
      <c r="DL111" s="5">
        <f>SUM(BK111:DK111)</f>
        <v>0</v>
      </c>
    </row>
    <row r="112" spans="1:117" x14ac:dyDescent="0.2">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91">
        <f t="shared" ref="DK112:DK175" si="8">DJ112</f>
        <v>0</v>
      </c>
      <c r="DL112" s="5">
        <f t="shared" ref="DL112:DL175" si="9">SUM(BK112:DJ112)</f>
        <v>0</v>
      </c>
    </row>
    <row r="113" spans="3:116" x14ac:dyDescent="0.2">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91">
        <f t="shared" si="8"/>
        <v>0</v>
      </c>
      <c r="DL113" s="5">
        <f t="shared" si="9"/>
        <v>0</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1">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1">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1">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1">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1">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1">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1">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1">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1">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1">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1">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1">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1">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1">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1">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1">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1">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1">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1">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1">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1">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1">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1">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1">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1">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1">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1">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1">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1">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1">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1">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1">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1">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1">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1">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1">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1">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1">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1">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1">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1">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1">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1">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1">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1">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1">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1">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1">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1">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1">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1">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1">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1">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1">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1">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1">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1">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1">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1">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1">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1">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1">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1">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1">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1">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1">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1">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1">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1">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1">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1">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1">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1">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1">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1">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1">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1">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1">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1">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1">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1">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1">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1">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1">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1">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1">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1">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1">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1">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1">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1">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1">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1">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1">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1">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1">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1">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1">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397" t="s">
        <v>87</v>
      </c>
      <c r="D2" s="399"/>
      <c r="F2" s="240" t="str">
        <f ca="1">"On aggregate, 1 patient = "&amp;TEXT('Demand background (hide)'!$BN$16,"#.#")&amp;" "&amp;Setup!$I$17</f>
        <v>On aggregate, 1 patient = 1. Minutes</v>
      </c>
    </row>
    <row r="3" spans="1:15" x14ac:dyDescent="0.2">
      <c r="A3" t="s">
        <v>328</v>
      </c>
      <c r="C3" s="454">
        <v>52</v>
      </c>
      <c r="D3" s="455"/>
      <c r="F3" s="347" t="s">
        <v>326</v>
      </c>
    </row>
    <row r="4" spans="1:15" x14ac:dyDescent="0.2">
      <c r="A4" t="s">
        <v>14</v>
      </c>
      <c r="C4" s="397" t="s">
        <v>19</v>
      </c>
      <c r="D4" s="399"/>
    </row>
    <row r="5" spans="1:15" x14ac:dyDescent="0.2">
      <c r="K5" s="72"/>
    </row>
    <row r="6" spans="1:15" ht="14.65" customHeight="1" thickBot="1" x14ac:dyDescent="0.3">
      <c r="A6" s="102" t="s">
        <v>309</v>
      </c>
      <c r="B6" s="103"/>
      <c r="C6" s="103"/>
      <c r="D6" s="9"/>
      <c r="E6" s="468" t="s">
        <v>346</v>
      </c>
      <c r="F6" s="468"/>
      <c r="G6" s="63" t="s">
        <v>87</v>
      </c>
      <c r="H6" s="9" t="s">
        <v>88</v>
      </c>
      <c r="I6" s="9"/>
      <c r="K6" s="72"/>
    </row>
    <row r="7" spans="1:15" ht="15" thickBot="1" x14ac:dyDescent="0.25">
      <c r="A7" s="10"/>
      <c r="B7" s="11"/>
      <c r="C7" s="11"/>
      <c r="D7" s="9"/>
      <c r="E7" s="469" t="s">
        <v>214</v>
      </c>
      <c r="F7" s="463"/>
      <c r="G7" s="451"/>
      <c r="H7" s="438">
        <f ca="1">'Parameters calculator (hide)'!B25</f>
        <v>0</v>
      </c>
      <c r="I7" s="9"/>
    </row>
    <row r="8" spans="1:15" ht="15" thickBot="1" x14ac:dyDescent="0.25">
      <c r="A8" s="11"/>
      <c r="B8" s="11"/>
      <c r="C8" s="11"/>
      <c r="D8" s="12"/>
      <c r="E8" s="13"/>
      <c r="F8" s="14"/>
      <c r="G8" s="452"/>
      <c r="H8" s="439"/>
      <c r="I8" s="9"/>
    </row>
    <row r="9" spans="1:15" ht="15" thickBot="1" x14ac:dyDescent="0.25">
      <c r="A9" s="85" t="s">
        <v>338</v>
      </c>
      <c r="B9" s="458" t="str">
        <f ca="1">TEXT('Parameters calculator (hide)'!B19,"#,#")</f>
        <v/>
      </c>
      <c r="C9" s="11"/>
      <c r="D9" s="12"/>
      <c r="E9" s="9"/>
      <c r="F9" s="9"/>
      <c r="G9" s="9"/>
      <c r="H9" s="9"/>
      <c r="I9" s="9"/>
    </row>
    <row r="10" spans="1:15" ht="15" thickBot="1" x14ac:dyDescent="0.25">
      <c r="A10" s="242" t="str">
        <f>"("&amp;$C$4&amp;")"</f>
        <v>(Patients)</v>
      </c>
      <c r="B10" s="459"/>
      <c r="C10" s="15"/>
      <c r="D10" s="16"/>
      <c r="E10" s="460" t="s">
        <v>348</v>
      </c>
      <c r="F10" s="461"/>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62" t="s">
        <v>89</v>
      </c>
      <c r="F11" s="463"/>
      <c r="G11" s="464"/>
      <c r="H11" s="438">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65"/>
      <c r="H12" s="439"/>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66" t="s">
        <v>373</v>
      </c>
      <c r="D15" s="467"/>
      <c r="E15" s="20"/>
      <c r="F15" s="437" t="s">
        <v>399</v>
      </c>
      <c r="G15" s="437"/>
      <c r="H15" s="20"/>
      <c r="I15" s="64" t="s">
        <v>87</v>
      </c>
      <c r="J15" s="20" t="s">
        <v>88</v>
      </c>
      <c r="K15" s="20"/>
      <c r="L15" s="20"/>
    </row>
    <row r="16" spans="1:15" ht="15" thickBot="1" x14ac:dyDescent="0.25">
      <c r="B16" s="20"/>
      <c r="C16" s="440" t="e">
        <f ca="1">IF(B9-H7-H11+J16&lt;0, 0, B9-H7-H11+J16)</f>
        <v>#VALUE!</v>
      </c>
      <c r="D16" s="441"/>
      <c r="E16" s="20"/>
      <c r="F16" s="20" t="s">
        <v>92</v>
      </c>
      <c r="G16" s="20"/>
      <c r="H16" s="20"/>
      <c r="I16" s="444">
        <f>'Parameters calculator (hide)'!$H$24</f>
        <v>1</v>
      </c>
      <c r="J16" s="446">
        <f ca="1">'Parameters calculator (hide)'!H25</f>
        <v>0</v>
      </c>
      <c r="K16" s="20"/>
      <c r="L16" s="20"/>
    </row>
    <row r="17" spans="1:13" ht="15" thickBot="1" x14ac:dyDescent="0.25">
      <c r="B17" s="20"/>
      <c r="C17" s="442"/>
      <c r="D17" s="443"/>
      <c r="E17" s="22"/>
      <c r="F17" s="23"/>
      <c r="G17" s="23"/>
      <c r="H17" s="23"/>
      <c r="I17" s="445"/>
      <c r="J17" s="447"/>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48" t="s">
        <v>347</v>
      </c>
      <c r="F20" s="448"/>
      <c r="G20" s="64" t="s">
        <v>87</v>
      </c>
      <c r="H20" s="25" t="s">
        <v>88</v>
      </c>
      <c r="I20" s="25"/>
      <c r="J20" s="25"/>
      <c r="K20" s="26"/>
      <c r="L20" s="20"/>
    </row>
    <row r="21" spans="1:13" ht="15" thickBot="1" x14ac:dyDescent="0.25">
      <c r="B21" s="20"/>
      <c r="C21" s="20"/>
      <c r="D21" s="28"/>
      <c r="E21" s="449" t="s">
        <v>93</v>
      </c>
      <c r="F21" s="450"/>
      <c r="G21" s="451"/>
      <c r="H21" s="438">
        <f ca="1">'Parameters calculator (hide)'!E25</f>
        <v>0</v>
      </c>
      <c r="I21" s="29"/>
      <c r="J21" s="29"/>
      <c r="K21" s="21"/>
      <c r="L21" s="20"/>
    </row>
    <row r="22" spans="1:13" ht="15" thickBot="1" x14ac:dyDescent="0.25">
      <c r="B22" s="90"/>
      <c r="C22" s="26"/>
      <c r="D22" s="23"/>
      <c r="E22" s="23"/>
      <c r="F22" s="24"/>
      <c r="G22" s="452"/>
      <c r="H22" s="439"/>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53" t="s">
        <v>372</v>
      </c>
      <c r="B25" s="31"/>
      <c r="C25" s="32"/>
      <c r="D25" s="31"/>
      <c r="E25" s="31"/>
      <c r="F25" s="31"/>
      <c r="G25" s="31"/>
      <c r="H25" s="31"/>
      <c r="I25" s="32"/>
      <c r="J25" s="31"/>
      <c r="K25" s="31"/>
    </row>
    <row r="26" spans="1:13" ht="15" thickBot="1" x14ac:dyDescent="0.25">
      <c r="A26" s="453"/>
      <c r="B26" s="456">
        <f ca="1">'Parameters calculator (hide)'!B27</f>
        <v>0</v>
      </c>
      <c r="C26" s="33"/>
      <c r="D26" s="31"/>
      <c r="E26" s="31"/>
      <c r="F26" s="31"/>
      <c r="G26" s="92"/>
      <c r="H26" s="31"/>
      <c r="I26" s="32" t="s">
        <v>87</v>
      </c>
      <c r="J26" s="31" t="s">
        <v>88</v>
      </c>
      <c r="K26" s="31"/>
    </row>
    <row r="27" spans="1:13" ht="15" thickBot="1" x14ac:dyDescent="0.25">
      <c r="A27" s="243" t="str">
        <f>"("&amp;$C$4&amp;")"</f>
        <v>(Patients)</v>
      </c>
      <c r="B27" s="457"/>
      <c r="C27" s="31"/>
      <c r="D27" s="31"/>
      <c r="E27" s="31"/>
      <c r="F27" s="83" t="s">
        <v>400</v>
      </c>
      <c r="G27" s="92"/>
      <c r="H27" s="31"/>
      <c r="I27" s="451"/>
      <c r="J27" s="438">
        <f ca="1">'Parameters calculator (hide)'!F25</f>
        <v>0</v>
      </c>
      <c r="K27" s="31"/>
    </row>
    <row r="28" spans="1:13" ht="15" thickBot="1" x14ac:dyDescent="0.25">
      <c r="A28" s="83"/>
      <c r="B28" s="31"/>
      <c r="C28" s="31"/>
      <c r="D28" s="31"/>
      <c r="E28" s="31"/>
      <c r="F28" s="31" t="s">
        <v>95</v>
      </c>
      <c r="G28" s="31"/>
      <c r="H28" s="31"/>
      <c r="I28" s="452"/>
      <c r="J28" s="439"/>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hidden="1" x14ac:dyDescent="0.2">
      <c r="A10" s="86" t="str">
        <f>IF(Setup!C28&lt;&gt;"",Setup!C28,"Modality "&amp;ROW(A2))</f>
        <v>Test name 2</v>
      </c>
      <c r="B10" s="214"/>
      <c r="C10" s="214"/>
      <c r="E10" s="214"/>
      <c r="G10" s="214"/>
    </row>
    <row r="11" spans="1:7" hidden="1" x14ac:dyDescent="0.2">
      <c r="A11" s="86" t="str">
        <f>IF(Setup!C29&lt;&gt;"",Setup!C29,"Modality "&amp;ROW(A3))</f>
        <v>Another modality</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0</v>
      </c>
      <c r="C21" s="95">
        <f ca="1">'Parameters calculator (hide)'!B19*'Parameters calculator (hide)'!E18</f>
        <v>0</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v>
      </c>
      <c r="G18" s="67" t="s">
        <v>394</v>
      </c>
      <c r="H18" s="51" t="s">
        <v>501</v>
      </c>
    </row>
    <row r="19" spans="1:13" x14ac:dyDescent="0.2">
      <c r="A19" t="s">
        <v>329</v>
      </c>
      <c r="B19">
        <f ca="1">'Demand background (hide)'!$BM$18*'Parameters calculator (hide)'!$B$18*IF(OR(Parameters!C4="Patients",B34=1),1/E18,1)</f>
        <v>0</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0</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t="e">
        <f ca="1">IF(B34=1,C16,B24)</f>
        <v>#N/A</v>
      </c>
      <c r="C43" s="146" t="e">
        <f ca="1">(1-B43)</f>
        <v>#N/A</v>
      </c>
      <c r="E43" s="148"/>
      <c r="G43" s="146"/>
    </row>
    <row r="44" spans="1:13" x14ac:dyDescent="0.2">
      <c r="A44" t="s">
        <v>336</v>
      </c>
      <c r="B44" s="100" t="e">
        <f ca="1">IF(B34=1,E16,C24)</f>
        <v>#N/A</v>
      </c>
      <c r="C44" s="146" t="e">
        <f ca="1">B44</f>
        <v>#N/A</v>
      </c>
      <c r="E44" s="146" t="s">
        <v>508</v>
      </c>
      <c r="G44" s="146"/>
      <c r="H44" s="67"/>
    </row>
    <row r="45" spans="1:13" x14ac:dyDescent="0.2">
      <c r="A45" t="s">
        <v>99</v>
      </c>
      <c r="B45" s="100" t="e">
        <f ca="1">IF(B34=1,G16,E24)</f>
        <v>#N/A</v>
      </c>
      <c r="C45" s="146"/>
      <c r="E45" s="146" t="str">
        <f>IF(E42&gt;0,E42/(1-C44-(B45*B46))/C43,"")</f>
        <v/>
      </c>
      <c r="G45" s="146"/>
      <c r="H45" s="67"/>
    </row>
    <row r="46" spans="1:13" x14ac:dyDescent="0.2">
      <c r="A46" t="s">
        <v>337</v>
      </c>
      <c r="B46" s="100">
        <f ca="1">IF(B34=1,I16,F24)</f>
        <v>0</v>
      </c>
      <c r="C46" s="146" t="e">
        <f ca="1">B46*B45</f>
        <v>#N/A</v>
      </c>
      <c r="E46" s="146"/>
      <c r="G46" s="146"/>
      <c r="H46" s="67"/>
    </row>
    <row r="47" spans="1:13" x14ac:dyDescent="0.2">
      <c r="A47" t="s">
        <v>406</v>
      </c>
      <c r="B47" s="100">
        <f ca="1">IF(B34=1,1-I16,1-F24)</f>
        <v>1</v>
      </c>
      <c r="C47" s="146" t="e">
        <f ca="1">B47*B45</f>
        <v>#N/A</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
      <c r="F61" s="5"/>
      <c r="H61" t="s">
        <v>165</v>
      </c>
      <c r="I61" t="s">
        <v>166</v>
      </c>
    </row>
    <row r="62" spans="1:14" x14ac:dyDescent="0.2">
      <c r="A62" t="s">
        <v>415</v>
      </c>
      <c r="F62" s="5" t="e">
        <f ca="1">SUM(F55:G57)</f>
        <v>#VALUE!</v>
      </c>
      <c r="H62" s="5" t="e">
        <f ca="1">F62*0.95</f>
        <v>#VALUE!</v>
      </c>
      <c r="I62" s="5" t="e">
        <f ca="1">F62*1.05</f>
        <v>#VALUE!</v>
      </c>
    </row>
    <row r="63" spans="1:14" x14ac:dyDescent="0.2">
      <c r="A63" t="s">
        <v>416</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417</v>
      </c>
      <c r="G66" t="s">
        <v>430</v>
      </c>
      <c r="H66" s="5" t="e">
        <f ca="1">IF(Summary!$C$8&lt;&gt;"Patients",H62,H63)</f>
        <v>#VALUE!</v>
      </c>
      <c r="I66" s="5" t="e">
        <f ca="1">IF(Summary!$C$8&lt;&gt;"Patients",I62,I63)</f>
        <v>#VALUE!</v>
      </c>
      <c r="J66" s="5" t="e">
        <f ca="1">I66-H66</f>
        <v>#VALUE!</v>
      </c>
    </row>
    <row r="67" spans="1:10" x14ac:dyDescent="0.2">
      <c r="B67" t="s">
        <v>429</v>
      </c>
      <c r="C67" t="s">
        <v>313</v>
      </c>
      <c r="G67" t="s">
        <v>431</v>
      </c>
      <c r="H67" s="5">
        <f ca="1">IF(Summary!$C$8&lt;&gt;"Patients",C79,B79)</f>
        <v>30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0</v>
      </c>
      <c r="C69" s="5">
        <f ca="1">Setup!G28*'Demand background (hide)'!BN7</f>
        <v>1200</v>
      </c>
      <c r="D69" s="67"/>
      <c r="G69" t="s">
        <v>307</v>
      </c>
      <c r="H69" t="e">
        <f ca="1">IF(H67&gt;I66,ROUND(H67-I66,0),0)&amp;" - "&amp;IF(H67&gt;H66,ROUND(H67-H66,0),0)</f>
        <v>#VALUE!</v>
      </c>
    </row>
    <row r="70" spans="1:10" x14ac:dyDescent="0.2">
      <c r="A70" s="67" t="str">
        <f>Setup!C29</f>
        <v>Another modality</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t="e">
        <f ca="1">H67-H66</f>
        <v>#VALUE!</v>
      </c>
      <c r="I71" s="5" t="e">
        <f ca="1">H67-I66</f>
        <v>#VALUE!</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30</v>
      </c>
      <c r="C79" s="5">
        <f ca="1">SUM(OFFSET($C$68,0,0,Num_Modalities,1))</f>
        <v>900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25" x14ac:dyDescent="0.2"/>
  <cols>
    <col min="7" max="7" width="8.75" style="67"/>
    <col min="13" max="13" width="8.75" style="67"/>
    <col min="65" max="65" width="8.75" style="67"/>
  </cols>
  <sheetData>
    <row r="1" spans="1:131" x14ac:dyDescent="0.2">
      <c r="A1">
        <v>1</v>
      </c>
      <c r="B1" t="s">
        <v>1249</v>
      </c>
      <c r="G1" s="67" t="s">
        <v>1251</v>
      </c>
      <c r="H1" t="s">
        <v>1250</v>
      </c>
      <c r="M1" s="67" t="s">
        <v>1251</v>
      </c>
      <c r="N1" t="s">
        <v>1249</v>
      </c>
      <c r="BN1" t="s">
        <v>1250</v>
      </c>
      <c r="EA1" t="s">
        <v>1280</v>
      </c>
    </row>
    <row r="2" spans="1:131" x14ac:dyDescent="0.2">
      <c r="A2" t="s">
        <v>1295</v>
      </c>
      <c r="B2" t="s">
        <v>1281</v>
      </c>
      <c r="C2" t="s">
        <v>1282</v>
      </c>
      <c r="E2">
        <v>30</v>
      </c>
      <c r="F2">
        <v>7</v>
      </c>
      <c r="G2" t="s">
        <v>1237</v>
      </c>
      <c r="H2" t="s">
        <v>1283</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1295</v>
      </c>
    </row>
    <row r="3" spans="1:131" x14ac:dyDescent="0.2">
      <c r="B3" t="s">
        <v>1284</v>
      </c>
      <c r="C3" t="s">
        <v>1282</v>
      </c>
      <c r="E3">
        <v>30</v>
      </c>
      <c r="F3">
        <v>7</v>
      </c>
      <c r="G3" t="s">
        <v>1237</v>
      </c>
      <c r="H3" t="s">
        <v>1285</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
      <c r="B4" t="s">
        <v>1286</v>
      </c>
      <c r="C4" t="s">
        <v>1287</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
      <c r="B5" t="s">
        <v>1288</v>
      </c>
      <c r="C5" t="s">
        <v>1289</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1290</v>
      </c>
      <c r="C6" t="s">
        <v>1291</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
      <c r="G7" t="s">
        <v>1237</v>
      </c>
      <c r="M7" t="s">
        <v>1237</v>
      </c>
      <c r="N7">
        <v>0.2163170163170163</v>
      </c>
      <c r="BM7"/>
    </row>
    <row r="8" spans="1:131" x14ac:dyDescent="0.2">
      <c r="G8" t="s">
        <v>1237</v>
      </c>
      <c r="M8" t="s">
        <v>1237</v>
      </c>
      <c r="BM8"/>
    </row>
    <row r="9" spans="1:131" x14ac:dyDescent="0.2">
      <c r="G9" t="s">
        <v>1237</v>
      </c>
      <c r="M9" t="s">
        <v>1237</v>
      </c>
      <c r="BM9"/>
    </row>
    <row r="10" spans="1:131" x14ac:dyDescent="0.2">
      <c r="G10" t="s">
        <v>1237</v>
      </c>
      <c r="M10" t="s">
        <v>1237</v>
      </c>
      <c r="BM10"/>
    </row>
    <row r="11" spans="1:131" x14ac:dyDescent="0.2">
      <c r="G11" t="s">
        <v>1237</v>
      </c>
      <c r="M11" t="s">
        <v>1237</v>
      </c>
      <c r="BM11"/>
    </row>
    <row r="12" spans="1:131" x14ac:dyDescent="0.2">
      <c r="G12" t="s">
        <v>1237</v>
      </c>
      <c r="M12" t="s">
        <v>1237</v>
      </c>
      <c r="BM12"/>
    </row>
    <row r="13" spans="1:131" x14ac:dyDescent="0.2">
      <c r="G13" t="s">
        <v>1237</v>
      </c>
      <c r="M13" t="s">
        <v>1237</v>
      </c>
      <c r="BM13"/>
    </row>
    <row r="14" spans="1:131" x14ac:dyDescent="0.2">
      <c r="G14" t="s">
        <v>1237</v>
      </c>
      <c r="M14" t="s">
        <v>1237</v>
      </c>
      <c r="BM14"/>
    </row>
    <row r="15" spans="1:131" x14ac:dyDescent="0.2">
      <c r="G15" t="s">
        <v>1237</v>
      </c>
      <c r="M15" t="s">
        <v>1237</v>
      </c>
      <c r="BM15"/>
    </row>
    <row r="16" spans="1:131" x14ac:dyDescent="0.2">
      <c r="G16" t="s">
        <v>1237</v>
      </c>
      <c r="M16" t="s">
        <v>1237</v>
      </c>
      <c r="BM16"/>
    </row>
    <row r="17" spans="7:65" x14ac:dyDescent="0.2">
      <c r="G17" t="s">
        <v>1237</v>
      </c>
      <c r="M17" t="s">
        <v>1237</v>
      </c>
      <c r="BM17"/>
    </row>
    <row r="18" spans="7:65" x14ac:dyDescent="0.2">
      <c r="G18" t="s">
        <v>1237</v>
      </c>
      <c r="M18" t="s">
        <v>1237</v>
      </c>
      <c r="BM18"/>
    </row>
    <row r="19" spans="7:65" x14ac:dyDescent="0.2">
      <c r="G19" t="s">
        <v>1237</v>
      </c>
      <c r="M19" t="s">
        <v>1237</v>
      </c>
      <c r="BM19"/>
    </row>
    <row r="20" spans="7:65" x14ac:dyDescent="0.2">
      <c r="G20" t="s">
        <v>1237</v>
      </c>
      <c r="M20" t="s">
        <v>1237</v>
      </c>
      <c r="BM20"/>
    </row>
    <row r="21" spans="7:65" x14ac:dyDescent="0.2">
      <c r="G21" t="s">
        <v>1237</v>
      </c>
      <c r="M21" t="s">
        <v>1237</v>
      </c>
      <c r="BM21"/>
    </row>
    <row r="22" spans="7:65" x14ac:dyDescent="0.2">
      <c r="G22" t="s">
        <v>1237</v>
      </c>
      <c r="M22" t="s">
        <v>1237</v>
      </c>
      <c r="BM22"/>
    </row>
    <row r="23" spans="7:65" x14ac:dyDescent="0.2">
      <c r="G23" t="s">
        <v>1237</v>
      </c>
      <c r="M23" t="s">
        <v>1237</v>
      </c>
      <c r="BM23"/>
    </row>
    <row r="24" spans="7:65" x14ac:dyDescent="0.2">
      <c r="G24" t="s">
        <v>1237</v>
      </c>
      <c r="M24" t="s">
        <v>1237</v>
      </c>
      <c r="BM24"/>
    </row>
    <row r="25" spans="7:65" x14ac:dyDescent="0.2">
      <c r="G25" t="s">
        <v>1237</v>
      </c>
      <c r="M25" t="s">
        <v>1237</v>
      </c>
      <c r="BM25"/>
    </row>
    <row r="26" spans="7:65" x14ac:dyDescent="0.2">
      <c r="G26" t="s">
        <v>1237</v>
      </c>
      <c r="M26" t="s">
        <v>1237</v>
      </c>
      <c r="BM26"/>
    </row>
    <row r="27" spans="7:65" x14ac:dyDescent="0.2">
      <c r="G27" t="s">
        <v>1237</v>
      </c>
      <c r="M27" t="s">
        <v>1237</v>
      </c>
      <c r="BM27"/>
    </row>
    <row r="28" spans="7:65" x14ac:dyDescent="0.2">
      <c r="G28" t="s">
        <v>1237</v>
      </c>
      <c r="M28" t="s">
        <v>1237</v>
      </c>
      <c r="BM28"/>
    </row>
    <row r="29" spans="7:65" x14ac:dyDescent="0.2">
      <c r="G29" t="s">
        <v>1237</v>
      </c>
      <c r="M29" t="s">
        <v>1237</v>
      </c>
      <c r="BM29"/>
    </row>
    <row r="30" spans="7:65" x14ac:dyDescent="0.2">
      <c r="G30" t="s">
        <v>1237</v>
      </c>
      <c r="M30" t="s">
        <v>1237</v>
      </c>
      <c r="BM30"/>
    </row>
    <row r="31" spans="7:65" x14ac:dyDescent="0.2">
      <c r="G31" t="s">
        <v>1237</v>
      </c>
      <c r="M31" t="s">
        <v>1237</v>
      </c>
      <c r="BM31"/>
    </row>
    <row r="32" spans="7:65" x14ac:dyDescent="0.2">
      <c r="G32" t="s">
        <v>1237</v>
      </c>
      <c r="M32" t="s">
        <v>1237</v>
      </c>
      <c r="BM32"/>
    </row>
    <row r="33" spans="7:65" x14ac:dyDescent="0.2">
      <c r="G33" t="s">
        <v>1237</v>
      </c>
      <c r="M33" t="s">
        <v>1237</v>
      </c>
      <c r="BM33"/>
    </row>
    <row r="34" spans="7:65" x14ac:dyDescent="0.2">
      <c r="G34" t="s">
        <v>1237</v>
      </c>
      <c r="M34" t="s">
        <v>1237</v>
      </c>
      <c r="BM34"/>
    </row>
    <row r="35" spans="7:65" x14ac:dyDescent="0.2">
      <c r="G35" t="s">
        <v>1237</v>
      </c>
      <c r="M35" t="s">
        <v>1237</v>
      </c>
      <c r="BM35"/>
    </row>
    <row r="36" spans="7:65" x14ac:dyDescent="0.2">
      <c r="G36" t="s">
        <v>1237</v>
      </c>
      <c r="M36" t="s">
        <v>1237</v>
      </c>
      <c r="BM36"/>
    </row>
    <row r="37" spans="7:65" x14ac:dyDescent="0.2">
      <c r="G37" t="s">
        <v>1237</v>
      </c>
      <c r="M37" t="s">
        <v>1237</v>
      </c>
      <c r="BM37"/>
    </row>
    <row r="38" spans="7:65" x14ac:dyDescent="0.2">
      <c r="G38" t="s">
        <v>1237</v>
      </c>
      <c r="M38" t="s">
        <v>1237</v>
      </c>
      <c r="BM38"/>
    </row>
    <row r="39" spans="7:65" x14ac:dyDescent="0.2">
      <c r="G39" t="s">
        <v>1237</v>
      </c>
      <c r="M39" t="s">
        <v>1237</v>
      </c>
      <c r="BM39"/>
    </row>
    <row r="40" spans="7:65" x14ac:dyDescent="0.2">
      <c r="G40" t="s">
        <v>1237</v>
      </c>
      <c r="M40" t="s">
        <v>1237</v>
      </c>
      <c r="BM40"/>
    </row>
    <row r="41" spans="7:65" x14ac:dyDescent="0.2">
      <c r="G41" t="s">
        <v>1237</v>
      </c>
      <c r="M41" t="s">
        <v>1237</v>
      </c>
      <c r="BM41"/>
    </row>
    <row r="42" spans="7:65" x14ac:dyDescent="0.2">
      <c r="G42" t="s">
        <v>1237</v>
      </c>
      <c r="M42" t="s">
        <v>1237</v>
      </c>
      <c r="BM42"/>
    </row>
    <row r="43" spans="7:65" x14ac:dyDescent="0.2">
      <c r="G43" t="s">
        <v>1237</v>
      </c>
      <c r="M43" t="s">
        <v>1237</v>
      </c>
      <c r="BM43"/>
    </row>
    <row r="44" spans="7:65" x14ac:dyDescent="0.2">
      <c r="G44" t="s">
        <v>1237</v>
      </c>
      <c r="M44" t="s">
        <v>1237</v>
      </c>
      <c r="BM44"/>
    </row>
    <row r="45" spans="7:65" x14ac:dyDescent="0.2">
      <c r="G45" t="s">
        <v>1237</v>
      </c>
      <c r="M45" t="s">
        <v>1237</v>
      </c>
      <c r="BM45"/>
    </row>
    <row r="46" spans="7:65" x14ac:dyDescent="0.2">
      <c r="G46" t="s">
        <v>1237</v>
      </c>
      <c r="M46" t="s">
        <v>1237</v>
      </c>
      <c r="BM46"/>
    </row>
    <row r="47" spans="7:65" x14ac:dyDescent="0.2">
      <c r="G47" t="s">
        <v>1237</v>
      </c>
      <c r="M47" t="s">
        <v>1237</v>
      </c>
      <c r="BM47"/>
    </row>
    <row r="48" spans="7:65" x14ac:dyDescent="0.2">
      <c r="G48" t="s">
        <v>1237</v>
      </c>
      <c r="M48" t="s">
        <v>1237</v>
      </c>
      <c r="BM48"/>
    </row>
    <row r="49" spans="7:65" x14ac:dyDescent="0.2">
      <c r="G49" t="s">
        <v>1237</v>
      </c>
      <c r="M49" t="s">
        <v>1237</v>
      </c>
      <c r="BM49"/>
    </row>
    <row r="50" spans="7:65" x14ac:dyDescent="0.2">
      <c r="G50" t="s">
        <v>1237</v>
      </c>
      <c r="M50" t="s">
        <v>1237</v>
      </c>
      <c r="BM50"/>
    </row>
    <row r="51" spans="7:65" x14ac:dyDescent="0.2">
      <c r="G51" t="s">
        <v>1237</v>
      </c>
      <c r="M51" t="s">
        <v>1237</v>
      </c>
      <c r="BM51"/>
    </row>
    <row r="52" spans="7:65" x14ac:dyDescent="0.2">
      <c r="G52" t="s">
        <v>1237</v>
      </c>
      <c r="M52" t="s">
        <v>1237</v>
      </c>
      <c r="BM52"/>
    </row>
    <row r="53" spans="7:65" x14ac:dyDescent="0.2">
      <c r="G53" t="s">
        <v>1237</v>
      </c>
      <c r="M53" t="s">
        <v>1237</v>
      </c>
      <c r="BM53"/>
    </row>
    <row r="54" spans="7:65" x14ac:dyDescent="0.2">
      <c r="G54" t="s">
        <v>1237</v>
      </c>
      <c r="M54" t="s">
        <v>1237</v>
      </c>
      <c r="BM54"/>
    </row>
    <row r="55" spans="7:65" x14ac:dyDescent="0.2">
      <c r="G55" t="s">
        <v>1237</v>
      </c>
      <c r="M55" t="s">
        <v>1237</v>
      </c>
      <c r="BM55"/>
    </row>
    <row r="56" spans="7:65" x14ac:dyDescent="0.2">
      <c r="G56" t="s">
        <v>1237</v>
      </c>
      <c r="M56" t="s">
        <v>1237</v>
      </c>
      <c r="BM56"/>
    </row>
    <row r="57" spans="7:65" x14ac:dyDescent="0.2">
      <c r="G57" t="s">
        <v>1237</v>
      </c>
      <c r="M57" t="s">
        <v>1237</v>
      </c>
      <c r="BM57"/>
    </row>
    <row r="58" spans="7:65" x14ac:dyDescent="0.2">
      <c r="G58" t="s">
        <v>1237</v>
      </c>
      <c r="M58" t="s">
        <v>1237</v>
      </c>
      <c r="BM58"/>
    </row>
    <row r="59" spans="7:65" x14ac:dyDescent="0.2">
      <c r="G59" t="s">
        <v>1237</v>
      </c>
      <c r="M59" t="s">
        <v>1237</v>
      </c>
      <c r="BM59"/>
    </row>
    <row r="60" spans="7:65" x14ac:dyDescent="0.2">
      <c r="G60" t="s">
        <v>1237</v>
      </c>
      <c r="M60" t="s">
        <v>1237</v>
      </c>
      <c r="BM60"/>
    </row>
    <row r="61" spans="7:65" x14ac:dyDescent="0.2">
      <c r="G61" t="s">
        <v>1237</v>
      </c>
      <c r="M61" t="s">
        <v>1237</v>
      </c>
      <c r="BM61"/>
    </row>
    <row r="62" spans="7:65" x14ac:dyDescent="0.2">
      <c r="G62" t="s">
        <v>1237</v>
      </c>
      <c r="M62" t="s">
        <v>1237</v>
      </c>
      <c r="BM62"/>
    </row>
    <row r="63" spans="7:65" x14ac:dyDescent="0.2">
      <c r="G63" t="s">
        <v>1237</v>
      </c>
      <c r="M63" t="s">
        <v>1237</v>
      </c>
      <c r="BM63"/>
    </row>
    <row r="64" spans="7:65" x14ac:dyDescent="0.2">
      <c r="G64" t="s">
        <v>1237</v>
      </c>
      <c r="M64" t="s">
        <v>1237</v>
      </c>
      <c r="BM64"/>
    </row>
    <row r="65" spans="7:65" x14ac:dyDescent="0.2">
      <c r="G65" t="s">
        <v>1237</v>
      </c>
      <c r="M65" t="s">
        <v>1237</v>
      </c>
      <c r="BM65"/>
    </row>
    <row r="66" spans="7:65" x14ac:dyDescent="0.2">
      <c r="G66" t="s">
        <v>1237</v>
      </c>
      <c r="M66" t="s">
        <v>1237</v>
      </c>
      <c r="BM66"/>
    </row>
    <row r="67" spans="7:65" x14ac:dyDescent="0.2">
      <c r="G67" t="s">
        <v>1237</v>
      </c>
      <c r="M67" t="s">
        <v>1237</v>
      </c>
      <c r="BM67"/>
    </row>
    <row r="68" spans="7:65" x14ac:dyDescent="0.2">
      <c r="G68" t="s">
        <v>1237</v>
      </c>
      <c r="M68" t="s">
        <v>1237</v>
      </c>
      <c r="BM68"/>
    </row>
    <row r="69" spans="7:65" x14ac:dyDescent="0.2">
      <c r="G69" t="s">
        <v>1237</v>
      </c>
      <c r="M69" t="s">
        <v>1237</v>
      </c>
      <c r="BM69"/>
    </row>
    <row r="70" spans="7:65" x14ac:dyDescent="0.2">
      <c r="G70" t="s">
        <v>1237</v>
      </c>
      <c r="M70" t="s">
        <v>1237</v>
      </c>
      <c r="BM70"/>
    </row>
    <row r="71" spans="7:65" x14ac:dyDescent="0.2">
      <c r="G71" t="s">
        <v>1237</v>
      </c>
      <c r="M71" t="s">
        <v>1237</v>
      </c>
      <c r="BM71"/>
    </row>
    <row r="72" spans="7:65" x14ac:dyDescent="0.2">
      <c r="G72" t="s">
        <v>1237</v>
      </c>
      <c r="M72" t="s">
        <v>1237</v>
      </c>
      <c r="BM72"/>
    </row>
    <row r="73" spans="7:65" x14ac:dyDescent="0.2">
      <c r="G73" t="s">
        <v>1237</v>
      </c>
      <c r="M73" t="s">
        <v>1237</v>
      </c>
      <c r="BM73"/>
    </row>
    <row r="74" spans="7:65" x14ac:dyDescent="0.2">
      <c r="G74" t="s">
        <v>1237</v>
      </c>
      <c r="M74" t="s">
        <v>1237</v>
      </c>
      <c r="BM74"/>
    </row>
    <row r="75" spans="7:65" x14ac:dyDescent="0.2">
      <c r="G75" t="s">
        <v>1237</v>
      </c>
      <c r="M75" t="s">
        <v>1237</v>
      </c>
      <c r="BM75"/>
    </row>
    <row r="76" spans="7:65" x14ac:dyDescent="0.2">
      <c r="G76" t="s">
        <v>1237</v>
      </c>
      <c r="M76" t="s">
        <v>1237</v>
      </c>
      <c r="BM76"/>
    </row>
    <row r="77" spans="7:65" x14ac:dyDescent="0.2">
      <c r="G77" t="s">
        <v>1237</v>
      </c>
      <c r="M77" t="s">
        <v>1237</v>
      </c>
      <c r="BM77"/>
    </row>
    <row r="78" spans="7:65" x14ac:dyDescent="0.2">
      <c r="G78" t="s">
        <v>1237</v>
      </c>
      <c r="M78" t="s">
        <v>1237</v>
      </c>
      <c r="BM78"/>
    </row>
    <row r="79" spans="7:65" x14ac:dyDescent="0.2">
      <c r="G79" t="s">
        <v>1237</v>
      </c>
      <c r="M79" t="s">
        <v>1237</v>
      </c>
      <c r="BM79"/>
    </row>
    <row r="80" spans="7:65" x14ac:dyDescent="0.2">
      <c r="G80" t="s">
        <v>1237</v>
      </c>
      <c r="M80" t="s">
        <v>1237</v>
      </c>
      <c r="BM80"/>
    </row>
    <row r="81" spans="7:65" x14ac:dyDescent="0.2">
      <c r="G81" t="s">
        <v>1237</v>
      </c>
      <c r="M81" t="s">
        <v>1237</v>
      </c>
      <c r="BM81"/>
    </row>
    <row r="82" spans="7:65" x14ac:dyDescent="0.2">
      <c r="G82" t="s">
        <v>1237</v>
      </c>
      <c r="M82" t="s">
        <v>1237</v>
      </c>
      <c r="BM82"/>
    </row>
    <row r="83" spans="7:65" x14ac:dyDescent="0.2">
      <c r="G83" t="s">
        <v>1237</v>
      </c>
      <c r="M83" t="s">
        <v>1237</v>
      </c>
      <c r="BM83"/>
    </row>
    <row r="84" spans="7:65" x14ac:dyDescent="0.2">
      <c r="G84" t="s">
        <v>1237</v>
      </c>
      <c r="M84" t="s">
        <v>1237</v>
      </c>
      <c r="BM84"/>
    </row>
    <row r="85" spans="7:65" x14ac:dyDescent="0.2">
      <c r="G85" t="s">
        <v>1237</v>
      </c>
      <c r="M85" t="s">
        <v>1237</v>
      </c>
      <c r="BM85"/>
    </row>
    <row r="86" spans="7:65" x14ac:dyDescent="0.2">
      <c r="G86" t="s">
        <v>1237</v>
      </c>
      <c r="M86" t="s">
        <v>1237</v>
      </c>
      <c r="BM86"/>
    </row>
    <row r="87" spans="7:65" x14ac:dyDescent="0.2">
      <c r="G87" t="s">
        <v>1237</v>
      </c>
      <c r="M87" t="s">
        <v>1237</v>
      </c>
      <c r="BM87"/>
    </row>
    <row r="88" spans="7:65" x14ac:dyDescent="0.2">
      <c r="G88" t="s">
        <v>1237</v>
      </c>
      <c r="M88" t="s">
        <v>1237</v>
      </c>
      <c r="BM88"/>
    </row>
    <row r="89" spans="7:65" x14ac:dyDescent="0.2">
      <c r="G89" t="s">
        <v>1237</v>
      </c>
      <c r="M89" t="s">
        <v>1237</v>
      </c>
      <c r="BM89"/>
    </row>
    <row r="90" spans="7:65" x14ac:dyDescent="0.2">
      <c r="G90" t="s">
        <v>1237</v>
      </c>
      <c r="M90" t="s">
        <v>1237</v>
      </c>
      <c r="BM90"/>
    </row>
    <row r="91" spans="7:65" x14ac:dyDescent="0.2">
      <c r="G91" t="s">
        <v>1237</v>
      </c>
      <c r="M91" t="s">
        <v>1237</v>
      </c>
      <c r="BM91"/>
    </row>
    <row r="92" spans="7:65" x14ac:dyDescent="0.2">
      <c r="G92" t="s">
        <v>1237</v>
      </c>
      <c r="M92" t="s">
        <v>1237</v>
      </c>
      <c r="BM92"/>
    </row>
    <row r="93" spans="7:65" x14ac:dyDescent="0.2">
      <c r="G93" t="s">
        <v>1237</v>
      </c>
      <c r="M93" t="s">
        <v>1237</v>
      </c>
      <c r="BM93"/>
    </row>
    <row r="94" spans="7:65" x14ac:dyDescent="0.2">
      <c r="G94" t="s">
        <v>1237</v>
      </c>
      <c r="M94" t="s">
        <v>1237</v>
      </c>
      <c r="BM94"/>
    </row>
    <row r="95" spans="7:65" x14ac:dyDescent="0.2">
      <c r="G95" t="s">
        <v>1237</v>
      </c>
      <c r="M95" t="s">
        <v>1237</v>
      </c>
      <c r="BM95"/>
    </row>
    <row r="96" spans="7:65" x14ac:dyDescent="0.2">
      <c r="G96" t="s">
        <v>1237</v>
      </c>
      <c r="M96" t="s">
        <v>1237</v>
      </c>
      <c r="BM96"/>
    </row>
    <row r="97" spans="7:65" x14ac:dyDescent="0.2">
      <c r="G97" t="s">
        <v>1237</v>
      </c>
      <c r="M97" t="s">
        <v>1237</v>
      </c>
      <c r="BM97"/>
    </row>
    <row r="98" spans="7:65" x14ac:dyDescent="0.2">
      <c r="G98" t="s">
        <v>1237</v>
      </c>
      <c r="M98" t="s">
        <v>1237</v>
      </c>
      <c r="BM98"/>
    </row>
    <row r="99" spans="7:65" x14ac:dyDescent="0.2">
      <c r="G99" t="s">
        <v>1237</v>
      </c>
      <c r="M99" t="s">
        <v>1237</v>
      </c>
      <c r="BM99"/>
    </row>
    <row r="100" spans="7:65" x14ac:dyDescent="0.2">
      <c r="G100" t="s">
        <v>1237</v>
      </c>
      <c r="M100" t="s">
        <v>1237</v>
      </c>
      <c r="BM100"/>
    </row>
    <row r="101" spans="7:65" x14ac:dyDescent="0.2">
      <c r="G101" t="s">
        <v>1237</v>
      </c>
      <c r="M101" t="s">
        <v>1237</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t="str">
        <f ca="1">IFERROR('Demand background (hide)'!BK20,"")</f>
        <v/>
      </c>
      <c r="H7" s="230"/>
      <c r="J7" s="67"/>
    </row>
    <row r="8" spans="1:13" x14ac:dyDescent="0.2">
      <c r="A8" s="234" t="str">
        <f>Setup!B24</f>
        <v>Routine</v>
      </c>
      <c r="B8" s="154">
        <v>2</v>
      </c>
      <c r="C8" s="154">
        <v>6</v>
      </c>
      <c r="D8" s="277"/>
      <c r="E8" s="160" t="s">
        <v>402</v>
      </c>
      <c r="G8" s="227" t="str">
        <f ca="1">IFERROR('Demand background (hide)'!BL20,"")</f>
        <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1296</v>
      </c>
      <c r="G2" s="374" t="s">
        <v>1297</v>
      </c>
    </row>
    <row r="3" spans="2:21" ht="15" x14ac:dyDescent="0.25">
      <c r="E3" s="381" t="s">
        <v>1262</v>
      </c>
      <c r="G3" s="374" t="s">
        <v>1262</v>
      </c>
      <c r="H3" s="374" t="s">
        <v>1263</v>
      </c>
      <c r="I3" s="374"/>
      <c r="J3" s="374" t="s">
        <v>1264</v>
      </c>
      <c r="K3" s="374"/>
      <c r="L3" s="374" t="s">
        <v>1268</v>
      </c>
      <c r="M3" s="374"/>
      <c r="N3" s="374" t="s">
        <v>1267</v>
      </c>
      <c r="O3" s="374"/>
      <c r="P3" s="374" t="s">
        <v>1269</v>
      </c>
      <c r="R3" s="381"/>
    </row>
    <row r="4" spans="2:21" ht="15" x14ac:dyDescent="0.2">
      <c r="B4" s="476" t="s">
        <v>884</v>
      </c>
      <c r="C4" s="476"/>
      <c r="D4" s="476"/>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87"/>
    </row>
    <row r="14" spans="2:21" ht="15" x14ac:dyDescent="0.25">
      <c r="B14" s="369" t="s">
        <v>1252</v>
      </c>
    </row>
    <row r="15" spans="2:21" s="67" customFormat="1" ht="40.9" customHeight="1" x14ac:dyDescent="0.2">
      <c r="B15" s="373">
        <v>0</v>
      </c>
      <c r="C15" s="373" t="s">
        <v>1293</v>
      </c>
    </row>
    <row r="16" spans="2:21" s="67" customFormat="1" ht="51" customHeight="1" x14ac:dyDescent="0.2">
      <c r="B16" s="372" t="s">
        <v>1261</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7" t="str">
        <f ca="1">"On aggregate, 1 patient = "&amp;TEXT('Demand background (hide)'!$BN$16,"#.#")&amp;" "&amp;Setup!$I$17</f>
        <v>On aggregate, 1 patient = 1. Minutes</v>
      </c>
      <c r="E24" s="477"/>
      <c r="F24" s="477"/>
      <c r="G24" s="477"/>
      <c r="H24" s="477"/>
      <c r="I24" s="477"/>
      <c r="J24" s="477"/>
      <c r="K24" s="477"/>
      <c r="P24" s="170" t="s">
        <v>500</v>
      </c>
    </row>
    <row r="26" spans="2:16" s="67" customFormat="1" x14ac:dyDescent="0.2"/>
    <row r="27" spans="2:16" s="67" customFormat="1" ht="15" x14ac:dyDescent="0.25">
      <c r="B27" s="479" t="s">
        <v>1272</v>
      </c>
      <c r="C27" s="479"/>
      <c r="D27" s="280" t="s">
        <v>497</v>
      </c>
      <c r="E27" s="280" t="s">
        <v>128</v>
      </c>
    </row>
    <row r="28" spans="2:16" s="67" customFormat="1" x14ac:dyDescent="0.2">
      <c r="B28" s="480" t="s">
        <v>1300</v>
      </c>
      <c r="C28" s="481"/>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
      <c r="B29" s="480" t="s">
        <v>1301</v>
      </c>
      <c r="C29" s="481"/>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82" t="s">
        <v>503</v>
      </c>
      <c r="C30" s="483"/>
      <c r="D30" s="388" t="str">
        <f ca="1">IFERROR('Summary Calculations (hide)'!X70,"")</f>
        <v/>
      </c>
      <c r="E30" s="389" t="str">
        <f ca="1">IFERROR('Summary Calculations (hide)'!X71,"")</f>
        <v/>
      </c>
    </row>
    <row r="31" spans="2:16" s="67" customFormat="1" ht="15" x14ac:dyDescent="0.25">
      <c r="B31" s="144" t="s">
        <v>303</v>
      </c>
      <c r="C31" s="142"/>
    </row>
    <row r="32" spans="2:16" s="67" customFormat="1" x14ac:dyDescent="0.2">
      <c r="B32" s="480" t="s">
        <v>495</v>
      </c>
      <c r="C32" s="481"/>
      <c r="D32" s="275">
        <f ca="1">IFERROR('Summary Calculations (hide)'!R70,"")</f>
        <v>0</v>
      </c>
      <c r="E32" s="275">
        <f ca="1">IFERROR('Summary Calculations (hide)'!R71,"")</f>
        <v>0</v>
      </c>
      <c r="H32" s="5"/>
    </row>
    <row r="33" spans="2:21" s="67" customFormat="1" x14ac:dyDescent="0.2">
      <c r="B33" s="480" t="s">
        <v>496</v>
      </c>
      <c r="C33" s="481"/>
      <c r="D33" s="275">
        <f ca="1">IFERROR('Summary Calculations (hide)'!S70,"")</f>
        <v>0</v>
      </c>
      <c r="E33" s="275">
        <f ca="1">IFERROR('Summary Calculations (hide)'!S71,"")</f>
        <v>0</v>
      </c>
    </row>
    <row r="34" spans="2:21" s="67" customFormat="1" ht="15" x14ac:dyDescent="0.25">
      <c r="B34" s="144" t="s">
        <v>928</v>
      </c>
    </row>
    <row r="35" spans="2:21" s="67" customFormat="1" x14ac:dyDescent="0.2">
      <c r="B35" s="480" t="s">
        <v>927</v>
      </c>
      <c r="C35" s="481"/>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75" t="str">
        <f>"Current waiting list vs Estimated sustainable waiting list ("&amp;C8&amp;")"</f>
        <v>Current waiting list vs Estimated sustainable waiting list (Patients)</v>
      </c>
      <c r="C38" s="475"/>
      <c r="D38" s="475"/>
      <c r="E38" s="475"/>
      <c r="F38" s="475"/>
      <c r="G38" s="475"/>
      <c r="H38" s="475"/>
    </row>
    <row r="40" spans="2:21" ht="15" x14ac:dyDescent="0.25">
      <c r="B40" s="473" t="s">
        <v>489</v>
      </c>
      <c r="C40" s="474"/>
      <c r="D40" s="397" t="s">
        <v>249</v>
      </c>
      <c r="E40" s="399"/>
    </row>
    <row r="41" spans="2:21" x14ac:dyDescent="0.2">
      <c r="B41" s="345" t="str">
        <f>IF(AND(LEFT(Demand!C8,1)="H",'Demand adjustments for Covid'!F9="No"),"","WL predictions are disabled when forecast demand or Covid adjustments are enabled.")</f>
        <v/>
      </c>
    </row>
    <row r="42" spans="2:21" x14ac:dyDescent="0.2">
      <c r="B42" s="471" t="s">
        <v>1139</v>
      </c>
      <c r="C42" s="472"/>
      <c r="D42" s="330">
        <v>0</v>
      </c>
    </row>
    <row r="43" spans="2:21" x14ac:dyDescent="0.2">
      <c r="B43" s="471" t="s">
        <v>1140</v>
      </c>
      <c r="C43" s="472"/>
      <c r="D43" s="330">
        <v>0</v>
      </c>
    </row>
    <row r="49" spans="2:4" x14ac:dyDescent="0.2">
      <c r="B49" s="137" t="s">
        <v>305</v>
      </c>
      <c r="C49" s="478">
        <f ca="1">'Parameters calculator (hide)'!H67</f>
        <v>30</v>
      </c>
      <c r="D49" s="478"/>
    </row>
    <row r="50" spans="2:4" x14ac:dyDescent="0.2">
      <c r="B50" s="138" t="s">
        <v>306</v>
      </c>
      <c r="C50" s="470" t="str">
        <f ca="1">IFERROR(TEXT('Parameters calculator (hide)'!H66,"#,#")&amp;" - "&amp;TEXT('Parameters calculator (hide)'!I66,"#,#"),"")</f>
        <v/>
      </c>
      <c r="D50" s="470"/>
    </row>
    <row r="53" spans="2:4" x14ac:dyDescent="0.2">
      <c r="B53" s="20" t="s">
        <v>307</v>
      </c>
      <c r="C53" s="470" t="str">
        <f ca="1">IFERROR('Parameters calculator (hide)'!H69,"")</f>
        <v/>
      </c>
      <c r="D53" s="470"/>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jS7gsfqDDBj/u/X6eQ353X5d7AlFV+B1V3zJvbe3kudLf31cZQxotwWh1uWexVWFhGiGBp/KlzCce9GXNFJfNA==" saltValue="xMGWI5FPolIu50tij/Prlg=="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1236</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52" workbookViewId="0">
      <selection activeCell="P69" sqref="P69"/>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v>
      </c>
    </row>
    <row r="11" spans="1:24" x14ac:dyDescent="0.2">
      <c r="D11" t="s">
        <v>243</v>
      </c>
      <c r="E11" s="87">
        <f ca="1">IF(Summary!$B$13="",'Critical resources (hide)'!B6,Summary!$B$13)</f>
        <v>44424</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 ca="1">E11-WEEKDAY(E11,3)</f>
        <v>44424</v>
      </c>
      <c r="B15">
        <f ca="1">YEAR(A15)</f>
        <v>2021</v>
      </c>
      <c r="C15" s="67" t="str">
        <f ca="1">TEXT(A15,"MMM")</f>
        <v>Aug</v>
      </c>
      <c r="D15">
        <f t="shared" ref="D15:D46" ca="1" si="0">WEEKNUM(A15,21)</f>
        <v>33</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HLOOKUP(D15,'Capacity calculation (hide)'!$BK$110:$DK$111,2,0)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
      <c r="A16" s="87">
        <f ca="1">A15+7</f>
        <v>44431</v>
      </c>
      <c r="B16" s="67" t="str">
        <f t="shared" ref="B16:B47" ca="1" si="1">IF(YEAR(A16)&lt;&gt;YEAR(A15),YEAR(A16),"")</f>
        <v/>
      </c>
      <c r="C16" s="67" t="str">
        <f t="shared" ref="C16:C47" ca="1" si="2">IF(TEXT(A16,"MMM")&lt;&gt;TEXT(A15,"MMM"),TEXT(A16,"MMM"),"")</f>
        <v/>
      </c>
      <c r="D16" s="67">
        <f t="shared" ca="1" si="0"/>
        <v>34</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HLOOKUP(D16,'Capacity calculation (hide)'!$BK$110:$DK$111,2,0)</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
      <c r="A17" s="87">
        <f t="shared" ref="A17:A67" ca="1" si="9">A16+7</f>
        <v>44438</v>
      </c>
      <c r="B17" s="67" t="str">
        <f t="shared" ca="1" si="1"/>
        <v/>
      </c>
      <c r="C17" s="67" t="str">
        <f t="shared" ca="1" si="2"/>
        <v/>
      </c>
      <c r="D17" s="67">
        <f t="shared" ca="1" si="0"/>
        <v>35</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HLOOKUP(D17,'Capacity calculation (hide)'!$BK$110:$DK$111,2,0)</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
      <c r="A18" s="87">
        <f t="shared" ca="1" si="9"/>
        <v>44445</v>
      </c>
      <c r="B18" s="67" t="str">
        <f t="shared" ca="1" si="1"/>
        <v/>
      </c>
      <c r="C18" s="67" t="str">
        <f t="shared" ca="1" si="2"/>
        <v>Sep</v>
      </c>
      <c r="D18" s="67">
        <f t="shared" ca="1" si="0"/>
        <v>36</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HLOOKUP(D18,'Capacity calculation (hide)'!$BK$110:$DK$111,2,0)</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
      <c r="A19" s="87">
        <f t="shared" ca="1" si="9"/>
        <v>44452</v>
      </c>
      <c r="B19" s="67" t="str">
        <f t="shared" ca="1" si="1"/>
        <v/>
      </c>
      <c r="C19" s="67" t="str">
        <f t="shared" ca="1" si="2"/>
        <v/>
      </c>
      <c r="D19" s="67">
        <f t="shared" ca="1" si="0"/>
        <v>37</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HLOOKUP(D19,'Capacity calculation (hide)'!$BK$110:$DK$111,2,0)</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
      <c r="A20" s="87">
        <f t="shared" ca="1" si="9"/>
        <v>44459</v>
      </c>
      <c r="B20" s="67" t="str">
        <f t="shared" ca="1" si="1"/>
        <v/>
      </c>
      <c r="C20" s="67" t="str">
        <f t="shared" ca="1" si="2"/>
        <v/>
      </c>
      <c r="D20" s="67">
        <f t="shared" ca="1" si="0"/>
        <v>38</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HLOOKUP(D20,'Capacity calculation (hide)'!$BK$110:$DK$111,2,0)</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
      <c r="A21" s="87">
        <f t="shared" ca="1" si="9"/>
        <v>44466</v>
      </c>
      <c r="B21" s="67" t="str">
        <f t="shared" ca="1" si="1"/>
        <v/>
      </c>
      <c r="C21" s="67" t="str">
        <f t="shared" ca="1" si="2"/>
        <v/>
      </c>
      <c r="D21" s="67">
        <f t="shared" ca="1" si="0"/>
        <v>39</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HLOOKUP(D21,'Capacity calculation (hide)'!$BK$110:$DK$111,2,0)</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
      <c r="A22" s="87">
        <f t="shared" ca="1" si="9"/>
        <v>44473</v>
      </c>
      <c r="B22" s="67" t="str">
        <f t="shared" ca="1" si="1"/>
        <v/>
      </c>
      <c r="C22" s="67" t="str">
        <f t="shared" ca="1" si="2"/>
        <v>Oct</v>
      </c>
      <c r="D22" s="67">
        <f t="shared" ca="1" si="0"/>
        <v>40</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HLOOKUP(D22,'Capacity calculation (hide)'!$BK$110:$DK$111,2,0)</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
      <c r="A23" s="87">
        <f t="shared" ca="1" si="9"/>
        <v>44480</v>
      </c>
      <c r="B23" s="67" t="str">
        <f t="shared" ca="1" si="1"/>
        <v/>
      </c>
      <c r="C23" s="67" t="str">
        <f t="shared" ca="1" si="2"/>
        <v/>
      </c>
      <c r="D23" s="67">
        <f t="shared" ca="1" si="0"/>
        <v>41</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HLOOKUP(D23,'Capacity calculation (hide)'!$BK$110:$DK$111,2,0)</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
      <c r="A24" s="87">
        <f t="shared" ca="1" si="9"/>
        <v>44487</v>
      </c>
      <c r="B24" s="67" t="str">
        <f t="shared" ca="1" si="1"/>
        <v/>
      </c>
      <c r="C24" s="67" t="str">
        <f t="shared" ca="1" si="2"/>
        <v/>
      </c>
      <c r="D24" s="67">
        <f t="shared" ca="1" si="0"/>
        <v>42</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HLOOKUP(D24,'Capacity calculation (hide)'!$BK$110:$DK$111,2,0)</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
      <c r="A25" s="87">
        <f t="shared" ca="1" si="9"/>
        <v>44494</v>
      </c>
      <c r="B25" s="67" t="str">
        <f t="shared" ca="1" si="1"/>
        <v/>
      </c>
      <c r="C25" s="67" t="str">
        <f t="shared" ca="1" si="2"/>
        <v/>
      </c>
      <c r="D25" s="67">
        <f t="shared" ca="1" si="0"/>
        <v>43</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HLOOKUP(D25,'Capacity calculation (hide)'!$BK$110:$DK$111,2,0)</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
      <c r="A26" s="87">
        <f t="shared" ca="1" si="9"/>
        <v>44501</v>
      </c>
      <c r="B26" s="67" t="str">
        <f t="shared" ca="1" si="1"/>
        <v/>
      </c>
      <c r="C26" s="67" t="str">
        <f t="shared" ca="1" si="2"/>
        <v>Nov</v>
      </c>
      <c r="D26" s="67">
        <f t="shared" ca="1" si="0"/>
        <v>44</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HLOOKUP(D26,'Capacity calculation (hide)'!$BK$110:$DK$111,2,0)</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
      <c r="A27" s="87">
        <f t="shared" ca="1" si="9"/>
        <v>44508</v>
      </c>
      <c r="B27" s="67" t="str">
        <f t="shared" ca="1" si="1"/>
        <v/>
      </c>
      <c r="C27" s="67" t="str">
        <f t="shared" ca="1" si="2"/>
        <v/>
      </c>
      <c r="D27" s="67">
        <f t="shared" ca="1" si="0"/>
        <v>45</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HLOOKUP(D27,'Capacity calculation (hide)'!$BK$110:$DK$111,2,0)</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
      <c r="A28" s="87">
        <f t="shared" ca="1" si="9"/>
        <v>44515</v>
      </c>
      <c r="B28" s="67" t="str">
        <f t="shared" ca="1" si="1"/>
        <v/>
      </c>
      <c r="C28" s="67" t="str">
        <f t="shared" ca="1" si="2"/>
        <v/>
      </c>
      <c r="D28" s="67">
        <f t="shared" ca="1" si="0"/>
        <v>46</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HLOOKUP(D28,'Capacity calculation (hide)'!$BK$110:$DK$111,2,0)</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
      <c r="A29" s="87">
        <f t="shared" ca="1" si="9"/>
        <v>44522</v>
      </c>
      <c r="B29" s="67" t="str">
        <f t="shared" ca="1" si="1"/>
        <v/>
      </c>
      <c r="C29" s="67" t="str">
        <f t="shared" ca="1" si="2"/>
        <v/>
      </c>
      <c r="D29" s="67">
        <f t="shared" ca="1" si="0"/>
        <v>47</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HLOOKUP(D29,'Capacity calculation (hide)'!$BK$110:$DK$111,2,0)</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
      <c r="A30" s="87">
        <f t="shared" ca="1" si="9"/>
        <v>44529</v>
      </c>
      <c r="B30" s="67" t="str">
        <f t="shared" ca="1" si="1"/>
        <v/>
      </c>
      <c r="C30" s="67" t="str">
        <f t="shared" ca="1" si="2"/>
        <v/>
      </c>
      <c r="D30" s="67">
        <f t="shared" ca="1" si="0"/>
        <v>48</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HLOOKUP(D30,'Capacity calculation (hide)'!$BK$110:$DK$111,2,0)</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
      <c r="A31" s="87">
        <f t="shared" ca="1" si="9"/>
        <v>44536</v>
      </c>
      <c r="B31" s="67" t="str">
        <f t="shared" ca="1" si="1"/>
        <v/>
      </c>
      <c r="C31" s="67" t="str">
        <f t="shared" ca="1" si="2"/>
        <v>Dec</v>
      </c>
      <c r="D31" s="67">
        <f t="shared" ca="1" si="0"/>
        <v>49</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HLOOKUP(D31,'Capacity calculation (hide)'!$BK$110:$DK$111,2,0)</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
      <c r="A32" s="87">
        <f t="shared" ca="1" si="9"/>
        <v>44543</v>
      </c>
      <c r="B32" s="67" t="str">
        <f t="shared" ca="1" si="1"/>
        <v/>
      </c>
      <c r="C32" s="67" t="str">
        <f t="shared" ca="1" si="2"/>
        <v/>
      </c>
      <c r="D32" s="67">
        <f t="shared" ca="1" si="0"/>
        <v>50</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HLOOKUP(D32,'Capacity calculation (hide)'!$BK$110:$DK$111,2,0)</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
      <c r="A33" s="87">
        <f t="shared" ca="1" si="9"/>
        <v>44550</v>
      </c>
      <c r="B33" s="67" t="str">
        <f t="shared" ca="1" si="1"/>
        <v/>
      </c>
      <c r="C33" s="67" t="str">
        <f t="shared" ca="1" si="2"/>
        <v/>
      </c>
      <c r="D33" s="67">
        <f t="shared" ca="1" si="0"/>
        <v>51</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HLOOKUP(D33,'Capacity calculation (hide)'!$BK$110:$DK$111,2,0)</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
      <c r="A34" s="87">
        <f t="shared" ca="1" si="9"/>
        <v>44557</v>
      </c>
      <c r="B34" s="67" t="str">
        <f t="shared" ca="1" si="1"/>
        <v/>
      </c>
      <c r="C34" s="67" t="str">
        <f t="shared" ca="1" si="2"/>
        <v/>
      </c>
      <c r="D34" s="67">
        <f t="shared" ca="1" si="0"/>
        <v>52</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HLOOKUP(D34,'Capacity calculation (hide)'!$BK$110:$DK$111,2,0)</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
      <c r="A35" s="87">
        <f t="shared" ca="1" si="9"/>
        <v>44564</v>
      </c>
      <c r="B35" s="67">
        <f t="shared" ca="1" si="1"/>
        <v>2022</v>
      </c>
      <c r="C35" s="67" t="str">
        <f t="shared" ca="1" si="2"/>
        <v>Jan</v>
      </c>
      <c r="D35" s="67">
        <f t="shared" ca="1" si="0"/>
        <v>1</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HLOOKUP(D35,'Capacity calculation (hide)'!$BK$110:$DK$111,2,0)</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
      <c r="A36" s="87">
        <f t="shared" ca="1" si="9"/>
        <v>44571</v>
      </c>
      <c r="B36" s="67" t="str">
        <f t="shared" ca="1" si="1"/>
        <v/>
      </c>
      <c r="C36" s="67" t="str">
        <f t="shared" ca="1" si="2"/>
        <v/>
      </c>
      <c r="D36" s="67">
        <f t="shared" ca="1" si="0"/>
        <v>2</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HLOOKUP(D36,'Capacity calculation (hide)'!$BK$110:$DK$111,2,0)</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
      <c r="A37" s="87">
        <f t="shared" ca="1" si="9"/>
        <v>44578</v>
      </c>
      <c r="B37" s="67" t="str">
        <f t="shared" ca="1" si="1"/>
        <v/>
      </c>
      <c r="C37" s="67" t="str">
        <f t="shared" ca="1" si="2"/>
        <v/>
      </c>
      <c r="D37" s="67">
        <f t="shared" ca="1" si="0"/>
        <v>3</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HLOOKUP(D37,'Capacity calculation (hide)'!$BK$110:$DK$111,2,0)</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
      <c r="A38" s="87">
        <f t="shared" ca="1" si="9"/>
        <v>44585</v>
      </c>
      <c r="B38" s="67" t="str">
        <f t="shared" ca="1" si="1"/>
        <v/>
      </c>
      <c r="C38" s="67" t="str">
        <f t="shared" ca="1" si="2"/>
        <v/>
      </c>
      <c r="D38" s="67">
        <f t="shared" ca="1" si="0"/>
        <v>4</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HLOOKUP(D38,'Capacity calculation (hide)'!$BK$110:$DK$111,2,0)</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
      <c r="A39" s="87">
        <f t="shared" ca="1" si="9"/>
        <v>44592</v>
      </c>
      <c r="B39" s="67" t="str">
        <f t="shared" ca="1" si="1"/>
        <v/>
      </c>
      <c r="C39" s="67" t="str">
        <f t="shared" ca="1" si="2"/>
        <v/>
      </c>
      <c r="D39" s="67">
        <f t="shared" ca="1" si="0"/>
        <v>5</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HLOOKUP(D39,'Capacity calculation (hide)'!$BK$110:$DK$111,2,0)</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
      <c r="A40" s="87">
        <f t="shared" ca="1" si="9"/>
        <v>44599</v>
      </c>
      <c r="B40" s="67" t="str">
        <f t="shared" ca="1" si="1"/>
        <v/>
      </c>
      <c r="C40" s="67" t="str">
        <f t="shared" ca="1" si="2"/>
        <v>Feb</v>
      </c>
      <c r="D40" s="67">
        <f t="shared" ca="1" si="0"/>
        <v>6</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HLOOKUP(D40,'Capacity calculation (hide)'!$BK$110:$DK$111,2,0)</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
      <c r="A41" s="87">
        <f t="shared" ca="1" si="9"/>
        <v>44606</v>
      </c>
      <c r="B41" s="67" t="str">
        <f t="shared" ca="1" si="1"/>
        <v/>
      </c>
      <c r="C41" s="67" t="str">
        <f t="shared" ca="1" si="2"/>
        <v/>
      </c>
      <c r="D41" s="67">
        <f t="shared" ca="1" si="0"/>
        <v>7</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HLOOKUP(D41,'Capacity calculation (hide)'!$BK$110:$DK$111,2,0)</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
      <c r="A42" s="87">
        <f t="shared" ca="1" si="9"/>
        <v>44613</v>
      </c>
      <c r="B42" s="67" t="str">
        <f t="shared" ca="1" si="1"/>
        <v/>
      </c>
      <c r="C42" s="67" t="str">
        <f t="shared" ca="1" si="2"/>
        <v/>
      </c>
      <c r="D42" s="67">
        <f t="shared" ca="1" si="0"/>
        <v>8</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HLOOKUP(D42,'Capacity calculation (hide)'!$BK$110:$DK$111,2,0)</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
      <c r="A43" s="87">
        <f t="shared" ca="1" si="9"/>
        <v>44620</v>
      </c>
      <c r="B43" s="67" t="str">
        <f t="shared" ca="1" si="1"/>
        <v/>
      </c>
      <c r="C43" s="67" t="str">
        <f t="shared" ca="1" si="2"/>
        <v/>
      </c>
      <c r="D43" s="67">
        <f t="shared" ca="1" si="0"/>
        <v>9</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HLOOKUP(D43,'Capacity calculation (hide)'!$BK$110:$DK$111,2,0)</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
      <c r="A44" s="87">
        <f t="shared" ca="1" si="9"/>
        <v>44627</v>
      </c>
      <c r="B44" s="67" t="str">
        <f t="shared" ca="1" si="1"/>
        <v/>
      </c>
      <c r="C44" s="67" t="str">
        <f t="shared" ca="1" si="2"/>
        <v>Mar</v>
      </c>
      <c r="D44" s="67">
        <f t="shared" ca="1" si="0"/>
        <v>10</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HLOOKUP(D44,'Capacity calculation (hide)'!$BK$110:$DK$111,2,0)</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
      <c r="A45" s="87">
        <f t="shared" ca="1" si="9"/>
        <v>44634</v>
      </c>
      <c r="B45" s="67" t="str">
        <f t="shared" ca="1" si="1"/>
        <v/>
      </c>
      <c r="C45" s="67" t="str">
        <f t="shared" ca="1" si="2"/>
        <v/>
      </c>
      <c r="D45" s="67">
        <f t="shared" ca="1" si="0"/>
        <v>11</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HLOOKUP(D45,'Capacity calculation (hide)'!$BK$110:$DK$111,2,0)</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
      <c r="A46" s="87">
        <f t="shared" ca="1" si="9"/>
        <v>44641</v>
      </c>
      <c r="B46" s="67" t="str">
        <f t="shared" ca="1" si="1"/>
        <v/>
      </c>
      <c r="C46" s="67" t="str">
        <f t="shared" ca="1" si="2"/>
        <v/>
      </c>
      <c r="D46" s="67">
        <f t="shared" ca="1" si="0"/>
        <v>12</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HLOOKUP(D46,'Capacity calculation (hide)'!$BK$110:$DK$111,2,0)</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
      <c r="A47" s="87">
        <f t="shared" ca="1" si="9"/>
        <v>44648</v>
      </c>
      <c r="B47" s="67" t="str">
        <f t="shared" ca="1" si="1"/>
        <v/>
      </c>
      <c r="C47" s="67" t="str">
        <f t="shared" ca="1" si="2"/>
        <v/>
      </c>
      <c r="D47" s="67">
        <f t="shared" ref="D47:D66" ca="1" si="10">WEEKNUM(A47,21)</f>
        <v>13</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HLOOKUP(D47,'Capacity calculation (hide)'!$BK$110:$DK$111,2,0)</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
      <c r="A48" s="87">
        <f t="shared" ca="1" si="9"/>
        <v>44655</v>
      </c>
      <c r="B48" s="67" t="str">
        <f t="shared" ref="B48:B67" ca="1" si="11">IF(YEAR(A48)&lt;&gt;YEAR(A47),YEAR(A48),"")</f>
        <v/>
      </c>
      <c r="C48" s="67" t="str">
        <f t="shared" ref="C48:C67" ca="1" si="12">IF(TEXT(A48,"MMM")&lt;&gt;TEXT(A47,"MMM"),TEXT(A48,"MMM"),"")</f>
        <v>Apr</v>
      </c>
      <c r="D48" s="67">
        <f t="shared" ca="1" si="10"/>
        <v>14</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HLOOKUP(D48,'Capacity calculation (hide)'!$BK$110:$DK$111,2,0)</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
      <c r="A49" s="87">
        <f t="shared" ca="1" si="9"/>
        <v>44662</v>
      </c>
      <c r="B49" s="67" t="str">
        <f t="shared" ca="1" si="11"/>
        <v/>
      </c>
      <c r="C49" s="67" t="str">
        <f t="shared" ca="1" si="12"/>
        <v/>
      </c>
      <c r="D49" s="67">
        <f t="shared" ca="1" si="10"/>
        <v>15</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HLOOKUP(D49,'Capacity calculation (hide)'!$BK$110:$DK$111,2,0)</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
      <c r="A50" s="87">
        <f t="shared" ca="1" si="9"/>
        <v>44669</v>
      </c>
      <c r="B50" s="67" t="str">
        <f t="shared" ca="1" si="11"/>
        <v/>
      </c>
      <c r="C50" s="67" t="str">
        <f t="shared" ca="1" si="12"/>
        <v/>
      </c>
      <c r="D50" s="67">
        <f t="shared" ca="1" si="10"/>
        <v>16</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HLOOKUP(D50,'Capacity calculation (hide)'!$BK$110:$DK$111,2,0)</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
      <c r="A51" s="87">
        <f t="shared" ca="1" si="9"/>
        <v>44676</v>
      </c>
      <c r="B51" s="67" t="str">
        <f t="shared" ca="1" si="11"/>
        <v/>
      </c>
      <c r="C51" s="67" t="str">
        <f t="shared" ca="1" si="12"/>
        <v/>
      </c>
      <c r="D51" s="67">
        <f t="shared" ca="1" si="10"/>
        <v>17</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HLOOKUP(D51,'Capacity calculation (hide)'!$BK$110:$DK$111,2,0)</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
      <c r="A52" s="87">
        <f t="shared" ca="1" si="9"/>
        <v>44683</v>
      </c>
      <c r="B52" s="67" t="str">
        <f t="shared" ca="1" si="11"/>
        <v/>
      </c>
      <c r="C52" s="67" t="str">
        <f t="shared" ca="1" si="12"/>
        <v>May</v>
      </c>
      <c r="D52" s="67">
        <f t="shared" ca="1" si="10"/>
        <v>18</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HLOOKUP(D52,'Capacity calculation (hide)'!$BK$110:$DK$111,2,0)</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
      <c r="A53" s="87">
        <f t="shared" ca="1" si="9"/>
        <v>44690</v>
      </c>
      <c r="B53" s="67" t="str">
        <f t="shared" ca="1" si="11"/>
        <v/>
      </c>
      <c r="C53" s="67" t="str">
        <f t="shared" ca="1" si="12"/>
        <v/>
      </c>
      <c r="D53" s="67">
        <f t="shared" ca="1" si="10"/>
        <v>19</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HLOOKUP(D53,'Capacity calculation (hide)'!$BK$110:$DK$111,2,0)</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
      <c r="A54" s="87">
        <f t="shared" ca="1" si="9"/>
        <v>44697</v>
      </c>
      <c r="B54" s="67" t="str">
        <f t="shared" ca="1" si="11"/>
        <v/>
      </c>
      <c r="C54" s="67" t="str">
        <f t="shared" ca="1" si="12"/>
        <v/>
      </c>
      <c r="D54" s="67">
        <f t="shared" ca="1" si="10"/>
        <v>20</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HLOOKUP(D54,'Capacity calculation (hide)'!$BK$110:$DK$111,2,0)</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
      <c r="A55" s="87">
        <f t="shared" ca="1" si="9"/>
        <v>44704</v>
      </c>
      <c r="B55" s="67" t="str">
        <f t="shared" ca="1" si="11"/>
        <v/>
      </c>
      <c r="C55" s="67" t="str">
        <f t="shared" ca="1" si="12"/>
        <v/>
      </c>
      <c r="D55" s="67">
        <f t="shared" ca="1" si="10"/>
        <v>21</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HLOOKUP(D55,'Capacity calculation (hide)'!$BK$110:$DK$111,2,0)</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
      <c r="A56" s="87">
        <f t="shared" ca="1" si="9"/>
        <v>44711</v>
      </c>
      <c r="B56" s="67" t="str">
        <f t="shared" ca="1" si="11"/>
        <v/>
      </c>
      <c r="C56" s="67" t="str">
        <f t="shared" ca="1" si="12"/>
        <v/>
      </c>
      <c r="D56" s="67">
        <f t="shared" ca="1" si="10"/>
        <v>22</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HLOOKUP(D56,'Capacity calculation (hide)'!$BK$110:$DK$111,2,0)</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
      <c r="A57" s="87">
        <f t="shared" ca="1" si="9"/>
        <v>44718</v>
      </c>
      <c r="B57" s="67" t="str">
        <f t="shared" ca="1" si="11"/>
        <v/>
      </c>
      <c r="C57" s="67" t="str">
        <f t="shared" ca="1" si="12"/>
        <v>Jun</v>
      </c>
      <c r="D57" s="67">
        <f t="shared" ca="1" si="10"/>
        <v>23</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HLOOKUP(D57,'Capacity calculation (hide)'!$BK$110:$DK$111,2,0)</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
      <c r="A58" s="87">
        <f t="shared" ca="1" si="9"/>
        <v>44725</v>
      </c>
      <c r="B58" s="67" t="str">
        <f t="shared" ca="1" si="11"/>
        <v/>
      </c>
      <c r="C58" s="67" t="str">
        <f t="shared" ca="1" si="12"/>
        <v/>
      </c>
      <c r="D58" s="67">
        <f t="shared" ca="1" si="10"/>
        <v>24</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HLOOKUP(D58,'Capacity calculation (hide)'!$BK$110:$DK$111,2,0)</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
      <c r="A59" s="87">
        <f t="shared" ca="1" si="9"/>
        <v>44732</v>
      </c>
      <c r="B59" s="67" t="str">
        <f t="shared" ca="1" si="11"/>
        <v/>
      </c>
      <c r="C59" s="67" t="str">
        <f t="shared" ca="1" si="12"/>
        <v/>
      </c>
      <c r="D59" s="67">
        <f t="shared" ca="1" si="10"/>
        <v>25</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HLOOKUP(D59,'Capacity calculation (hide)'!$BK$110:$DK$111,2,0)</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
      <c r="A60" s="87">
        <f t="shared" ca="1" si="9"/>
        <v>44739</v>
      </c>
      <c r="B60" s="67" t="str">
        <f t="shared" ca="1" si="11"/>
        <v/>
      </c>
      <c r="C60" s="67" t="str">
        <f t="shared" ca="1" si="12"/>
        <v/>
      </c>
      <c r="D60" s="67">
        <f t="shared" ca="1" si="10"/>
        <v>26</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HLOOKUP(D60,'Capacity calculation (hide)'!$BK$110:$DK$111,2,0)</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
      <c r="A61" s="87">
        <f t="shared" ca="1" si="9"/>
        <v>44746</v>
      </c>
      <c r="B61" s="67" t="str">
        <f t="shared" ca="1" si="11"/>
        <v/>
      </c>
      <c r="C61" s="67" t="str">
        <f t="shared" ca="1" si="12"/>
        <v>Jul</v>
      </c>
      <c r="D61" s="67">
        <f t="shared" ca="1" si="10"/>
        <v>27</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HLOOKUP(D61,'Capacity calculation (hide)'!$BK$110:$DK$111,2,0)</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
      <c r="A62" s="87">
        <f t="shared" ca="1" si="9"/>
        <v>44753</v>
      </c>
      <c r="B62" s="67" t="str">
        <f t="shared" ca="1" si="11"/>
        <v/>
      </c>
      <c r="C62" s="67" t="str">
        <f t="shared" ca="1" si="12"/>
        <v/>
      </c>
      <c r="D62" s="67">
        <f t="shared" ca="1" si="10"/>
        <v>28</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HLOOKUP(D62,'Capacity calculation (hide)'!$BK$110:$DK$111,2,0)</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
      <c r="A63" s="87">
        <f t="shared" ca="1" si="9"/>
        <v>44760</v>
      </c>
      <c r="B63" s="67" t="str">
        <f t="shared" ca="1" si="11"/>
        <v/>
      </c>
      <c r="C63" s="67" t="str">
        <f t="shared" ca="1" si="12"/>
        <v/>
      </c>
      <c r="D63" s="67">
        <f t="shared" ca="1" si="10"/>
        <v>29</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HLOOKUP(D63,'Capacity calculation (hide)'!$BK$110:$DK$111,2,0)</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
      <c r="A64" s="87">
        <f t="shared" ca="1" si="9"/>
        <v>44767</v>
      </c>
      <c r="B64" s="67" t="str">
        <f t="shared" ca="1" si="11"/>
        <v/>
      </c>
      <c r="C64" s="67" t="str">
        <f t="shared" ca="1" si="12"/>
        <v/>
      </c>
      <c r="D64" s="67">
        <f t="shared" ca="1" si="10"/>
        <v>30</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HLOOKUP(D64,'Capacity calculation (hide)'!$BK$110:$DK$111,2,0)</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
      <c r="A65" s="87">
        <f t="shared" ca="1" si="9"/>
        <v>44774</v>
      </c>
      <c r="B65" s="67" t="str">
        <f t="shared" ca="1" si="11"/>
        <v/>
      </c>
      <c r="C65" s="67" t="str">
        <f t="shared" ca="1" si="12"/>
        <v>Aug</v>
      </c>
      <c r="D65" s="67">
        <f t="shared" ca="1" si="10"/>
        <v>31</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HLOOKUP(D65,'Capacity calculation (hide)'!$BK$110:$DK$111,2,0)</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
      <c r="A66" s="87">
        <f t="shared" ca="1" si="9"/>
        <v>44781</v>
      </c>
      <c r="B66" s="67" t="str">
        <f t="shared" ca="1" si="11"/>
        <v/>
      </c>
      <c r="C66" s="67" t="str">
        <f t="shared" ca="1" si="12"/>
        <v/>
      </c>
      <c r="D66" s="67">
        <f t="shared" ca="1" si="10"/>
        <v>32</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HLOOKUP(D66,'Capacity calculation (hide)'!$BK$110:$DK$111,2,0)</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
      <c r="A67" s="297">
        <f t="shared" ca="1" si="9"/>
        <v>44788</v>
      </c>
      <c r="B67" s="67" t="str">
        <f t="shared" ca="1" si="11"/>
        <v/>
      </c>
      <c r="C67" s="67" t="str">
        <f t="shared" ca="1" si="12"/>
        <v/>
      </c>
      <c r="D67" s="59">
        <f ca="1">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f ca="1">HLOOKUP(D67,'Capacity calculation (hide)'!$BK$110:$DK$111,2,0)</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
      <c r="X68" s="5"/>
    </row>
    <row r="69" spans="1:24" x14ac:dyDescent="0.2">
      <c r="X69" s="5"/>
    </row>
    <row r="70" spans="1:24" x14ac:dyDescent="0.2">
      <c r="D70" t="s">
        <v>290</v>
      </c>
      <c r="E70" s="5" t="e">
        <f ca="1">AVERAGE(E15:E67)</f>
        <v>#N/A</v>
      </c>
      <c r="F70" s="5" t="e">
        <f ca="1">AVERAGE(F15:F67)</f>
        <v>#N/A</v>
      </c>
      <c r="G70" s="5" t="str">
        <f>IF(Setup!$I$15="Yes",AVERAGE(G15:G67),"")</f>
        <v/>
      </c>
      <c r="H70" s="5" t="str">
        <f>IF(Setup!$I$13="Yes",AVERAGE(H15:H67),"")</f>
        <v/>
      </c>
      <c r="I70" s="5">
        <f ca="1">AVERAGE(I15:I67)</f>
        <v>0</v>
      </c>
      <c r="J70" s="5">
        <f ca="1">AVERAGE(J15:J67)</f>
        <v>0</v>
      </c>
      <c r="K70" s="5">
        <f ca="1">AVERAGE(K15:K67)</f>
        <v>0</v>
      </c>
      <c r="L70" s="5">
        <f ca="1">AVERAGE(L15:L67)</f>
        <v>0</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f ca="1">AVERAGE(S15:S67)</f>
        <v>0</v>
      </c>
      <c r="V70" s="104">
        <f>IF(AND(Setup!$I$13="No",Setup!$I$15="No"),0,IF(H70&lt;&gt;"",H70,0)+IF(G70&lt;&gt;"",G70,0))</f>
        <v>0</v>
      </c>
      <c r="X70" s="5" t="e">
        <f ca="1">AVERAGE(X15:X67)</f>
        <v>#N/A</v>
      </c>
    </row>
    <row r="71" spans="1:24" x14ac:dyDescent="0.2">
      <c r="E71" s="60"/>
      <c r="I71" t="s">
        <v>308</v>
      </c>
      <c r="K71" s="104">
        <f ca="1">(K70)/IF(Summary!$C$8&lt;&gt;"Patients",1,$I$9)</f>
        <v>0</v>
      </c>
      <c r="L71" s="104">
        <f ca="1">(L70)/IF(Summary!$C$8&lt;&gt;"Patients",1,$I$9)</f>
        <v>0</v>
      </c>
      <c r="M71" s="5"/>
      <c r="N71" s="5" t="e">
        <f ca="1">N70-M70</f>
        <v>#N/A</v>
      </c>
      <c r="R71" s="5">
        <f ca="1">SUM(R15:R66)</f>
        <v>0</v>
      </c>
      <c r="S71" s="5">
        <f ca="1">SUM(S15:S66)</f>
        <v>0</v>
      </c>
      <c r="V71" s="5">
        <f>SUM(V15:V67)</f>
        <v>0</v>
      </c>
      <c r="X71" s="5" t="e">
        <f ca="1">SUM(X15:X66)</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
      <c r="A10" t="s">
        <v>1148</v>
      </c>
      <c r="B10" s="3"/>
      <c r="H10" t="s">
        <v>1125</v>
      </c>
      <c r="T10" t="s">
        <v>1131</v>
      </c>
    </row>
    <row r="11" spans="1:29" x14ac:dyDescent="0.2">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t="e">
        <f ca="1">B11+B12</f>
        <v>#N/A</v>
      </c>
      <c r="C13" s="51" t="s">
        <v>1123</v>
      </c>
      <c r="H13" s="297">
        <f ca="1">'Summary Calculations (hide)'!A15</f>
        <v>44424</v>
      </c>
      <c r="I13">
        <f ca="1">'Summary Calculations (hide)'!B15</f>
        <v>2021</v>
      </c>
      <c r="J13" t="str">
        <f ca="1">'Summary Calculations (hide)'!C15</f>
        <v>Aug</v>
      </c>
      <c r="K13">
        <f ca="1">'Summary Calculations (hide)'!D15</f>
        <v>33</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
      <c r="A14" t="s">
        <v>1119</v>
      </c>
      <c r="B14" s="3" t="e">
        <f ca="1">1 - B7</f>
        <v>#N/A</v>
      </c>
      <c r="C14" s="51" t="s">
        <v>1146</v>
      </c>
      <c r="H14" s="297">
        <f ca="1">'Summary Calculations (hide)'!A16</f>
        <v>44431</v>
      </c>
      <c r="I14" t="str">
        <f ca="1">'Summary Calculations (hide)'!B16</f>
        <v/>
      </c>
      <c r="J14" t="str">
        <f ca="1">'Summary Calculations (hide)'!C16</f>
        <v/>
      </c>
      <c r="K14">
        <f ca="1">'Summary Calculations (hide)'!D16</f>
        <v>34</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
      <c r="A15" t="s">
        <v>1120</v>
      </c>
      <c r="B15" s="3" t="e">
        <f ca="1">B7*B8</f>
        <v>#N/A</v>
      </c>
      <c r="C15" s="51" t="s">
        <v>1147</v>
      </c>
      <c r="H15" s="297">
        <f ca="1">'Summary Calculations (hide)'!A17</f>
        <v>44438</v>
      </c>
      <c r="I15" t="str">
        <f ca="1">'Summary Calculations (hide)'!B17</f>
        <v/>
      </c>
      <c r="J15" t="str">
        <f ca="1">'Summary Calculations (hide)'!C17</f>
        <v/>
      </c>
      <c r="K15">
        <f ca="1">'Summary Calculations (hide)'!D17</f>
        <v>35</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
      <c r="A16" t="s">
        <v>1130</v>
      </c>
      <c r="B16" s="3" t="e">
        <f ca="1">B14+B15</f>
        <v>#N/A</v>
      </c>
      <c r="C16" s="51" t="s">
        <v>1124</v>
      </c>
      <c r="H16" s="297">
        <f ca="1">'Summary Calculations (hide)'!A18</f>
        <v>44445</v>
      </c>
      <c r="I16" t="str">
        <f ca="1">'Summary Calculations (hide)'!B18</f>
        <v/>
      </c>
      <c r="J16" t="str">
        <f ca="1">'Summary Calculations (hide)'!C18</f>
        <v>Sep</v>
      </c>
      <c r="K16">
        <f ca="1">'Summary Calculations (hide)'!D18</f>
        <v>36</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
      <c r="H17" s="297">
        <f ca="1">'Summary Calculations (hide)'!A19</f>
        <v>44452</v>
      </c>
      <c r="I17" t="str">
        <f ca="1">'Summary Calculations (hide)'!B19</f>
        <v/>
      </c>
      <c r="J17" t="str">
        <f ca="1">'Summary Calculations (hide)'!C19</f>
        <v/>
      </c>
      <c r="K17">
        <f ca="1">'Summary Calculations (hide)'!D19</f>
        <v>37</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
      <c r="A18" s="3"/>
      <c r="B18" s="3"/>
      <c r="C18" s="3"/>
      <c r="H18" s="297">
        <f ca="1">'Summary Calculations (hide)'!A20</f>
        <v>44459</v>
      </c>
      <c r="I18" t="str">
        <f ca="1">'Summary Calculations (hide)'!B20</f>
        <v/>
      </c>
      <c r="J18" t="str">
        <f ca="1">'Summary Calculations (hide)'!C20</f>
        <v/>
      </c>
      <c r="K18">
        <f ca="1">'Summary Calculations (hide)'!D20</f>
        <v>38</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
      <c r="A19" s="3"/>
      <c r="B19" s="3"/>
      <c r="C19" s="3"/>
      <c r="H19" s="297">
        <f ca="1">'Summary Calculations (hide)'!A21</f>
        <v>44466</v>
      </c>
      <c r="I19" t="str">
        <f ca="1">'Summary Calculations (hide)'!B21</f>
        <v/>
      </c>
      <c r="J19" t="str">
        <f ca="1">'Summary Calculations (hide)'!C21</f>
        <v/>
      </c>
      <c r="K19">
        <f ca="1">'Summary Calculations (hide)'!D21</f>
        <v>39</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
      <c r="A20" s="3"/>
      <c r="B20" s="3"/>
      <c r="C20" s="3"/>
      <c r="H20" s="297">
        <f ca="1">'Summary Calculations (hide)'!A22</f>
        <v>44473</v>
      </c>
      <c r="I20" t="str">
        <f ca="1">'Summary Calculations (hide)'!B22</f>
        <v/>
      </c>
      <c r="J20" t="str">
        <f ca="1">'Summary Calculations (hide)'!C22</f>
        <v>Oct</v>
      </c>
      <c r="K20">
        <f ca="1">'Summary Calculations (hide)'!D22</f>
        <v>40</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
      <c r="A21" s="3"/>
      <c r="B21" s="3"/>
      <c r="C21" s="3"/>
      <c r="H21" s="297">
        <f ca="1">'Summary Calculations (hide)'!A23</f>
        <v>44480</v>
      </c>
      <c r="I21" t="str">
        <f ca="1">'Summary Calculations (hide)'!B23</f>
        <v/>
      </c>
      <c r="J21" t="str">
        <f ca="1">'Summary Calculations (hide)'!C23</f>
        <v/>
      </c>
      <c r="K21">
        <f ca="1">'Summary Calculations (hide)'!D23</f>
        <v>41</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
      <c r="A22" s="3"/>
      <c r="B22" s="3"/>
      <c r="C22" s="3"/>
      <c r="H22" s="297">
        <f ca="1">'Summary Calculations (hide)'!A24</f>
        <v>44487</v>
      </c>
      <c r="I22" t="str">
        <f ca="1">'Summary Calculations (hide)'!B24</f>
        <v/>
      </c>
      <c r="J22" t="str">
        <f ca="1">'Summary Calculations (hide)'!C24</f>
        <v/>
      </c>
      <c r="K22">
        <f ca="1">'Summary Calculations (hide)'!D24</f>
        <v>42</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
      <c r="A23" s="3"/>
      <c r="B23" s="3"/>
      <c r="C23" s="3"/>
      <c r="H23" s="297">
        <f ca="1">'Summary Calculations (hide)'!A25</f>
        <v>44494</v>
      </c>
      <c r="I23" t="str">
        <f ca="1">'Summary Calculations (hide)'!B25</f>
        <v/>
      </c>
      <c r="J23" t="str">
        <f ca="1">'Summary Calculations (hide)'!C25</f>
        <v/>
      </c>
      <c r="K23">
        <f ca="1">'Summary Calculations (hide)'!D25</f>
        <v>43</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
      <c r="A24" s="3"/>
      <c r="B24" s="3"/>
      <c r="C24" s="3"/>
      <c r="H24" s="297">
        <f ca="1">'Summary Calculations (hide)'!A26</f>
        <v>44501</v>
      </c>
      <c r="I24" t="str">
        <f ca="1">'Summary Calculations (hide)'!B26</f>
        <v/>
      </c>
      <c r="J24" t="str">
        <f ca="1">'Summary Calculations (hide)'!C26</f>
        <v>Nov</v>
      </c>
      <c r="K24">
        <f ca="1">'Summary Calculations (hide)'!D26</f>
        <v>44</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
      <c r="A25" s="3"/>
      <c r="B25" s="3"/>
      <c r="C25" s="3"/>
      <c r="H25" s="297">
        <f ca="1">'Summary Calculations (hide)'!A27</f>
        <v>44508</v>
      </c>
      <c r="I25" t="str">
        <f ca="1">'Summary Calculations (hide)'!B27</f>
        <v/>
      </c>
      <c r="J25" t="str">
        <f ca="1">'Summary Calculations (hide)'!C27</f>
        <v/>
      </c>
      <c r="K25">
        <f ca="1">'Summary Calculations (hide)'!D27</f>
        <v>45</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ht="15" x14ac:dyDescent="0.25">
      <c r="A26" s="3"/>
      <c r="B26" s="3"/>
      <c r="C26" s="302"/>
      <c r="H26" s="297">
        <f ca="1">'Summary Calculations (hide)'!A28</f>
        <v>44515</v>
      </c>
      <c r="I26" t="str">
        <f ca="1">'Summary Calculations (hide)'!B28</f>
        <v/>
      </c>
      <c r="J26" t="str">
        <f ca="1">'Summary Calculations (hide)'!C28</f>
        <v/>
      </c>
      <c r="K26">
        <f ca="1">'Summary Calculations (hide)'!D28</f>
        <v>46</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
      <c r="A27" s="3"/>
      <c r="B27" s="3"/>
      <c r="C27" s="3"/>
      <c r="H27" s="297">
        <f ca="1">'Summary Calculations (hide)'!A29</f>
        <v>44522</v>
      </c>
      <c r="I27" t="str">
        <f ca="1">'Summary Calculations (hide)'!B29</f>
        <v/>
      </c>
      <c r="J27" t="str">
        <f ca="1">'Summary Calculations (hide)'!C29</f>
        <v/>
      </c>
      <c r="K27">
        <f ca="1">'Summary Calculations (hide)'!D29</f>
        <v>47</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
      <c r="A28" s="3"/>
      <c r="B28" s="3"/>
      <c r="C28" s="3"/>
      <c r="H28" s="297">
        <f ca="1">'Summary Calculations (hide)'!A30</f>
        <v>44529</v>
      </c>
      <c r="I28" t="str">
        <f ca="1">'Summary Calculations (hide)'!B30</f>
        <v/>
      </c>
      <c r="J28" t="str">
        <f ca="1">'Summary Calculations (hide)'!C30</f>
        <v/>
      </c>
      <c r="K28">
        <f ca="1">'Summary Calculations (hide)'!D30</f>
        <v>48</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
      <c r="A29" s="3"/>
      <c r="B29" s="3"/>
      <c r="C29" s="3"/>
      <c r="H29" s="297">
        <f ca="1">'Summary Calculations (hide)'!A31</f>
        <v>44536</v>
      </c>
      <c r="I29" t="str">
        <f ca="1">'Summary Calculations (hide)'!B31</f>
        <v/>
      </c>
      <c r="J29" t="str">
        <f ca="1">'Summary Calculations (hide)'!C31</f>
        <v>Dec</v>
      </c>
      <c r="K29">
        <f ca="1">'Summary Calculations (hide)'!D31</f>
        <v>49</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
      <c r="A30" s="3"/>
      <c r="B30" s="3"/>
      <c r="C30" s="3"/>
      <c r="H30" s="297">
        <f ca="1">'Summary Calculations (hide)'!A32</f>
        <v>44543</v>
      </c>
      <c r="I30" t="str">
        <f ca="1">'Summary Calculations (hide)'!B32</f>
        <v/>
      </c>
      <c r="J30" t="str">
        <f ca="1">'Summary Calculations (hide)'!C32</f>
        <v/>
      </c>
      <c r="K30">
        <f ca="1">'Summary Calculations (hide)'!D32</f>
        <v>50</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
      <c r="A31" s="3"/>
      <c r="B31" s="3"/>
      <c r="C31" s="3"/>
      <c r="H31" s="297">
        <f ca="1">'Summary Calculations (hide)'!A33</f>
        <v>44550</v>
      </c>
      <c r="I31" t="str">
        <f ca="1">'Summary Calculations (hide)'!B33</f>
        <v/>
      </c>
      <c r="J31" t="str">
        <f ca="1">'Summary Calculations (hide)'!C33</f>
        <v/>
      </c>
      <c r="K31">
        <f ca="1">'Summary Calculations (hide)'!D33</f>
        <v>51</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
      <c r="A32" s="3"/>
      <c r="B32" s="3"/>
      <c r="C32" s="3"/>
      <c r="H32" s="297">
        <f ca="1">'Summary Calculations (hide)'!A34</f>
        <v>44557</v>
      </c>
      <c r="I32" t="str">
        <f ca="1">'Summary Calculations (hide)'!B34</f>
        <v/>
      </c>
      <c r="J32" t="str">
        <f ca="1">'Summary Calculations (hide)'!C34</f>
        <v/>
      </c>
      <c r="K32">
        <f ca="1">'Summary Calculations (hide)'!D34</f>
        <v>52</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
      <c r="B33" t="s">
        <v>1149</v>
      </c>
      <c r="H33" s="297">
        <f ca="1">'Summary Calculations (hide)'!A35</f>
        <v>44564</v>
      </c>
      <c r="I33">
        <f ca="1">'Summary Calculations (hide)'!B35</f>
        <v>2022</v>
      </c>
      <c r="J33" t="str">
        <f ca="1">'Summary Calculations (hide)'!C35</f>
        <v>Jan</v>
      </c>
      <c r="K33">
        <f ca="1">'Summary Calculations (hide)'!D35</f>
        <v>1</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
      <c r="A34" t="s">
        <v>1121</v>
      </c>
      <c r="B34" s="5">
        <f ca="1">'Parameters calculator (hide)'!C79</f>
        <v>900</v>
      </c>
      <c r="H34" s="297">
        <f ca="1">'Summary Calculations (hide)'!A36</f>
        <v>44571</v>
      </c>
      <c r="I34" t="str">
        <f ca="1">'Summary Calculations (hide)'!B36</f>
        <v/>
      </c>
      <c r="J34" t="str">
        <f ca="1">'Summary Calculations (hide)'!C36</f>
        <v/>
      </c>
      <c r="K34">
        <f ca="1">'Summary Calculations (hide)'!D36</f>
        <v>2</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
      <c r="H35" s="297">
        <f ca="1">'Summary Calculations (hide)'!A37</f>
        <v>44578</v>
      </c>
      <c r="I35" t="str">
        <f ca="1">'Summary Calculations (hide)'!B37</f>
        <v/>
      </c>
      <c r="J35" t="str">
        <f ca="1">'Summary Calculations (hide)'!C37</f>
        <v/>
      </c>
      <c r="K35">
        <f ca="1">'Summary Calculations (hide)'!D37</f>
        <v>3</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
      <c r="H36" s="297">
        <f ca="1">'Summary Calculations (hide)'!A38</f>
        <v>44585</v>
      </c>
      <c r="I36" t="str">
        <f ca="1">'Summary Calculations (hide)'!B38</f>
        <v/>
      </c>
      <c r="J36" t="str">
        <f ca="1">'Summary Calculations (hide)'!C38</f>
        <v/>
      </c>
      <c r="K36">
        <f ca="1">'Summary Calculations (hide)'!D38</f>
        <v>4</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
      <c r="H37" s="297">
        <f ca="1">'Summary Calculations (hide)'!A39</f>
        <v>44592</v>
      </c>
      <c r="I37" t="str">
        <f ca="1">'Summary Calculations (hide)'!B39</f>
        <v/>
      </c>
      <c r="J37" t="str">
        <f ca="1">'Summary Calculations (hide)'!C39</f>
        <v/>
      </c>
      <c r="K37">
        <f ca="1">'Summary Calculations (hide)'!D39</f>
        <v>5</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
      <c r="H38" s="297">
        <f ca="1">'Summary Calculations (hide)'!A40</f>
        <v>44599</v>
      </c>
      <c r="I38" t="str">
        <f ca="1">'Summary Calculations (hide)'!B40</f>
        <v/>
      </c>
      <c r="J38" t="str">
        <f ca="1">'Summary Calculations (hide)'!C40</f>
        <v>Feb</v>
      </c>
      <c r="K38">
        <f ca="1">'Summary Calculations (hide)'!D40</f>
        <v>6</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
      <c r="H39" s="297">
        <f ca="1">'Summary Calculations (hide)'!A41</f>
        <v>44606</v>
      </c>
      <c r="I39" t="str">
        <f ca="1">'Summary Calculations (hide)'!B41</f>
        <v/>
      </c>
      <c r="J39" t="str">
        <f ca="1">'Summary Calculations (hide)'!C41</f>
        <v/>
      </c>
      <c r="K39">
        <f ca="1">'Summary Calculations (hide)'!D41</f>
        <v>7</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
      <c r="H40" s="297">
        <f ca="1">'Summary Calculations (hide)'!A42</f>
        <v>44613</v>
      </c>
      <c r="I40" t="str">
        <f ca="1">'Summary Calculations (hide)'!B42</f>
        <v/>
      </c>
      <c r="J40" t="str">
        <f ca="1">'Summary Calculations (hide)'!C42</f>
        <v/>
      </c>
      <c r="K40">
        <f ca="1">'Summary Calculations (hide)'!D42</f>
        <v>8</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
      <c r="H41" s="297">
        <f ca="1">'Summary Calculations (hide)'!A43</f>
        <v>44620</v>
      </c>
      <c r="I41" t="str">
        <f ca="1">'Summary Calculations (hide)'!B43</f>
        <v/>
      </c>
      <c r="J41" t="str">
        <f ca="1">'Summary Calculations (hide)'!C43</f>
        <v/>
      </c>
      <c r="K41">
        <f ca="1">'Summary Calculations (hide)'!D43</f>
        <v>9</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
      <c r="H42" s="297">
        <f ca="1">'Summary Calculations (hide)'!A44</f>
        <v>44627</v>
      </c>
      <c r="I42" t="str">
        <f ca="1">'Summary Calculations (hide)'!B44</f>
        <v/>
      </c>
      <c r="J42" t="str">
        <f ca="1">'Summary Calculations (hide)'!C44</f>
        <v>Mar</v>
      </c>
      <c r="K42">
        <f ca="1">'Summary Calculations (hide)'!D44</f>
        <v>10</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
      <c r="H43" s="297">
        <f ca="1">'Summary Calculations (hide)'!A45</f>
        <v>44634</v>
      </c>
      <c r="I43" t="str">
        <f ca="1">'Summary Calculations (hide)'!B45</f>
        <v/>
      </c>
      <c r="J43" t="str">
        <f ca="1">'Summary Calculations (hide)'!C45</f>
        <v/>
      </c>
      <c r="K43">
        <f ca="1">'Summary Calculations (hide)'!D45</f>
        <v>11</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
      <c r="H44" s="297">
        <f ca="1">'Summary Calculations (hide)'!A46</f>
        <v>44641</v>
      </c>
      <c r="I44" t="str">
        <f ca="1">'Summary Calculations (hide)'!B46</f>
        <v/>
      </c>
      <c r="J44" t="str">
        <f ca="1">'Summary Calculations (hide)'!C46</f>
        <v/>
      </c>
      <c r="K44">
        <f ca="1">'Summary Calculations (hide)'!D46</f>
        <v>12</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
      <c r="H45" s="297">
        <f ca="1">'Summary Calculations (hide)'!A47</f>
        <v>44648</v>
      </c>
      <c r="I45" t="str">
        <f ca="1">'Summary Calculations (hide)'!B47</f>
        <v/>
      </c>
      <c r="J45" t="str">
        <f ca="1">'Summary Calculations (hide)'!C47</f>
        <v/>
      </c>
      <c r="K45">
        <f ca="1">'Summary Calculations (hide)'!D47</f>
        <v>13</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
      <c r="H46" s="297">
        <f ca="1">'Summary Calculations (hide)'!A48</f>
        <v>44655</v>
      </c>
      <c r="I46" t="str">
        <f ca="1">'Summary Calculations (hide)'!B48</f>
        <v/>
      </c>
      <c r="J46" t="str">
        <f ca="1">'Summary Calculations (hide)'!C48</f>
        <v>Apr</v>
      </c>
      <c r="K46">
        <f ca="1">'Summary Calculations (hide)'!D48</f>
        <v>14</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
      <c r="H47" s="297">
        <f ca="1">'Summary Calculations (hide)'!A49</f>
        <v>44662</v>
      </c>
      <c r="I47" t="str">
        <f ca="1">'Summary Calculations (hide)'!B49</f>
        <v/>
      </c>
      <c r="J47" t="str">
        <f ca="1">'Summary Calculations (hide)'!C49</f>
        <v/>
      </c>
      <c r="K47">
        <f ca="1">'Summary Calculations (hide)'!D49</f>
        <v>15</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
      <c r="H48" s="297">
        <f ca="1">'Summary Calculations (hide)'!A50</f>
        <v>44669</v>
      </c>
      <c r="I48" t="str">
        <f ca="1">'Summary Calculations (hide)'!B50</f>
        <v/>
      </c>
      <c r="J48" t="str">
        <f ca="1">'Summary Calculations (hide)'!C50</f>
        <v/>
      </c>
      <c r="K48">
        <f ca="1">'Summary Calculations (hide)'!D50</f>
        <v>16</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
      <c r="H49" s="297">
        <f ca="1">'Summary Calculations (hide)'!A51</f>
        <v>44676</v>
      </c>
      <c r="I49" t="str">
        <f ca="1">'Summary Calculations (hide)'!B51</f>
        <v/>
      </c>
      <c r="J49" t="str">
        <f ca="1">'Summary Calculations (hide)'!C51</f>
        <v/>
      </c>
      <c r="K49">
        <f ca="1">'Summary Calculations (hide)'!D51</f>
        <v>17</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
      <c r="H50" s="297">
        <f ca="1">'Summary Calculations (hide)'!A52</f>
        <v>44683</v>
      </c>
      <c r="I50" t="str">
        <f ca="1">'Summary Calculations (hide)'!B52</f>
        <v/>
      </c>
      <c r="J50" t="str">
        <f ca="1">'Summary Calculations (hide)'!C52</f>
        <v>May</v>
      </c>
      <c r="K50">
        <f ca="1">'Summary Calculations (hide)'!D52</f>
        <v>18</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
      <c r="H51" s="297">
        <f ca="1">'Summary Calculations (hide)'!A53</f>
        <v>44690</v>
      </c>
      <c r="I51" t="str">
        <f ca="1">'Summary Calculations (hide)'!B53</f>
        <v/>
      </c>
      <c r="J51" t="str">
        <f ca="1">'Summary Calculations (hide)'!C53</f>
        <v/>
      </c>
      <c r="K51">
        <f ca="1">'Summary Calculations (hide)'!D53</f>
        <v>19</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
      <c r="H52" s="297">
        <f ca="1">'Summary Calculations (hide)'!A54</f>
        <v>44697</v>
      </c>
      <c r="I52" t="str">
        <f ca="1">'Summary Calculations (hide)'!B54</f>
        <v/>
      </c>
      <c r="J52" t="str">
        <f ca="1">'Summary Calculations (hide)'!C54</f>
        <v/>
      </c>
      <c r="K52">
        <f ca="1">'Summary Calculations (hide)'!D54</f>
        <v>20</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
      <c r="H53" s="297">
        <f ca="1">'Summary Calculations (hide)'!A55</f>
        <v>44704</v>
      </c>
      <c r="I53" t="str">
        <f ca="1">'Summary Calculations (hide)'!B55</f>
        <v/>
      </c>
      <c r="J53" t="str">
        <f ca="1">'Summary Calculations (hide)'!C55</f>
        <v/>
      </c>
      <c r="K53">
        <f ca="1">'Summary Calculations (hide)'!D55</f>
        <v>21</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
      <c r="H54" s="297">
        <f ca="1">'Summary Calculations (hide)'!A56</f>
        <v>44711</v>
      </c>
      <c r="I54" t="str">
        <f ca="1">'Summary Calculations (hide)'!B56</f>
        <v/>
      </c>
      <c r="J54" t="str">
        <f ca="1">'Summary Calculations (hide)'!C56</f>
        <v/>
      </c>
      <c r="K54">
        <f ca="1">'Summary Calculations (hide)'!D56</f>
        <v>22</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
      <c r="H55" s="297">
        <f ca="1">'Summary Calculations (hide)'!A57</f>
        <v>44718</v>
      </c>
      <c r="I55" t="str">
        <f ca="1">'Summary Calculations (hide)'!B57</f>
        <v/>
      </c>
      <c r="J55" t="str">
        <f ca="1">'Summary Calculations (hide)'!C57</f>
        <v>Jun</v>
      </c>
      <c r="K55">
        <f ca="1">'Summary Calculations (hide)'!D57</f>
        <v>23</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
      <c r="H56" s="297">
        <f ca="1">'Summary Calculations (hide)'!A58</f>
        <v>44725</v>
      </c>
      <c r="I56" t="str">
        <f ca="1">'Summary Calculations (hide)'!B58</f>
        <v/>
      </c>
      <c r="J56" t="str">
        <f ca="1">'Summary Calculations (hide)'!C58</f>
        <v/>
      </c>
      <c r="K56">
        <f ca="1">'Summary Calculations (hide)'!D58</f>
        <v>24</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
      <c r="H57" s="297">
        <f ca="1">'Summary Calculations (hide)'!A59</f>
        <v>44732</v>
      </c>
      <c r="I57" t="str">
        <f ca="1">'Summary Calculations (hide)'!B59</f>
        <v/>
      </c>
      <c r="J57" t="str">
        <f ca="1">'Summary Calculations (hide)'!C59</f>
        <v/>
      </c>
      <c r="K57">
        <f ca="1">'Summary Calculations (hide)'!D59</f>
        <v>25</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
      <c r="H58" s="297">
        <f ca="1">'Summary Calculations (hide)'!A60</f>
        <v>44739</v>
      </c>
      <c r="I58" t="str">
        <f ca="1">'Summary Calculations (hide)'!B60</f>
        <v/>
      </c>
      <c r="J58" t="str">
        <f ca="1">'Summary Calculations (hide)'!C60</f>
        <v/>
      </c>
      <c r="K58">
        <f ca="1">'Summary Calculations (hide)'!D60</f>
        <v>26</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
      <c r="H59" s="297">
        <f ca="1">'Summary Calculations (hide)'!A61</f>
        <v>44746</v>
      </c>
      <c r="I59" t="str">
        <f ca="1">'Summary Calculations (hide)'!B61</f>
        <v/>
      </c>
      <c r="J59" t="str">
        <f ca="1">'Summary Calculations (hide)'!C61</f>
        <v>Jul</v>
      </c>
      <c r="K59">
        <f ca="1">'Summary Calculations (hide)'!D61</f>
        <v>27</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
      <c r="H60" s="297">
        <f ca="1">'Summary Calculations (hide)'!A62</f>
        <v>44753</v>
      </c>
      <c r="I60" t="str">
        <f ca="1">'Summary Calculations (hide)'!B62</f>
        <v/>
      </c>
      <c r="J60" t="str">
        <f ca="1">'Summary Calculations (hide)'!C62</f>
        <v/>
      </c>
      <c r="K60">
        <f ca="1">'Summary Calculations (hide)'!D62</f>
        <v>28</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
      <c r="H61" s="297">
        <f ca="1">'Summary Calculations (hide)'!A63</f>
        <v>44760</v>
      </c>
      <c r="I61" t="str">
        <f ca="1">'Summary Calculations (hide)'!B63</f>
        <v/>
      </c>
      <c r="J61" t="str">
        <f ca="1">'Summary Calculations (hide)'!C63</f>
        <v/>
      </c>
      <c r="K61">
        <f ca="1">'Summary Calculations (hide)'!D63</f>
        <v>29</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
      <c r="H62" s="297">
        <f ca="1">'Summary Calculations (hide)'!A64</f>
        <v>44767</v>
      </c>
      <c r="I62" t="str">
        <f ca="1">'Summary Calculations (hide)'!B64</f>
        <v/>
      </c>
      <c r="J62" t="str">
        <f ca="1">'Summary Calculations (hide)'!C64</f>
        <v/>
      </c>
      <c r="K62">
        <f ca="1">'Summary Calculations (hide)'!D64</f>
        <v>30</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
      <c r="H63" s="297">
        <f ca="1">'Summary Calculations (hide)'!A65</f>
        <v>44774</v>
      </c>
      <c r="I63" t="str">
        <f ca="1">'Summary Calculations (hide)'!B65</f>
        <v/>
      </c>
      <c r="J63" t="str">
        <f ca="1">'Summary Calculations (hide)'!C65</f>
        <v>Aug</v>
      </c>
      <c r="K63">
        <f ca="1">'Summary Calculations (hide)'!D65</f>
        <v>31</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
      <c r="H64" s="297">
        <f ca="1">'Summary Calculations (hide)'!A66</f>
        <v>44781</v>
      </c>
      <c r="I64" t="str">
        <f ca="1">'Summary Calculations (hide)'!B66</f>
        <v/>
      </c>
      <c r="J64" t="str">
        <f ca="1">'Summary Calculations (hide)'!C66</f>
        <v/>
      </c>
      <c r="K64">
        <f ca="1">'Summary Calculations (hide)'!D66</f>
        <v>32</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2">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3"/>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3"/>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3"/>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3"/>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6" t="s">
        <v>511</v>
      </c>
      <c r="D22" s="486"/>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4"/>
      <c r="C23" s="487"/>
      <c r="D23" s="487"/>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5"/>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1265</v>
      </c>
      <c r="B1" s="67">
        <v>2</v>
      </c>
    </row>
    <row r="3" spans="1:10" x14ac:dyDescent="0.2">
      <c r="A3" s="67" t="s">
        <v>1244</v>
      </c>
      <c r="B3" s="67" t="s">
        <v>14</v>
      </c>
      <c r="C3" s="67" t="s">
        <v>1245</v>
      </c>
      <c r="D3" s="67" t="s">
        <v>1246</v>
      </c>
      <c r="E3" s="67" t="s">
        <v>529</v>
      </c>
      <c r="F3" s="67" t="s">
        <v>75</v>
      </c>
      <c r="G3" s="67" t="s">
        <v>1247</v>
      </c>
      <c r="H3" s="67" t="s">
        <v>99</v>
      </c>
      <c r="I3" s="67" t="s">
        <v>1248</v>
      </c>
      <c r="J3" s="67" t="s">
        <v>391</v>
      </c>
    </row>
    <row r="4" spans="1:10" x14ac:dyDescent="0.2">
      <c r="A4" t="s">
        <v>1266</v>
      </c>
      <c r="B4" t="s">
        <v>19</v>
      </c>
      <c r="C4" s="317">
        <v>44039</v>
      </c>
      <c r="D4" t="s">
        <v>20</v>
      </c>
      <c r="E4">
        <v>0.2</v>
      </c>
      <c r="F4">
        <v>0.05</v>
      </c>
      <c r="G4">
        <v>0.12</v>
      </c>
      <c r="H4">
        <v>0.05</v>
      </c>
      <c r="I4">
        <v>0.25</v>
      </c>
      <c r="J4" t="s">
        <v>22</v>
      </c>
    </row>
    <row r="5" spans="1:10" x14ac:dyDescent="0.2">
      <c r="A5" s="67" t="s">
        <v>1293</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44431</v>
      </c>
      <c r="B4">
        <f ca="1">WEEKNUM(A4,21)</f>
        <v>34</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
      <c r="A5" s="87">
        <f ca="1">A4+7</f>
        <v>44438</v>
      </c>
      <c r="B5" s="67">
        <f t="shared" ref="B5:B55" ca="1" si="0">WEEKNUM(A5,21)</f>
        <v>35</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
      <c r="A6" s="87">
        <f t="shared" ref="A6:A55" ca="1" si="3">A5+7</f>
        <v>44445</v>
      </c>
      <c r="B6" s="67">
        <f t="shared" ca="1" si="0"/>
        <v>36</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
      <c r="A7" s="87">
        <f t="shared" ca="1" si="3"/>
        <v>44452</v>
      </c>
      <c r="B7" s="67">
        <f t="shared" ca="1" si="0"/>
        <v>37</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
      <c r="A8" s="87">
        <f t="shared" ca="1" si="3"/>
        <v>44459</v>
      </c>
      <c r="B8" s="67">
        <f t="shared" ca="1" si="0"/>
        <v>38</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
      <c r="A9" s="87">
        <f t="shared" ca="1" si="3"/>
        <v>44466</v>
      </c>
      <c r="B9" s="67">
        <f t="shared" ca="1" si="0"/>
        <v>39</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
      <c r="A10" s="87">
        <f t="shared" ca="1" si="3"/>
        <v>44473</v>
      </c>
      <c r="B10" s="67">
        <f t="shared" ca="1" si="0"/>
        <v>40</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
      <c r="A11" s="87">
        <f t="shared" ca="1" si="3"/>
        <v>44480</v>
      </c>
      <c r="B11" s="67">
        <f t="shared" ca="1" si="0"/>
        <v>41</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
      <c r="A12" s="87">
        <f t="shared" ca="1" si="3"/>
        <v>44487</v>
      </c>
      <c r="B12" s="67">
        <f t="shared" ca="1" si="0"/>
        <v>42</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
      <c r="A13" s="87">
        <f t="shared" ca="1" si="3"/>
        <v>44494</v>
      </c>
      <c r="B13" s="67">
        <f t="shared" ca="1" si="0"/>
        <v>43</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
      <c r="A14" s="87">
        <f t="shared" ca="1" si="3"/>
        <v>44501</v>
      </c>
      <c r="B14" s="67">
        <f t="shared" ca="1" si="0"/>
        <v>44</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
      <c r="A15" s="87">
        <f t="shared" ca="1" si="3"/>
        <v>44508</v>
      </c>
      <c r="B15" s="67">
        <f t="shared" ca="1" si="0"/>
        <v>45</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
      <c r="A16" s="87">
        <f t="shared" ca="1" si="3"/>
        <v>44515</v>
      </c>
      <c r="B16" s="67">
        <f t="shared" ca="1" si="0"/>
        <v>46</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
      <c r="A17" s="87">
        <f t="shared" ca="1" si="3"/>
        <v>44522</v>
      </c>
      <c r="B17" s="67">
        <f t="shared" ca="1" si="0"/>
        <v>47</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
      <c r="A18" s="87">
        <f t="shared" ca="1" si="3"/>
        <v>44529</v>
      </c>
      <c r="B18" s="67">
        <f t="shared" ca="1" si="0"/>
        <v>48</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
      <c r="A19" s="87">
        <f t="shared" ca="1" si="3"/>
        <v>44536</v>
      </c>
      <c r="B19" s="67">
        <f t="shared" ca="1" si="0"/>
        <v>49</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
      <c r="A20" s="87">
        <f t="shared" ca="1" si="3"/>
        <v>44543</v>
      </c>
      <c r="B20" s="67">
        <f t="shared" ca="1" si="0"/>
        <v>50</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
      <c r="A21" s="87">
        <f t="shared" ca="1" si="3"/>
        <v>44550</v>
      </c>
      <c r="B21" s="67">
        <f t="shared" ca="1" si="0"/>
        <v>51</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
      <c r="A22" s="87">
        <f t="shared" ca="1" si="3"/>
        <v>44557</v>
      </c>
      <c r="B22" s="67">
        <f t="shared" ca="1" si="0"/>
        <v>52</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
      <c r="A23" s="87">
        <f t="shared" ca="1" si="3"/>
        <v>44564</v>
      </c>
      <c r="B23" s="67">
        <f t="shared" ca="1" si="0"/>
        <v>1</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
      <c r="A24" s="87">
        <f t="shared" ca="1" si="3"/>
        <v>44571</v>
      </c>
      <c r="B24" s="67">
        <f t="shared" ca="1" si="0"/>
        <v>2</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
      <c r="A25" s="87">
        <f t="shared" ca="1" si="3"/>
        <v>44578</v>
      </c>
      <c r="B25" s="67">
        <f t="shared" ca="1" si="0"/>
        <v>3</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
      <c r="A26" s="87">
        <f t="shared" ca="1" si="3"/>
        <v>44585</v>
      </c>
      <c r="B26" s="67">
        <f t="shared" ca="1" si="0"/>
        <v>4</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
      <c r="A27" s="87">
        <f t="shared" ca="1" si="3"/>
        <v>44592</v>
      </c>
      <c r="B27" s="67">
        <f t="shared" ca="1" si="0"/>
        <v>5</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
      <c r="A28" s="87">
        <f t="shared" ca="1" si="3"/>
        <v>44599</v>
      </c>
      <c r="B28" s="67">
        <f t="shared" ca="1" si="0"/>
        <v>6</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
      <c r="A29" s="87">
        <f t="shared" ca="1" si="3"/>
        <v>44606</v>
      </c>
      <c r="B29" s="67">
        <f t="shared" ca="1" si="0"/>
        <v>7</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
      <c r="A30" s="87">
        <f t="shared" ca="1" si="3"/>
        <v>44613</v>
      </c>
      <c r="B30" s="67">
        <f t="shared" ca="1" si="0"/>
        <v>8</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
      <c r="A31" s="87">
        <f t="shared" ca="1" si="3"/>
        <v>44620</v>
      </c>
      <c r="B31" s="67">
        <f t="shared" ca="1" si="0"/>
        <v>9</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
      <c r="A32" s="87">
        <f t="shared" ca="1" si="3"/>
        <v>44627</v>
      </c>
      <c r="B32" s="67">
        <f t="shared" ca="1" si="0"/>
        <v>10</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
      <c r="A33" s="87">
        <f t="shared" ca="1" si="3"/>
        <v>44634</v>
      </c>
      <c r="B33" s="67">
        <f t="shared" ca="1" si="0"/>
        <v>11</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
      <c r="A34" s="87">
        <f t="shared" ca="1" si="3"/>
        <v>44641</v>
      </c>
      <c r="B34" s="67">
        <f t="shared" ca="1" si="0"/>
        <v>12</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
      <c r="A35" s="87">
        <f t="shared" ca="1" si="3"/>
        <v>44648</v>
      </c>
      <c r="B35" s="67">
        <f t="shared" ca="1" si="0"/>
        <v>13</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
      <c r="A36" s="87">
        <f t="shared" ca="1" si="3"/>
        <v>44655</v>
      </c>
      <c r="B36" s="67">
        <f t="shared" ca="1" si="0"/>
        <v>14</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
      <c r="A37" s="87">
        <f t="shared" ca="1" si="3"/>
        <v>44662</v>
      </c>
      <c r="B37" s="67">
        <f t="shared" ca="1" si="0"/>
        <v>15</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
      <c r="A38" s="87">
        <f t="shared" ca="1" si="3"/>
        <v>44669</v>
      </c>
      <c r="B38" s="67">
        <f t="shared" ca="1" si="0"/>
        <v>16</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
      <c r="A39" s="87">
        <f t="shared" ca="1" si="3"/>
        <v>44676</v>
      </c>
      <c r="B39" s="67">
        <f t="shared" ca="1" si="0"/>
        <v>17</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
      <c r="A40" s="87">
        <f t="shared" ca="1" si="3"/>
        <v>44683</v>
      </c>
      <c r="B40" s="67">
        <f t="shared" ca="1" si="0"/>
        <v>18</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
      <c r="A41" s="87">
        <f t="shared" ca="1" si="3"/>
        <v>44690</v>
      </c>
      <c r="B41" s="67">
        <f t="shared" ca="1" si="0"/>
        <v>19</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
      <c r="A42" s="87">
        <f ca="1">A41+7</f>
        <v>44697</v>
      </c>
      <c r="B42" s="67">
        <f t="shared" ca="1" si="0"/>
        <v>20</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
      <c r="A43" s="87">
        <f t="shared" ca="1" si="3"/>
        <v>44704</v>
      </c>
      <c r="B43" s="67">
        <f t="shared" ca="1" si="0"/>
        <v>21</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
      <c r="A44" s="87">
        <f t="shared" ca="1" si="3"/>
        <v>44711</v>
      </c>
      <c r="B44" s="67">
        <f t="shared" ca="1" si="0"/>
        <v>22</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
      <c r="A45" s="87">
        <f t="shared" ca="1" si="3"/>
        <v>44718</v>
      </c>
      <c r="B45" s="67">
        <f t="shared" ca="1" si="0"/>
        <v>23</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
      <c r="A46" s="87">
        <f t="shared" ca="1" si="3"/>
        <v>44725</v>
      </c>
      <c r="B46" s="67">
        <f t="shared" ca="1" si="0"/>
        <v>24</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
      <c r="A47" s="87">
        <f t="shared" ca="1" si="3"/>
        <v>44732</v>
      </c>
      <c r="B47" s="67">
        <f t="shared" ca="1" si="0"/>
        <v>25</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
      <c r="A48" s="87">
        <f t="shared" ca="1" si="3"/>
        <v>44739</v>
      </c>
      <c r="B48" s="67">
        <f t="shared" ca="1" si="0"/>
        <v>26</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
      <c r="A49" s="87">
        <f t="shared" ca="1" si="3"/>
        <v>44746</v>
      </c>
      <c r="B49" s="67">
        <f t="shared" ca="1" si="0"/>
        <v>27</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
      <c r="A50" s="87">
        <f t="shared" ca="1" si="3"/>
        <v>44753</v>
      </c>
      <c r="B50" s="67">
        <f t="shared" ca="1" si="0"/>
        <v>28</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
      <c r="A51" s="87">
        <f t="shared" ca="1" si="3"/>
        <v>44760</v>
      </c>
      <c r="B51" s="67">
        <f t="shared" ca="1" si="0"/>
        <v>29</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
      <c r="A52" s="87">
        <f t="shared" ca="1" si="3"/>
        <v>44767</v>
      </c>
      <c r="B52" s="67">
        <f t="shared" ca="1" si="0"/>
        <v>30</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
      <c r="A53" s="87">
        <f t="shared" ca="1" si="3"/>
        <v>44774</v>
      </c>
      <c r="B53" s="67">
        <f t="shared" ca="1" si="0"/>
        <v>31</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
      <c r="A54" s="87">
        <f t="shared" ca="1" si="3"/>
        <v>44781</v>
      </c>
      <c r="B54" s="67">
        <f t="shared" ca="1" si="0"/>
        <v>32</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
      <c r="A55" s="87">
        <f t="shared" ca="1" si="3"/>
        <v>44788</v>
      </c>
      <c r="B55" s="67">
        <f t="shared" ca="1" si="0"/>
        <v>33</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t="e">
        <f ca="1">'Summary Calculations (hide)'!X72</f>
        <v>#N/A</v>
      </c>
    </row>
    <row r="5" spans="1:3" x14ac:dyDescent="0.2">
      <c r="A5" s="166" t="s">
        <v>531</v>
      </c>
      <c r="B5" s="166" t="s">
        <v>532</v>
      </c>
      <c r="C5" s="5" t="e">
        <f ca="1">'Summary Calculations (hide)'!M70</f>
        <v>#N/A</v>
      </c>
    </row>
    <row r="6" spans="1:3" x14ac:dyDescent="0.2">
      <c r="A6" s="166" t="s">
        <v>533</v>
      </c>
      <c r="B6" s="166" t="s">
        <v>534</v>
      </c>
      <c r="C6" s="5" t="e">
        <f ca="1">'Summary Calculations (hide)'!N70</f>
        <v>#N/A</v>
      </c>
    </row>
    <row r="7" spans="1:3" ht="42.75" x14ac:dyDescent="0.2">
      <c r="A7" s="166" t="s">
        <v>99</v>
      </c>
      <c r="B7" s="166" t="s">
        <v>535</v>
      </c>
      <c r="C7" t="e">
        <f ca="1">'Parameters calculator (hide)'!B45</f>
        <v>#N/A</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f ca="1">SUM('Summary Calculations (hide)'!R70:S70)</f>
        <v>0</v>
      </c>
    </row>
    <row r="13" spans="1:3" x14ac:dyDescent="0.2">
      <c r="A13" s="166" t="s">
        <v>545</v>
      </c>
      <c r="B13" s="166" t="s">
        <v>546</v>
      </c>
      <c r="C13" s="5" t="e">
        <f ca="1">'Parameters calculator (hide)'!F63</f>
        <v>#VALUE!</v>
      </c>
    </row>
    <row r="14" spans="1:3" x14ac:dyDescent="0.2">
      <c r="A14" s="166" t="s">
        <v>547</v>
      </c>
      <c r="B14" s="166" t="s">
        <v>548</v>
      </c>
      <c r="C14" s="5">
        <f ca="1">'Parameters calculator (hide)'!B79</f>
        <v>30</v>
      </c>
    </row>
    <row r="15" spans="1:3" x14ac:dyDescent="0.2">
      <c r="A15" s="166" t="s">
        <v>75</v>
      </c>
      <c r="B15" s="166" t="s">
        <v>549</v>
      </c>
      <c r="C15" t="e">
        <f ca="1">'Parameters calculator (hide)'!B43+'Parameters calculator (hide)'!B44</f>
        <v>#N/A</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Sai Khunpha</cp:lastModifiedBy>
  <dcterms:created xsi:type="dcterms:W3CDTF">2018-01-30T12:52:20Z</dcterms:created>
  <dcterms:modified xsi:type="dcterms:W3CDTF">2021-08-20T14:18:05Z</dcterms:modified>
</cp:coreProperties>
</file>